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-120" yWindow="-120" windowWidth="20730" windowHeight="11310" tabRatio="602" firstSheet="2" activeTab="2"/>
  </bookViews>
  <sheets>
    <sheet name="2" sheetId="48" state="hidden" r:id="rId1"/>
    <sheet name="2.2" sheetId="54" state="hidden" r:id="rId2"/>
    <sheet name="пр7" sheetId="52" r:id="rId3"/>
    <sheet name="5_" sheetId="50" state="hidden" r:id="rId4"/>
    <sheet name="9_" sheetId="53" state="hidden" r:id="rId5"/>
    <sheet name="пр6" sheetId="51" state="hidden" r:id="rId6"/>
    <sheet name="9 Анализ недоимки" sheetId="55" state="hidden" r:id="rId7"/>
    <sheet name="пр. 9" sheetId="33" state="hidden" r:id="rId8"/>
    <sheet name="6" sheetId="11" state="hidden" r:id="rId9"/>
    <sheet name="9пр" sheetId="17" state="hidden" r:id="rId10"/>
    <sheet name="9" sheetId="13" state="hidden" r:id="rId11"/>
    <sheet name="7" sheetId="8" state="hidden" r:id="rId12"/>
    <sheet name="6 (3)" sheetId="19" state="hidden" r:id="rId13"/>
  </sheets>
  <externalReferences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2" hidden="1">пр7!$A$1:$T$143</definedName>
    <definedName name="_xlnm.Print_Area" localSheetId="0">'2'!$A$1:$J$87</definedName>
    <definedName name="_xlnm.Print_Area" localSheetId="1">'2.2'!$A$1:$Q$41</definedName>
    <definedName name="_xlnm.Print_Area" localSheetId="3">'5_'!$A$1:$J$26</definedName>
    <definedName name="_xlnm.Print_Area" localSheetId="8">'6'!$A$1:$CF$66</definedName>
    <definedName name="_xlnm.Print_Area" localSheetId="12">'6 (3)'!$A$1:$CJ$66</definedName>
    <definedName name="_xlnm.Print_Area" localSheetId="11">'7'!$A$1:$S$245</definedName>
    <definedName name="_xlnm.Print_Area" localSheetId="10">'9'!$A$1:$CQ$140</definedName>
    <definedName name="_xlnm.Print_Area" localSheetId="6">'9 Анализ недоимки'!$A$1:$DN$154</definedName>
    <definedName name="_xlnm.Print_Area" localSheetId="4">'9_'!$A$1:$I$130</definedName>
    <definedName name="_xlnm.Print_Area" localSheetId="7">'пр. 9'!$A$1:$DK$153</definedName>
    <definedName name="_xlnm.Print_Area" localSheetId="5">пр6!$A$1:$CX$79</definedName>
    <definedName name="_xlnm.Print_Area" localSheetId="2">пр7!$A$1:$S$148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54"/>
  <c r="F151" i="55"/>
  <c r="W152"/>
  <c r="S152"/>
  <c r="O152"/>
  <c r="F150" l="1"/>
  <c r="CS150"/>
  <c r="DA150"/>
  <c r="DL150"/>
  <c r="J150"/>
  <c r="I150"/>
  <c r="F36"/>
  <c r="DL37"/>
  <c r="F37" s="1"/>
  <c r="J36"/>
  <c r="J37"/>
  <c r="I37"/>
  <c r="DK37"/>
  <c r="DA37"/>
  <c r="CS36"/>
  <c r="CS37"/>
  <c r="BM36"/>
  <c r="BM37"/>
  <c r="BL36"/>
  <c r="BL37"/>
  <c r="DA36"/>
  <c r="F97"/>
  <c r="CU97"/>
  <c r="CZ150"/>
  <c r="CR150"/>
  <c r="F53"/>
  <c r="F90"/>
  <c r="F91"/>
  <c r="F92"/>
  <c r="F93"/>
  <c r="F94"/>
  <c r="F95"/>
  <c r="F96"/>
  <c r="F98"/>
  <c r="F99"/>
  <c r="F100"/>
  <c r="F101"/>
  <c r="H101" s="1"/>
  <c r="F102"/>
  <c r="F103"/>
  <c r="F104"/>
  <c r="F105"/>
  <c r="H105" s="1"/>
  <c r="F106"/>
  <c r="F107"/>
  <c r="F108"/>
  <c r="F109"/>
  <c r="F110"/>
  <c r="F111"/>
  <c r="F112"/>
  <c r="F113"/>
  <c r="F114"/>
  <c r="F115"/>
  <c r="F116"/>
  <c r="F117"/>
  <c r="F118"/>
  <c r="F119"/>
  <c r="F120"/>
  <c r="F121"/>
  <c r="G121" s="1"/>
  <c r="F122"/>
  <c r="F123"/>
  <c r="F124"/>
  <c r="F125"/>
  <c r="F126"/>
  <c r="H126" s="1"/>
  <c r="F127"/>
  <c r="F128"/>
  <c r="F129"/>
  <c r="F130"/>
  <c r="F131"/>
  <c r="F132"/>
  <c r="F133"/>
  <c r="F134"/>
  <c r="F135"/>
  <c r="F136"/>
  <c r="F137"/>
  <c r="G137" s="1"/>
  <c r="F141"/>
  <c r="H141" s="1"/>
  <c r="F142"/>
  <c r="H142" s="1"/>
  <c r="F143"/>
  <c r="K89"/>
  <c r="O89"/>
  <c r="S89"/>
  <c r="W89"/>
  <c r="Y89"/>
  <c r="Z89"/>
  <c r="AA89" s="1"/>
  <c r="AE89"/>
  <c r="AI89"/>
  <c r="AL89"/>
  <c r="AP89"/>
  <c r="AT89"/>
  <c r="AX89"/>
  <c r="BB89"/>
  <c r="BF89"/>
  <c r="BJ89"/>
  <c r="BN89"/>
  <c r="BR89"/>
  <c r="BV89"/>
  <c r="BZ89"/>
  <c r="CD89"/>
  <c r="CH89"/>
  <c r="CL89"/>
  <c r="CP89"/>
  <c r="F74"/>
  <c r="F75"/>
  <c r="F76"/>
  <c r="F77"/>
  <c r="F78"/>
  <c r="F79"/>
  <c r="F80"/>
  <c r="F81"/>
  <c r="G81" s="1"/>
  <c r="F82"/>
  <c r="F83"/>
  <c r="F84"/>
  <c r="F85"/>
  <c r="F87"/>
  <c r="G87" s="1"/>
  <c r="F73"/>
  <c r="F72"/>
  <c r="DM152"/>
  <c r="DI152"/>
  <c r="DB152"/>
  <c r="CX152"/>
  <c r="CT152"/>
  <c r="CP152"/>
  <c r="CL152"/>
  <c r="CH152"/>
  <c r="CE152"/>
  <c r="CD152"/>
  <c r="BZ152"/>
  <c r="BW152"/>
  <c r="BV152"/>
  <c r="BR152"/>
  <c r="BN152"/>
  <c r="BJ152"/>
  <c r="BF152"/>
  <c r="AT152" s="1"/>
  <c r="AP152" s="1"/>
  <c r="AL152" s="1"/>
  <c r="AH152" s="1"/>
  <c r="AD152" s="1"/>
  <c r="Z152" s="1"/>
  <c r="BB152"/>
  <c r="AU152"/>
  <c r="AQ152" s="1"/>
  <c r="AM152" s="1"/>
  <c r="AI152" s="1"/>
  <c r="AE152" s="1"/>
  <c r="AS152"/>
  <c r="AR152"/>
  <c r="AG152"/>
  <c r="AF152"/>
  <c r="AC152"/>
  <c r="AB152"/>
  <c r="AA152"/>
  <c r="K152" s="1"/>
  <c r="Y152"/>
  <c r="X152"/>
  <c r="T152"/>
  <c r="P152"/>
  <c r="F152"/>
  <c r="E152"/>
  <c r="DN151"/>
  <c r="DM151"/>
  <c r="DJ151"/>
  <c r="DI151"/>
  <c r="DB151"/>
  <c r="CX151"/>
  <c r="CT151"/>
  <c r="CQ151"/>
  <c r="CP151"/>
  <c r="CL151"/>
  <c r="CE151"/>
  <c r="CD151"/>
  <c r="CA151"/>
  <c r="BZ151"/>
  <c r="BW151"/>
  <c r="BV151"/>
  <c r="BR151"/>
  <c r="BN151"/>
  <c r="BK151"/>
  <c r="BJ151"/>
  <c r="BF151"/>
  <c r="BB151"/>
  <c r="AY151"/>
  <c r="AX151"/>
  <c r="AU151"/>
  <c r="AT151"/>
  <c r="AP151"/>
  <c r="AL151"/>
  <c r="AI151"/>
  <c r="AA151"/>
  <c r="W151"/>
  <c r="S151"/>
  <c r="O151"/>
  <c r="L151"/>
  <c r="K151"/>
  <c r="H151"/>
  <c r="E151"/>
  <c r="DM149"/>
  <c r="DI149"/>
  <c r="DC149"/>
  <c r="DB149"/>
  <c r="CY149"/>
  <c r="CX149"/>
  <c r="CU149"/>
  <c r="CT149"/>
  <c r="CP149"/>
  <c r="CL149"/>
  <c r="CH149"/>
  <c r="CD149"/>
  <c r="CA149"/>
  <c r="BZ149"/>
  <c r="BV149"/>
  <c r="BR149"/>
  <c r="BN149"/>
  <c r="BK149"/>
  <c r="BJ149"/>
  <c r="BG149"/>
  <c r="BF149"/>
  <c r="BC149"/>
  <c r="BB149"/>
  <c r="AX149"/>
  <c r="AT149"/>
  <c r="AP149"/>
  <c r="AL149"/>
  <c r="AI149"/>
  <c r="AF149"/>
  <c r="AE149"/>
  <c r="Z149"/>
  <c r="Y149"/>
  <c r="W149"/>
  <c r="S149"/>
  <c r="O149"/>
  <c r="K149"/>
  <c r="F149"/>
  <c r="E149"/>
  <c r="F148"/>
  <c r="E148"/>
  <c r="F147"/>
  <c r="E147"/>
  <c r="DM146"/>
  <c r="DI146"/>
  <c r="DC146"/>
  <c r="DB146"/>
  <c r="CY146"/>
  <c r="CX146"/>
  <c r="CU146"/>
  <c r="CT146"/>
  <c r="CP146"/>
  <c r="CL146"/>
  <c r="CH146"/>
  <c r="CD146"/>
  <c r="CA146"/>
  <c r="BZ146"/>
  <c r="BV146"/>
  <c r="BR146"/>
  <c r="BN146"/>
  <c r="BJ146"/>
  <c r="BF146"/>
  <c r="BB146"/>
  <c r="AX146"/>
  <c r="AT146"/>
  <c r="AP146"/>
  <c r="AL146"/>
  <c r="AI146"/>
  <c r="AF146"/>
  <c r="AE146"/>
  <c r="Z146"/>
  <c r="AB146" s="1"/>
  <c r="Y146"/>
  <c r="W146"/>
  <c r="S146"/>
  <c r="O146"/>
  <c r="K146"/>
  <c r="F146"/>
  <c r="H146" s="1"/>
  <c r="E146"/>
  <c r="DM145"/>
  <c r="DI145"/>
  <c r="DC145"/>
  <c r="DB145"/>
  <c r="CY145"/>
  <c r="CX145"/>
  <c r="CU145"/>
  <c r="CT145"/>
  <c r="CP145"/>
  <c r="CL145"/>
  <c r="CH145"/>
  <c r="CD145"/>
  <c r="CA145"/>
  <c r="BZ145"/>
  <c r="BV145"/>
  <c r="BR145"/>
  <c r="BN145"/>
  <c r="BJ145"/>
  <c r="BF145"/>
  <c r="BB145"/>
  <c r="AX145"/>
  <c r="AT145"/>
  <c r="AP145"/>
  <c r="AL145"/>
  <c r="AI145"/>
  <c r="AF145"/>
  <c r="AE145"/>
  <c r="AB145"/>
  <c r="Z145"/>
  <c r="AA145" s="1"/>
  <c r="Y145"/>
  <c r="E145" s="1"/>
  <c r="X145"/>
  <c r="W145"/>
  <c r="T145"/>
  <c r="S145"/>
  <c r="O145"/>
  <c r="K145"/>
  <c r="F145"/>
  <c r="DM144"/>
  <c r="DI144"/>
  <c r="DI97" s="1"/>
  <c r="DC144"/>
  <c r="DB144"/>
  <c r="CY144"/>
  <c r="CX144"/>
  <c r="CU144"/>
  <c r="CT144"/>
  <c r="CP144"/>
  <c r="CL144"/>
  <c r="CH144"/>
  <c r="CD144"/>
  <c r="CA144"/>
  <c r="BZ144"/>
  <c r="BV144"/>
  <c r="BR144"/>
  <c r="BN144"/>
  <c r="BJ144"/>
  <c r="BF144"/>
  <c r="BB144"/>
  <c r="AX144"/>
  <c r="AT144"/>
  <c r="AP144"/>
  <c r="AL144"/>
  <c r="AI144"/>
  <c r="AI97" s="1"/>
  <c r="AF144"/>
  <c r="AE144"/>
  <c r="Z144"/>
  <c r="Y144"/>
  <c r="E144" s="1"/>
  <c r="W144"/>
  <c r="W97" s="1"/>
  <c r="S144"/>
  <c r="O144"/>
  <c r="K144"/>
  <c r="DM143"/>
  <c r="DI143"/>
  <c r="DC143"/>
  <c r="DB143"/>
  <c r="CY143"/>
  <c r="CX143"/>
  <c r="CU143"/>
  <c r="CT143"/>
  <c r="CP143"/>
  <c r="CL143"/>
  <c r="CH143"/>
  <c r="CD143"/>
  <c r="CA143"/>
  <c r="BZ143"/>
  <c r="BV143"/>
  <c r="BR143"/>
  <c r="BN143"/>
  <c r="BJ143"/>
  <c r="BF143"/>
  <c r="BB143"/>
  <c r="AX143"/>
  <c r="AP143"/>
  <c r="AE143"/>
  <c r="K143"/>
  <c r="G143"/>
  <c r="E143"/>
  <c r="DM142"/>
  <c r="DI142"/>
  <c r="DC142"/>
  <c r="DB142"/>
  <c r="CY142"/>
  <c r="CX142"/>
  <c r="CU142"/>
  <c r="CT142"/>
  <c r="CP142"/>
  <c r="CL142"/>
  <c r="CH142"/>
  <c r="CD142"/>
  <c r="CA142"/>
  <c r="BZ142"/>
  <c r="BV142"/>
  <c r="BR142"/>
  <c r="BN142"/>
  <c r="BJ142"/>
  <c r="BF142"/>
  <c r="BB142"/>
  <c r="AX142"/>
  <c r="AP142"/>
  <c r="AE142"/>
  <c r="K142"/>
  <c r="E142"/>
  <c r="DM141"/>
  <c r="DI141"/>
  <c r="DC141"/>
  <c r="DB141"/>
  <c r="CY141"/>
  <c r="CX141"/>
  <c r="CU141"/>
  <c r="CT141"/>
  <c r="CP141"/>
  <c r="CL141"/>
  <c r="CH141"/>
  <c r="CD141"/>
  <c r="CA141"/>
  <c r="BZ141"/>
  <c r="BV141"/>
  <c r="BR141"/>
  <c r="BN141"/>
  <c r="BJ141"/>
  <c r="BF141"/>
  <c r="BB141"/>
  <c r="AX141"/>
  <c r="AP141"/>
  <c r="AE141"/>
  <c r="K141"/>
  <c r="E141"/>
  <c r="DC140"/>
  <c r="DB140"/>
  <c r="CY140"/>
  <c r="CX140"/>
  <c r="CU140"/>
  <c r="CT140"/>
  <c r="CL140"/>
  <c r="CH140"/>
  <c r="CD140"/>
  <c r="CA140"/>
  <c r="CA97" s="1"/>
  <c r="BZ140"/>
  <c r="BV140"/>
  <c r="BR140"/>
  <c r="BN140"/>
  <c r="BJ140"/>
  <c r="BF140"/>
  <c r="AX140"/>
  <c r="AP140"/>
  <c r="AL140"/>
  <c r="AI140"/>
  <c r="AF140"/>
  <c r="AE140"/>
  <c r="Z140"/>
  <c r="F140" s="1"/>
  <c r="G140" s="1"/>
  <c r="Y140"/>
  <c r="W140"/>
  <c r="S140"/>
  <c r="O140"/>
  <c r="K140"/>
  <c r="DB139"/>
  <c r="CT139"/>
  <c r="CL139"/>
  <c r="CH139"/>
  <c r="CD139"/>
  <c r="BZ139"/>
  <c r="BW139"/>
  <c r="BV139"/>
  <c r="BR139"/>
  <c r="BN139"/>
  <c r="BJ139"/>
  <c r="BF139"/>
  <c r="AX139"/>
  <c r="AP139"/>
  <c r="AL139"/>
  <c r="AE139"/>
  <c r="Z139"/>
  <c r="F139" s="1"/>
  <c r="G139" s="1"/>
  <c r="Y139"/>
  <c r="E139" s="1"/>
  <c r="W139"/>
  <c r="S139"/>
  <c r="O139"/>
  <c r="K139"/>
  <c r="DB138"/>
  <c r="CL138"/>
  <c r="CD138"/>
  <c r="BZ138"/>
  <c r="BW138"/>
  <c r="BV138"/>
  <c r="BR138"/>
  <c r="BN138"/>
  <c r="BJ138"/>
  <c r="BF138"/>
  <c r="AX138"/>
  <c r="AP138"/>
  <c r="AL138"/>
  <c r="Z138"/>
  <c r="AA138" s="1"/>
  <c r="Y138"/>
  <c r="W138"/>
  <c r="S138"/>
  <c r="O138"/>
  <c r="K138"/>
  <c r="E138"/>
  <c r="E137"/>
  <c r="DB136"/>
  <c r="CT136"/>
  <c r="CL136"/>
  <c r="CH136"/>
  <c r="CD136"/>
  <c r="BZ136"/>
  <c r="BW136"/>
  <c r="BV136"/>
  <c r="BR136"/>
  <c r="BN136"/>
  <c r="BJ136"/>
  <c r="BF136"/>
  <c r="AX136"/>
  <c r="AT136"/>
  <c r="AP136"/>
  <c r="AL136"/>
  <c r="AE136"/>
  <c r="AA136"/>
  <c r="Z136"/>
  <c r="Y136"/>
  <c r="E136" s="1"/>
  <c r="W136"/>
  <c r="S136"/>
  <c r="O136"/>
  <c r="L136"/>
  <c r="K136"/>
  <c r="H136"/>
  <c r="G136"/>
  <c r="DB135"/>
  <c r="CT135"/>
  <c r="CL135"/>
  <c r="CH135"/>
  <c r="CD135"/>
  <c r="BZ135"/>
  <c r="BW135"/>
  <c r="BV135"/>
  <c r="BR135"/>
  <c r="BN135"/>
  <c r="BJ135"/>
  <c r="BF135"/>
  <c r="AX135"/>
  <c r="AP135"/>
  <c r="AL135"/>
  <c r="AE135"/>
  <c r="Z135"/>
  <c r="Y135"/>
  <c r="W135"/>
  <c r="S135"/>
  <c r="O135"/>
  <c r="L135"/>
  <c r="K135"/>
  <c r="H135"/>
  <c r="G135"/>
  <c r="E134"/>
  <c r="DB133"/>
  <c r="CT133"/>
  <c r="CL133"/>
  <c r="CH133"/>
  <c r="CD133"/>
  <c r="BZ133"/>
  <c r="BW133"/>
  <c r="BV133"/>
  <c r="BR133"/>
  <c r="BN133"/>
  <c r="BJ133"/>
  <c r="BF133"/>
  <c r="AX133"/>
  <c r="AT133"/>
  <c r="AP133"/>
  <c r="AL133"/>
  <c r="AE133"/>
  <c r="Z133"/>
  <c r="Y133"/>
  <c r="W133"/>
  <c r="S133"/>
  <c r="O133"/>
  <c r="K133"/>
  <c r="E133"/>
  <c r="CL132"/>
  <c r="CH132"/>
  <c r="BR132"/>
  <c r="BN132"/>
  <c r="AX132"/>
  <c r="AP132"/>
  <c r="AL132"/>
  <c r="W132"/>
  <c r="S132"/>
  <c r="O132"/>
  <c r="K132"/>
  <c r="G132"/>
  <c r="E132"/>
  <c r="DB131"/>
  <c r="CT131"/>
  <c r="CL131"/>
  <c r="CH131"/>
  <c r="CD131"/>
  <c r="BZ131"/>
  <c r="BW131"/>
  <c r="BV131"/>
  <c r="BR131"/>
  <c r="BN131"/>
  <c r="BJ131"/>
  <c r="BF131"/>
  <c r="AX131"/>
  <c r="AT131"/>
  <c r="AP131"/>
  <c r="AL131"/>
  <c r="AE131"/>
  <c r="Z131"/>
  <c r="Y131"/>
  <c r="W131"/>
  <c r="S131"/>
  <c r="O131"/>
  <c r="L131"/>
  <c r="K131"/>
  <c r="H131"/>
  <c r="G131"/>
  <c r="DB130"/>
  <c r="CL130"/>
  <c r="CH130"/>
  <c r="CD130"/>
  <c r="BZ130"/>
  <c r="BW130"/>
  <c r="BV130"/>
  <c r="BR130"/>
  <c r="BN130"/>
  <c r="BJ130"/>
  <c r="BF130"/>
  <c r="AX130"/>
  <c r="AP130"/>
  <c r="AL130"/>
  <c r="AF130"/>
  <c r="AE130"/>
  <c r="AA130"/>
  <c r="Z130"/>
  <c r="Y130"/>
  <c r="E130" s="1"/>
  <c r="W130"/>
  <c r="S130"/>
  <c r="O130"/>
  <c r="K130"/>
  <c r="G130"/>
  <c r="BR129"/>
  <c r="BN129"/>
  <c r="W129"/>
  <c r="E129"/>
  <c r="DB128"/>
  <c r="CL128"/>
  <c r="CH128"/>
  <c r="CD128"/>
  <c r="BZ128"/>
  <c r="BW128"/>
  <c r="BV128"/>
  <c r="BR128"/>
  <c r="BN128"/>
  <c r="BJ128"/>
  <c r="BF128"/>
  <c r="AX128"/>
  <c r="AP128"/>
  <c r="AL128"/>
  <c r="AF128"/>
  <c r="AE128"/>
  <c r="Y128"/>
  <c r="W128"/>
  <c r="S128"/>
  <c r="O128"/>
  <c r="K128"/>
  <c r="E128"/>
  <c r="DB127"/>
  <c r="CL127"/>
  <c r="CH127"/>
  <c r="CD127"/>
  <c r="BZ127"/>
  <c r="BW127"/>
  <c r="BV127"/>
  <c r="BR127"/>
  <c r="BN127"/>
  <c r="BJ127"/>
  <c r="BF127"/>
  <c r="AX127"/>
  <c r="AP127"/>
  <c r="AL127"/>
  <c r="AF127"/>
  <c r="AE127"/>
  <c r="Z127"/>
  <c r="AA127" s="1"/>
  <c r="Y127"/>
  <c r="W127"/>
  <c r="S127"/>
  <c r="O127"/>
  <c r="K127"/>
  <c r="E127"/>
  <c r="DB126"/>
  <c r="CT126"/>
  <c r="CL126"/>
  <c r="CH126"/>
  <c r="CD126"/>
  <c r="BZ126"/>
  <c r="BW126"/>
  <c r="BV126"/>
  <c r="BR126"/>
  <c r="BN126"/>
  <c r="BJ126"/>
  <c r="BF126"/>
  <c r="AX126"/>
  <c r="AT126"/>
  <c r="AP126"/>
  <c r="AL126"/>
  <c r="AF126"/>
  <c r="AE126"/>
  <c r="AA126"/>
  <c r="Z126"/>
  <c r="Y126"/>
  <c r="E126" s="1"/>
  <c r="W126"/>
  <c r="S126"/>
  <c r="O126"/>
  <c r="K126"/>
  <c r="G126"/>
  <c r="DB125"/>
  <c r="CL125"/>
  <c r="CH125"/>
  <c r="CD125"/>
  <c r="BZ125"/>
  <c r="BV125"/>
  <c r="BR125"/>
  <c r="BN125"/>
  <c r="BJ125"/>
  <c r="BF125"/>
  <c r="AX125"/>
  <c r="AP125"/>
  <c r="AL125"/>
  <c r="AE125"/>
  <c r="Z125"/>
  <c r="Y125"/>
  <c r="W125"/>
  <c r="S125"/>
  <c r="O125"/>
  <c r="K125"/>
  <c r="E125"/>
  <c r="DB124"/>
  <c r="CL124"/>
  <c r="CH124"/>
  <c r="CD124"/>
  <c r="BZ124"/>
  <c r="BW124"/>
  <c r="BV124"/>
  <c r="BR124"/>
  <c r="BN124"/>
  <c r="BJ124"/>
  <c r="BF124"/>
  <c r="AX124"/>
  <c r="AT124"/>
  <c r="AP124"/>
  <c r="AL124"/>
  <c r="AE124"/>
  <c r="Z124"/>
  <c r="Y124"/>
  <c r="E124" s="1"/>
  <c r="W124"/>
  <c r="S124"/>
  <c r="O124"/>
  <c r="K124"/>
  <c r="G124"/>
  <c r="DB123"/>
  <c r="CL123"/>
  <c r="CH123"/>
  <c r="CD123"/>
  <c r="BZ123"/>
  <c r="BW123"/>
  <c r="BV123"/>
  <c r="BR123"/>
  <c r="BN123"/>
  <c r="BJ123"/>
  <c r="BF123"/>
  <c r="AX123"/>
  <c r="AT123"/>
  <c r="AP123"/>
  <c r="AL123"/>
  <c r="AE123"/>
  <c r="Z123"/>
  <c r="Y123"/>
  <c r="E123" s="1"/>
  <c r="W123"/>
  <c r="S123"/>
  <c r="O123"/>
  <c r="K123"/>
  <c r="G123"/>
  <c r="DB122"/>
  <c r="CL122"/>
  <c r="CH122"/>
  <c r="CD122"/>
  <c r="BZ122"/>
  <c r="BW122"/>
  <c r="BV122"/>
  <c r="BR122"/>
  <c r="BN122"/>
  <c r="BJ122"/>
  <c r="BF122"/>
  <c r="AX122"/>
  <c r="AT122"/>
  <c r="AP122"/>
  <c r="AL122"/>
  <c r="AE122"/>
  <c r="Z122"/>
  <c r="Y122"/>
  <c r="E122" s="1"/>
  <c r="W122"/>
  <c r="S122"/>
  <c r="O122"/>
  <c r="L122"/>
  <c r="K122"/>
  <c r="G122"/>
  <c r="DB121"/>
  <c r="CL121"/>
  <c r="CH121"/>
  <c r="CD121"/>
  <c r="BZ121"/>
  <c r="BV121"/>
  <c r="BR121"/>
  <c r="BN121"/>
  <c r="BJ121"/>
  <c r="BF121"/>
  <c r="AX121"/>
  <c r="AP121"/>
  <c r="AL121"/>
  <c r="AE121"/>
  <c r="Z121"/>
  <c r="Y121"/>
  <c r="E121" s="1"/>
  <c r="W121"/>
  <c r="S121"/>
  <c r="O121"/>
  <c r="L121"/>
  <c r="K121"/>
  <c r="DB120"/>
  <c r="CL120"/>
  <c r="CH120"/>
  <c r="CD120"/>
  <c r="BZ120"/>
  <c r="BV120"/>
  <c r="BR120"/>
  <c r="BN120"/>
  <c r="BJ120"/>
  <c r="BF120"/>
  <c r="AX120"/>
  <c r="AP120"/>
  <c r="AL120"/>
  <c r="AE120"/>
  <c r="Z120"/>
  <c r="Y120"/>
  <c r="AA120" s="1"/>
  <c r="W120"/>
  <c r="S120"/>
  <c r="O120"/>
  <c r="K120"/>
  <c r="DB119"/>
  <c r="CL119"/>
  <c r="CH119"/>
  <c r="CD119"/>
  <c r="BZ119"/>
  <c r="BV119"/>
  <c r="BR119"/>
  <c r="BN119"/>
  <c r="BJ119"/>
  <c r="BF119"/>
  <c r="AX119"/>
  <c r="AP119"/>
  <c r="AL119"/>
  <c r="AE119"/>
  <c r="Y119"/>
  <c r="AA119" s="1"/>
  <c r="W119"/>
  <c r="S119"/>
  <c r="O119"/>
  <c r="K119"/>
  <c r="E119"/>
  <c r="DB118"/>
  <c r="CL118"/>
  <c r="CH118"/>
  <c r="CD118"/>
  <c r="BZ118"/>
  <c r="BV118"/>
  <c r="BR118"/>
  <c r="BN118"/>
  <c r="BJ118"/>
  <c r="BF118"/>
  <c r="AX118"/>
  <c r="AP118"/>
  <c r="AL118"/>
  <c r="AE118"/>
  <c r="Z118"/>
  <c r="AA118" s="1"/>
  <c r="Y118"/>
  <c r="W118"/>
  <c r="S118"/>
  <c r="O118"/>
  <c r="K118"/>
  <c r="E118"/>
  <c r="DB117"/>
  <c r="CL117"/>
  <c r="CH117"/>
  <c r="CD117"/>
  <c r="BZ117"/>
  <c r="BV117"/>
  <c r="BR117"/>
  <c r="BN117"/>
  <c r="BJ117"/>
  <c r="BF117"/>
  <c r="AX117"/>
  <c r="AT117"/>
  <c r="AP117"/>
  <c r="AL117"/>
  <c r="AE117"/>
  <c r="Z117"/>
  <c r="AA117" s="1"/>
  <c r="Y117"/>
  <c r="E117" s="1"/>
  <c r="W117"/>
  <c r="S117"/>
  <c r="O117"/>
  <c r="K117"/>
  <c r="DB116"/>
  <c r="CL116"/>
  <c r="CH116"/>
  <c r="CD116"/>
  <c r="BZ116"/>
  <c r="BV116"/>
  <c r="BR116"/>
  <c r="BN116"/>
  <c r="BJ116"/>
  <c r="BF116"/>
  <c r="AX116"/>
  <c r="AT116"/>
  <c r="AP116"/>
  <c r="AL116"/>
  <c r="AE116"/>
  <c r="Z116"/>
  <c r="AA116" s="1"/>
  <c r="Y116"/>
  <c r="E116" s="1"/>
  <c r="W116"/>
  <c r="S116"/>
  <c r="O116"/>
  <c r="K116"/>
  <c r="DB115"/>
  <c r="CL115"/>
  <c r="CH115"/>
  <c r="CD115"/>
  <c r="BZ115"/>
  <c r="BV115"/>
  <c r="BR115"/>
  <c r="BN115"/>
  <c r="BJ115"/>
  <c r="BF115"/>
  <c r="AX115"/>
  <c r="AT115"/>
  <c r="AP115"/>
  <c r="AL115"/>
  <c r="AE115"/>
  <c r="Z115"/>
  <c r="AA115" s="1"/>
  <c r="Y115"/>
  <c r="W115"/>
  <c r="S115"/>
  <c r="O115"/>
  <c r="K115"/>
  <c r="E115"/>
  <c r="DB114"/>
  <c r="CL114"/>
  <c r="CH114"/>
  <c r="CD114"/>
  <c r="BZ114"/>
  <c r="BV114"/>
  <c r="BR114"/>
  <c r="BN114"/>
  <c r="BJ114"/>
  <c r="BF114"/>
  <c r="AX114"/>
  <c r="AT114"/>
  <c r="AP114"/>
  <c r="AL114"/>
  <c r="AE114"/>
  <c r="Z114"/>
  <c r="AA114" s="1"/>
  <c r="Y114"/>
  <c r="W114"/>
  <c r="S114"/>
  <c r="O114"/>
  <c r="K114"/>
  <c r="H114"/>
  <c r="G114"/>
  <c r="E114"/>
  <c r="DB113"/>
  <c r="CL113"/>
  <c r="CH113"/>
  <c r="CD113"/>
  <c r="BZ113"/>
  <c r="BV113"/>
  <c r="BR113"/>
  <c r="BN113"/>
  <c r="BJ113"/>
  <c r="BF113"/>
  <c r="AX113"/>
  <c r="AP113"/>
  <c r="AL113"/>
  <c r="AE113"/>
  <c r="Z113"/>
  <c r="AA113" s="1"/>
  <c r="Y113"/>
  <c r="E113" s="1"/>
  <c r="W113"/>
  <c r="S113"/>
  <c r="O113"/>
  <c r="K113"/>
  <c r="DB112"/>
  <c r="CL112"/>
  <c r="CH112"/>
  <c r="CD112"/>
  <c r="BZ112"/>
  <c r="BV112"/>
  <c r="BR112"/>
  <c r="BN112"/>
  <c r="BJ112"/>
  <c r="BF112"/>
  <c r="AX112"/>
  <c r="AP112"/>
  <c r="AL112"/>
  <c r="AE112"/>
  <c r="Z112"/>
  <c r="AA112" s="1"/>
  <c r="Y112"/>
  <c r="W112"/>
  <c r="S112"/>
  <c r="O112"/>
  <c r="K112"/>
  <c r="E112"/>
  <c r="DB111"/>
  <c r="CL111"/>
  <c r="CH111"/>
  <c r="CD111"/>
  <c r="BZ111"/>
  <c r="BV111"/>
  <c r="BR111"/>
  <c r="BN111"/>
  <c r="BJ111"/>
  <c r="BF111"/>
  <c r="AX111"/>
  <c r="AP111"/>
  <c r="AL111"/>
  <c r="AE111"/>
  <c r="Z111"/>
  <c r="AA111" s="1"/>
  <c r="Y111"/>
  <c r="W111"/>
  <c r="S111"/>
  <c r="O111"/>
  <c r="K111"/>
  <c r="E111"/>
  <c r="DB110"/>
  <c r="CL110"/>
  <c r="CH110"/>
  <c r="CD110"/>
  <c r="BZ110"/>
  <c r="BV110"/>
  <c r="BR110"/>
  <c r="BN110"/>
  <c r="BJ110"/>
  <c r="BF110"/>
  <c r="AX110"/>
  <c r="AT110"/>
  <c r="AQ110"/>
  <c r="AP110"/>
  <c r="AL110"/>
  <c r="AE110"/>
  <c r="Z110"/>
  <c r="Y110"/>
  <c r="E110" s="1"/>
  <c r="W110"/>
  <c r="S110"/>
  <c r="P110"/>
  <c r="O110"/>
  <c r="K110"/>
  <c r="DB109"/>
  <c r="CL109"/>
  <c r="CH109"/>
  <c r="CD109"/>
  <c r="BZ109"/>
  <c r="BV109"/>
  <c r="BR109"/>
  <c r="BN109"/>
  <c r="BJ109"/>
  <c r="BF109"/>
  <c r="AX109"/>
  <c r="AT109"/>
  <c r="AP109"/>
  <c r="AL109"/>
  <c r="AE109"/>
  <c r="Z109"/>
  <c r="AA109" s="1"/>
  <c r="Y109"/>
  <c r="E109" s="1"/>
  <c r="W109"/>
  <c r="S109"/>
  <c r="O109"/>
  <c r="K109"/>
  <c r="DB108"/>
  <c r="CL108"/>
  <c r="CH108"/>
  <c r="CD108"/>
  <c r="BZ108"/>
  <c r="BV108"/>
  <c r="BR108"/>
  <c r="BN108"/>
  <c r="BJ108"/>
  <c r="BF108"/>
  <c r="AX108"/>
  <c r="AP108"/>
  <c r="AL108"/>
  <c r="AE108"/>
  <c r="Z108"/>
  <c r="AA108" s="1"/>
  <c r="Y108"/>
  <c r="W108"/>
  <c r="S108"/>
  <c r="P108"/>
  <c r="O108"/>
  <c r="K108"/>
  <c r="E108"/>
  <c r="DB107"/>
  <c r="CL107"/>
  <c r="CH107"/>
  <c r="CD107"/>
  <c r="BZ107"/>
  <c r="BV107"/>
  <c r="BR107"/>
  <c r="BN107"/>
  <c r="BJ107"/>
  <c r="BF107"/>
  <c r="AX107"/>
  <c r="AP107"/>
  <c r="AL107"/>
  <c r="AE107"/>
  <c r="Z107"/>
  <c r="Y107"/>
  <c r="W107"/>
  <c r="S107"/>
  <c r="P107"/>
  <c r="O107"/>
  <c r="K107"/>
  <c r="E107"/>
  <c r="DB106"/>
  <c r="CL106"/>
  <c r="CH106"/>
  <c r="CD106"/>
  <c r="BZ106"/>
  <c r="BV106"/>
  <c r="BR106"/>
  <c r="BN106"/>
  <c r="BJ106"/>
  <c r="BF106"/>
  <c r="AX106"/>
  <c r="AT106"/>
  <c r="AP106"/>
  <c r="AL106"/>
  <c r="AE106"/>
  <c r="Z106"/>
  <c r="Y106"/>
  <c r="E106" s="1"/>
  <c r="W106"/>
  <c r="S106"/>
  <c r="O106"/>
  <c r="L106"/>
  <c r="K106"/>
  <c r="DB105"/>
  <c r="CL105"/>
  <c r="CH105"/>
  <c r="CD105"/>
  <c r="BZ105"/>
  <c r="BV105"/>
  <c r="BR105"/>
  <c r="BN105"/>
  <c r="BJ105"/>
  <c r="BF105"/>
  <c r="AX105"/>
  <c r="AP105"/>
  <c r="AL105"/>
  <c r="AE105"/>
  <c r="AA105"/>
  <c r="Z105"/>
  <c r="Y105"/>
  <c r="W105"/>
  <c r="S105"/>
  <c r="O105"/>
  <c r="K105"/>
  <c r="E105"/>
  <c r="DB104"/>
  <c r="CL104"/>
  <c r="CH104"/>
  <c r="CD104"/>
  <c r="BZ104"/>
  <c r="BV104"/>
  <c r="BR104"/>
  <c r="BN104"/>
  <c r="BJ104"/>
  <c r="BF104"/>
  <c r="AX104"/>
  <c r="AP104"/>
  <c r="AL104"/>
  <c r="AE104"/>
  <c r="Z104"/>
  <c r="AA104" s="1"/>
  <c r="Y104"/>
  <c r="E104" s="1"/>
  <c r="W104"/>
  <c r="S104"/>
  <c r="O104"/>
  <c r="K104"/>
  <c r="DB103"/>
  <c r="CM103"/>
  <c r="CL103"/>
  <c r="CH103"/>
  <c r="CD103"/>
  <c r="BZ103"/>
  <c r="BV103"/>
  <c r="BR103"/>
  <c r="BN103"/>
  <c r="BJ103"/>
  <c r="BF103"/>
  <c r="AX103"/>
  <c r="AP103"/>
  <c r="AL103"/>
  <c r="AE103"/>
  <c r="Z103"/>
  <c r="Y103"/>
  <c r="Y97" s="1"/>
  <c r="W103"/>
  <c r="S103"/>
  <c r="O103"/>
  <c r="K103"/>
  <c r="DB102"/>
  <c r="CM102"/>
  <c r="CL102"/>
  <c r="CH102"/>
  <c r="CD102"/>
  <c r="BZ102"/>
  <c r="BV102"/>
  <c r="BR102"/>
  <c r="BN102"/>
  <c r="BJ102"/>
  <c r="BF102"/>
  <c r="AX102"/>
  <c r="AP102"/>
  <c r="AL102"/>
  <c r="AE102"/>
  <c r="AA102"/>
  <c r="Z102"/>
  <c r="Y102"/>
  <c r="W102"/>
  <c r="S102"/>
  <c r="O102"/>
  <c r="K102"/>
  <c r="H102"/>
  <c r="G102"/>
  <c r="E102"/>
  <c r="DB101"/>
  <c r="CL101"/>
  <c r="CH101"/>
  <c r="CD101"/>
  <c r="BZ101"/>
  <c r="BV101"/>
  <c r="BR101"/>
  <c r="BN101"/>
  <c r="BJ101"/>
  <c r="BF101"/>
  <c r="AX101"/>
  <c r="AP101"/>
  <c r="AL101"/>
  <c r="AE101"/>
  <c r="Z101"/>
  <c r="AA101" s="1"/>
  <c r="Y101"/>
  <c r="W101"/>
  <c r="S101"/>
  <c r="O101"/>
  <c r="K101"/>
  <c r="E101"/>
  <c r="DM100"/>
  <c r="DI100"/>
  <c r="DB100"/>
  <c r="CP100"/>
  <c r="CL100"/>
  <c r="CI100"/>
  <c r="CH100"/>
  <c r="CD100"/>
  <c r="BZ100"/>
  <c r="BV100"/>
  <c r="BR100"/>
  <c r="BN100"/>
  <c r="BJ100"/>
  <c r="BF100"/>
  <c r="AX100"/>
  <c r="AT100"/>
  <c r="AP100"/>
  <c r="AL100"/>
  <c r="AF100"/>
  <c r="AE100"/>
  <c r="AA100"/>
  <c r="Z100"/>
  <c r="Y100"/>
  <c r="W100"/>
  <c r="S100"/>
  <c r="O100"/>
  <c r="L100"/>
  <c r="K100"/>
  <c r="G100"/>
  <c r="E100"/>
  <c r="AP99"/>
  <c r="Z99"/>
  <c r="Y99"/>
  <c r="W99"/>
  <c r="S99"/>
  <c r="O99"/>
  <c r="E99"/>
  <c r="DM98"/>
  <c r="DI98"/>
  <c r="DB98"/>
  <c r="CP98"/>
  <c r="CM98"/>
  <c r="CI98"/>
  <c r="CD98"/>
  <c r="BV98"/>
  <c r="BR98"/>
  <c r="BN98"/>
  <c r="AT98"/>
  <c r="AL98"/>
  <c r="AF98"/>
  <c r="AE98"/>
  <c r="Z98"/>
  <c r="Y98"/>
  <c r="E98" s="1"/>
  <c r="G98" s="1"/>
  <c r="L98"/>
  <c r="K98"/>
  <c r="DL97"/>
  <c r="DK97"/>
  <c r="DH97"/>
  <c r="DG97"/>
  <c r="DA97"/>
  <c r="CZ97"/>
  <c r="CW97"/>
  <c r="CV97"/>
  <c r="CS97"/>
  <c r="CR97"/>
  <c r="CO97"/>
  <c r="CN97"/>
  <c r="CK97"/>
  <c r="CJ97"/>
  <c r="CG97"/>
  <c r="CF97"/>
  <c r="CC97"/>
  <c r="CD97" s="1"/>
  <c r="CB97"/>
  <c r="BY97"/>
  <c r="BX97"/>
  <c r="BU97"/>
  <c r="BT97"/>
  <c r="BQ97"/>
  <c r="BP97"/>
  <c r="BM97"/>
  <c r="BL97"/>
  <c r="BK97"/>
  <c r="BI97"/>
  <c r="BH97"/>
  <c r="BG97"/>
  <c r="BE97"/>
  <c r="BD97"/>
  <c r="BC97"/>
  <c r="BA97"/>
  <c r="AZ97"/>
  <c r="AW97"/>
  <c r="AV97"/>
  <c r="AS97"/>
  <c r="AR97"/>
  <c r="AO97"/>
  <c r="AN97"/>
  <c r="AK97"/>
  <c r="AJ97"/>
  <c r="AH97"/>
  <c r="AG97"/>
  <c r="AF97"/>
  <c r="AD97"/>
  <c r="AC97"/>
  <c r="V97"/>
  <c r="U97"/>
  <c r="R97"/>
  <c r="Q97"/>
  <c r="N97"/>
  <c r="M97"/>
  <c r="J97"/>
  <c r="I97"/>
  <c r="D97"/>
  <c r="DM96"/>
  <c r="DI96"/>
  <c r="DB96"/>
  <c r="CX96"/>
  <c r="CT96"/>
  <c r="CP96"/>
  <c r="CL96"/>
  <c r="CH96"/>
  <c r="CD96"/>
  <c r="BZ96"/>
  <c r="BV96"/>
  <c r="BR96"/>
  <c r="BN96"/>
  <c r="BJ96"/>
  <c r="BF96"/>
  <c r="BB96"/>
  <c r="AX96"/>
  <c r="AT96"/>
  <c r="AL96"/>
  <c r="AI96"/>
  <c r="AE96"/>
  <c r="Z96"/>
  <c r="AA96" s="1"/>
  <c r="Y96"/>
  <c r="W96"/>
  <c r="S96"/>
  <c r="O96"/>
  <c r="K96"/>
  <c r="E96"/>
  <c r="DM95"/>
  <c r="DI95"/>
  <c r="DB95"/>
  <c r="CX95"/>
  <c r="CT95"/>
  <c r="CP95"/>
  <c r="CL95"/>
  <c r="CH95"/>
  <c r="CD95"/>
  <c r="BZ95"/>
  <c r="BV95"/>
  <c r="BR95"/>
  <c r="BN95"/>
  <c r="BJ95"/>
  <c r="BF95"/>
  <c r="BB95"/>
  <c r="AX95"/>
  <c r="AT95"/>
  <c r="AP95"/>
  <c r="AL95"/>
  <c r="AI95"/>
  <c r="AE95"/>
  <c r="AA95"/>
  <c r="Z95"/>
  <c r="Y95"/>
  <c r="E95" s="1"/>
  <c r="W95"/>
  <c r="S95"/>
  <c r="O95"/>
  <c r="K95"/>
  <c r="DM94"/>
  <c r="DI94"/>
  <c r="DB94"/>
  <c r="CP94"/>
  <c r="CD94"/>
  <c r="BV94"/>
  <c r="BR94"/>
  <c r="BN94"/>
  <c r="AL94"/>
  <c r="AF94"/>
  <c r="Z94"/>
  <c r="H94" s="1"/>
  <c r="Y94"/>
  <c r="K94"/>
  <c r="E94"/>
  <c r="E93"/>
  <c r="DM92"/>
  <c r="DI92"/>
  <c r="DB92"/>
  <c r="CX92"/>
  <c r="CT92"/>
  <c r="CP92"/>
  <c r="CL92"/>
  <c r="CH92"/>
  <c r="CD92"/>
  <c r="BZ92"/>
  <c r="BV92"/>
  <c r="BR92"/>
  <c r="BN92"/>
  <c r="BJ92"/>
  <c r="BF92"/>
  <c r="BB92"/>
  <c r="AX92"/>
  <c r="AT92"/>
  <c r="AP92"/>
  <c r="AL92"/>
  <c r="AI92"/>
  <c r="AE92"/>
  <c r="Z92"/>
  <c r="AA92" s="1"/>
  <c r="Y92"/>
  <c r="W92"/>
  <c r="S92"/>
  <c r="O92"/>
  <c r="K92"/>
  <c r="E92"/>
  <c r="BR91"/>
  <c r="BN91"/>
  <c r="AL91"/>
  <c r="Z91"/>
  <c r="Y91"/>
  <c r="T91"/>
  <c r="K91"/>
  <c r="H91"/>
  <c r="E91"/>
  <c r="DM90"/>
  <c r="DI90"/>
  <c r="DB90"/>
  <c r="CX90"/>
  <c r="CT90"/>
  <c r="CP90"/>
  <c r="CL90"/>
  <c r="CI90"/>
  <c r="CH90"/>
  <c r="CD90"/>
  <c r="BZ90"/>
  <c r="BV90"/>
  <c r="BR90"/>
  <c r="BN90"/>
  <c r="BJ90"/>
  <c r="BF90"/>
  <c r="BB90"/>
  <c r="AX90"/>
  <c r="AT90"/>
  <c r="AP90"/>
  <c r="AL90"/>
  <c r="AI90"/>
  <c r="AE90"/>
  <c r="AA90"/>
  <c r="Z90"/>
  <c r="Y90"/>
  <c r="W90"/>
  <c r="T90"/>
  <c r="S90"/>
  <c r="O90"/>
  <c r="L90"/>
  <c r="K90"/>
  <c r="G90"/>
  <c r="E90"/>
  <c r="DM89"/>
  <c r="DI89"/>
  <c r="DB89"/>
  <c r="CX89"/>
  <c r="CT89"/>
  <c r="CH88"/>
  <c r="BR88"/>
  <c r="BN88"/>
  <c r="BJ88"/>
  <c r="AY88"/>
  <c r="AP88"/>
  <c r="AE88"/>
  <c r="Z88"/>
  <c r="Y88"/>
  <c r="S88"/>
  <c r="P88"/>
  <c r="O88"/>
  <c r="K88"/>
  <c r="DM87"/>
  <c r="DI87"/>
  <c r="DB87"/>
  <c r="CX87"/>
  <c r="CT87"/>
  <c r="CP87"/>
  <c r="CL87"/>
  <c r="CI87"/>
  <c r="CH87"/>
  <c r="CD87"/>
  <c r="BZ87"/>
  <c r="BV87"/>
  <c r="BR87"/>
  <c r="BN87"/>
  <c r="BJ87"/>
  <c r="BF87"/>
  <c r="BB87"/>
  <c r="AY87"/>
  <c r="AX87"/>
  <c r="AT87"/>
  <c r="AP87"/>
  <c r="AL87"/>
  <c r="AI87"/>
  <c r="AF87"/>
  <c r="AE87"/>
  <c r="AA87"/>
  <c r="Z87"/>
  <c r="Y87"/>
  <c r="W87"/>
  <c r="S87"/>
  <c r="P87"/>
  <c r="O87"/>
  <c r="L87"/>
  <c r="K87"/>
  <c r="DL86"/>
  <c r="DK86"/>
  <c r="DH86"/>
  <c r="DG86"/>
  <c r="DA86"/>
  <c r="CZ86"/>
  <c r="CW86"/>
  <c r="CX86" s="1"/>
  <c r="CV86"/>
  <c r="CS86"/>
  <c r="CT86" s="1"/>
  <c r="CR86"/>
  <c r="CO86"/>
  <c r="CN86"/>
  <c r="D86"/>
  <c r="DM85"/>
  <c r="DI85"/>
  <c r="DB85"/>
  <c r="CX85"/>
  <c r="CT85"/>
  <c r="CP85"/>
  <c r="CL85"/>
  <c r="CI85"/>
  <c r="CH85"/>
  <c r="CD85"/>
  <c r="BZ85"/>
  <c r="BV85"/>
  <c r="BR85"/>
  <c r="BN85"/>
  <c r="BJ85"/>
  <c r="BF85"/>
  <c r="BB85"/>
  <c r="AX85"/>
  <c r="AT85"/>
  <c r="AP85"/>
  <c r="AL85"/>
  <c r="AI85"/>
  <c r="AF85"/>
  <c r="AE85"/>
  <c r="Z85"/>
  <c r="AA85" s="1"/>
  <c r="Y85"/>
  <c r="W85"/>
  <c r="S85"/>
  <c r="O85"/>
  <c r="K85"/>
  <c r="E85"/>
  <c r="DM84"/>
  <c r="DI84"/>
  <c r="DB84"/>
  <c r="CX84"/>
  <c r="CT84"/>
  <c r="CP84"/>
  <c r="CL84"/>
  <c r="CI84"/>
  <c r="CH84"/>
  <c r="CD84"/>
  <c r="BZ84"/>
  <c r="BV84"/>
  <c r="BR84"/>
  <c r="BN84"/>
  <c r="BJ84"/>
  <c r="BF84"/>
  <c r="BB84"/>
  <c r="AX84"/>
  <c r="AT84"/>
  <c r="AP84"/>
  <c r="AL84"/>
  <c r="AI84"/>
  <c r="AF84"/>
  <c r="AE84"/>
  <c r="Z84"/>
  <c r="AA84" s="1"/>
  <c r="Y84"/>
  <c r="W84"/>
  <c r="S84"/>
  <c r="O84"/>
  <c r="K84"/>
  <c r="H84"/>
  <c r="G84"/>
  <c r="E84"/>
  <c r="DM83"/>
  <c r="DI83"/>
  <c r="DB83"/>
  <c r="CX83"/>
  <c r="CT83"/>
  <c r="CP83"/>
  <c r="CL83"/>
  <c r="CI83"/>
  <c r="CH83"/>
  <c r="CD83"/>
  <c r="BZ83"/>
  <c r="BV83"/>
  <c r="BR83"/>
  <c r="BN83"/>
  <c r="BJ83"/>
  <c r="BF83"/>
  <c r="BB83"/>
  <c r="AX83"/>
  <c r="AT83"/>
  <c r="AP83"/>
  <c r="AL83"/>
  <c r="AI83"/>
  <c r="AE83"/>
  <c r="Z83"/>
  <c r="AA83" s="1"/>
  <c r="Y83"/>
  <c r="W83"/>
  <c r="S83"/>
  <c r="O83"/>
  <c r="K83"/>
  <c r="E83"/>
  <c r="DM82"/>
  <c r="DI82"/>
  <c r="DB82"/>
  <c r="CX82"/>
  <c r="CT82"/>
  <c r="CP82"/>
  <c r="CL82"/>
  <c r="CI82"/>
  <c r="CH82"/>
  <c r="CD82"/>
  <c r="BZ82"/>
  <c r="BV82"/>
  <c r="BR82"/>
  <c r="BN82"/>
  <c r="BJ82"/>
  <c r="BF82"/>
  <c r="BB82"/>
  <c r="AX82"/>
  <c r="AT82"/>
  <c r="AP82"/>
  <c r="AL82"/>
  <c r="AI82"/>
  <c r="AE82"/>
  <c r="Z82"/>
  <c r="AA82" s="1"/>
  <c r="Y82"/>
  <c r="W82"/>
  <c r="S82"/>
  <c r="O82"/>
  <c r="K82"/>
  <c r="H82"/>
  <c r="G82"/>
  <c r="E82"/>
  <c r="DM81"/>
  <c r="DI81"/>
  <c r="DB81"/>
  <c r="CX81"/>
  <c r="CT81"/>
  <c r="CP81"/>
  <c r="CL81"/>
  <c r="CI81"/>
  <c r="CH81"/>
  <c r="CD81"/>
  <c r="BZ81"/>
  <c r="BV81"/>
  <c r="BR81"/>
  <c r="BN81"/>
  <c r="BJ81"/>
  <c r="BF81"/>
  <c r="BB81"/>
  <c r="AX81"/>
  <c r="AT81"/>
  <c r="AP81"/>
  <c r="AL81"/>
  <c r="AI81"/>
  <c r="AF81"/>
  <c r="AE81"/>
  <c r="AA81"/>
  <c r="Z81"/>
  <c r="Y81"/>
  <c r="W81"/>
  <c r="S81"/>
  <c r="O81"/>
  <c r="K81"/>
  <c r="H81"/>
  <c r="E81"/>
  <c r="DM80"/>
  <c r="DI80"/>
  <c r="DB80"/>
  <c r="CX80"/>
  <c r="CT80"/>
  <c r="CP80"/>
  <c r="CL80"/>
  <c r="CH80"/>
  <c r="CD80"/>
  <c r="BZ80"/>
  <c r="BV80"/>
  <c r="BR80"/>
  <c r="BN80"/>
  <c r="BJ80"/>
  <c r="BF80"/>
  <c r="BB80"/>
  <c r="AX80"/>
  <c r="AT80"/>
  <c r="AP80"/>
  <c r="AL80"/>
  <c r="AI80"/>
  <c r="AF80"/>
  <c r="AE80"/>
  <c r="Z80"/>
  <c r="Y80"/>
  <c r="E80" s="1"/>
  <c r="W80"/>
  <c r="S80"/>
  <c r="O80"/>
  <c r="K80"/>
  <c r="DM79"/>
  <c r="DI79"/>
  <c r="DB79"/>
  <c r="CX79"/>
  <c r="CT79"/>
  <c r="CP79"/>
  <c r="CL79"/>
  <c r="CI79"/>
  <c r="CH79"/>
  <c r="CD79"/>
  <c r="BZ79"/>
  <c r="BV79"/>
  <c r="BR79"/>
  <c r="BN79"/>
  <c r="BJ79"/>
  <c r="BF79"/>
  <c r="BB79"/>
  <c r="AX79"/>
  <c r="AT79"/>
  <c r="AP79"/>
  <c r="AL79"/>
  <c r="AI79"/>
  <c r="AE79"/>
  <c r="Z79"/>
  <c r="AA79" s="1"/>
  <c r="Y79"/>
  <c r="W79"/>
  <c r="T79"/>
  <c r="S79"/>
  <c r="O79"/>
  <c r="K79"/>
  <c r="E79"/>
  <c r="DM78"/>
  <c r="DI78"/>
  <c r="DB78"/>
  <c r="CX78"/>
  <c r="CT78"/>
  <c r="CP78"/>
  <c r="CL78"/>
  <c r="CH78"/>
  <c r="CD78"/>
  <c r="BZ78"/>
  <c r="BV78"/>
  <c r="BR78"/>
  <c r="BN78"/>
  <c r="BJ78"/>
  <c r="BF78"/>
  <c r="BB78"/>
  <c r="AX78"/>
  <c r="AT78"/>
  <c r="AP78"/>
  <c r="AL78"/>
  <c r="AI78"/>
  <c r="AE78"/>
  <c r="AA78"/>
  <c r="Z78"/>
  <c r="Y78"/>
  <c r="E78" s="1"/>
  <c r="W78"/>
  <c r="S78"/>
  <c r="O78"/>
  <c r="K78"/>
  <c r="G78"/>
  <c r="BR77"/>
  <c r="BN77"/>
  <c r="AE77"/>
  <c r="AA77"/>
  <c r="E77"/>
  <c r="BR76"/>
  <c r="BN76"/>
  <c r="AA76"/>
  <c r="G76"/>
  <c r="E76"/>
  <c r="E75"/>
  <c r="BR74"/>
  <c r="BN74"/>
  <c r="AX74"/>
  <c r="AE74"/>
  <c r="Z74"/>
  <c r="Y74"/>
  <c r="E74" s="1"/>
  <c r="K74"/>
  <c r="BR73"/>
  <c r="BN73"/>
  <c r="AX73"/>
  <c r="AP73"/>
  <c r="AL73"/>
  <c r="AE73"/>
  <c r="AA73"/>
  <c r="Z73"/>
  <c r="Y73"/>
  <c r="K73"/>
  <c r="G73"/>
  <c r="E73"/>
  <c r="BR72"/>
  <c r="BN72"/>
  <c r="AX72"/>
  <c r="AP72"/>
  <c r="AL72"/>
  <c r="AE72"/>
  <c r="Z72"/>
  <c r="Y72"/>
  <c r="E72" s="1"/>
  <c r="K72"/>
  <c r="DM71"/>
  <c r="DI71"/>
  <c r="DB71"/>
  <c r="CX71"/>
  <c r="CT71"/>
  <c r="CP71"/>
  <c r="CL71"/>
  <c r="CH71"/>
  <c r="CD71"/>
  <c r="BZ71"/>
  <c r="BV71"/>
  <c r="BR71"/>
  <c r="BN71"/>
  <c r="BJ71"/>
  <c r="BF71"/>
  <c r="BB71"/>
  <c r="AX71"/>
  <c r="AT71"/>
  <c r="AP71"/>
  <c r="AL71"/>
  <c r="AI71"/>
  <c r="AE71"/>
  <c r="AA71"/>
  <c r="Z71"/>
  <c r="Y71"/>
  <c r="E71" s="1"/>
  <c r="W71"/>
  <c r="S71"/>
  <c r="O71"/>
  <c r="K71"/>
  <c r="F71"/>
  <c r="G71" s="1"/>
  <c r="DM70"/>
  <c r="DI70"/>
  <c r="DB70"/>
  <c r="CX70"/>
  <c r="CT70"/>
  <c r="CP70"/>
  <c r="CL70"/>
  <c r="CH70"/>
  <c r="CD70"/>
  <c r="BZ70"/>
  <c r="BV70"/>
  <c r="BR70"/>
  <c r="BN70"/>
  <c r="BJ70"/>
  <c r="BF70"/>
  <c r="BB70"/>
  <c r="AX70"/>
  <c r="AT70"/>
  <c r="AP70"/>
  <c r="AL70"/>
  <c r="AI70"/>
  <c r="AE70"/>
  <c r="AA70"/>
  <c r="Z70"/>
  <c r="Y70"/>
  <c r="E70" s="1"/>
  <c r="W70"/>
  <c r="S70"/>
  <c r="O70"/>
  <c r="K70"/>
  <c r="F70"/>
  <c r="G70" s="1"/>
  <c r="DM69"/>
  <c r="DI69"/>
  <c r="DB69"/>
  <c r="CX69"/>
  <c r="CT69"/>
  <c r="CP69"/>
  <c r="CL69"/>
  <c r="CH69"/>
  <c r="CD69"/>
  <c r="BZ69"/>
  <c r="BV69"/>
  <c r="BR69"/>
  <c r="BN69"/>
  <c r="BJ69"/>
  <c r="BF69"/>
  <c r="BB69"/>
  <c r="AX69"/>
  <c r="AT69"/>
  <c r="AP69"/>
  <c r="AL69"/>
  <c r="AI69"/>
  <c r="AE69"/>
  <c r="AA69"/>
  <c r="Z69"/>
  <c r="Y69"/>
  <c r="W69"/>
  <c r="S69"/>
  <c r="O69"/>
  <c r="K69"/>
  <c r="F69"/>
  <c r="G69" s="1"/>
  <c r="E69"/>
  <c r="BR68"/>
  <c r="BN68"/>
  <c r="AE68"/>
  <c r="AA68"/>
  <c r="F68"/>
  <c r="E68"/>
  <c r="DM67"/>
  <c r="DI67"/>
  <c r="DB67"/>
  <c r="CX67"/>
  <c r="CT67"/>
  <c r="CP67"/>
  <c r="CL67"/>
  <c r="CH67"/>
  <c r="CD67"/>
  <c r="BZ67"/>
  <c r="BV67"/>
  <c r="BR67"/>
  <c r="BN67"/>
  <c r="BJ67"/>
  <c r="BF67"/>
  <c r="BB67"/>
  <c r="AX67"/>
  <c r="AT67"/>
  <c r="AP67"/>
  <c r="AL67"/>
  <c r="AI67"/>
  <c r="AE67"/>
  <c r="Z67"/>
  <c r="F67" s="1"/>
  <c r="Y67"/>
  <c r="W67"/>
  <c r="S67"/>
  <c r="O67"/>
  <c r="K67"/>
  <c r="E67"/>
  <c r="DM66"/>
  <c r="DI66"/>
  <c r="DB66"/>
  <c r="CX66"/>
  <c r="CT66"/>
  <c r="CP66"/>
  <c r="CL66"/>
  <c r="CH66"/>
  <c r="CD66"/>
  <c r="BZ66"/>
  <c r="BV66"/>
  <c r="BR66"/>
  <c r="BN66"/>
  <c r="BJ66"/>
  <c r="BF66"/>
  <c r="BB66"/>
  <c r="AX66"/>
  <c r="AT66"/>
  <c r="AP66"/>
  <c r="AL66"/>
  <c r="AI66"/>
  <c r="AE66"/>
  <c r="Z66"/>
  <c r="F66" s="1"/>
  <c r="H66" s="1"/>
  <c r="Y66"/>
  <c r="W66"/>
  <c r="S66"/>
  <c r="O66"/>
  <c r="K66"/>
  <c r="E66"/>
  <c r="DM65"/>
  <c r="DI65"/>
  <c r="DB65"/>
  <c r="CX65"/>
  <c r="CT65"/>
  <c r="CP65"/>
  <c r="CL65"/>
  <c r="CH65"/>
  <c r="CD65"/>
  <c r="BZ65"/>
  <c r="BV65"/>
  <c r="BR65"/>
  <c r="BN65"/>
  <c r="BJ65"/>
  <c r="BF65"/>
  <c r="BB65"/>
  <c r="AX65"/>
  <c r="AT65"/>
  <c r="AP65"/>
  <c r="AL65"/>
  <c r="AI65"/>
  <c r="AE65"/>
  <c r="Z65"/>
  <c r="Y65"/>
  <c r="E65" s="1"/>
  <c r="W65"/>
  <c r="S65"/>
  <c r="O65"/>
  <c r="K65"/>
  <c r="DM64"/>
  <c r="DI64"/>
  <c r="DB64"/>
  <c r="CX64"/>
  <c r="CT64"/>
  <c r="CP64"/>
  <c r="CL64"/>
  <c r="CH64"/>
  <c r="CD64"/>
  <c r="BZ64"/>
  <c r="BV64"/>
  <c r="BR64"/>
  <c r="BN64"/>
  <c r="BJ64"/>
  <c r="BF64"/>
  <c r="BB64"/>
  <c r="AX64"/>
  <c r="AT64"/>
  <c r="AP64"/>
  <c r="AL64"/>
  <c r="AI64"/>
  <c r="AE64"/>
  <c r="Z64"/>
  <c r="Y64"/>
  <c r="E64" s="1"/>
  <c r="W64"/>
  <c r="S64"/>
  <c r="O64"/>
  <c r="K64"/>
  <c r="DM63"/>
  <c r="DI63"/>
  <c r="DB63"/>
  <c r="CX63"/>
  <c r="CT63"/>
  <c r="CP63"/>
  <c r="CL63"/>
  <c r="CH63"/>
  <c r="CD63"/>
  <c r="BZ63"/>
  <c r="BV63"/>
  <c r="BR63"/>
  <c r="BN63"/>
  <c r="BJ63"/>
  <c r="BF63"/>
  <c r="BB63"/>
  <c r="AX63"/>
  <c r="AT63"/>
  <c r="AP63"/>
  <c r="AL63"/>
  <c r="AI63"/>
  <c r="AE63"/>
  <c r="Z63"/>
  <c r="Y63"/>
  <c r="E63" s="1"/>
  <c r="W63"/>
  <c r="S63"/>
  <c r="O63"/>
  <c r="K63"/>
  <c r="F63"/>
  <c r="G63" s="1"/>
  <c r="DM62"/>
  <c r="DI62"/>
  <c r="DB62"/>
  <c r="CX62"/>
  <c r="CT62"/>
  <c r="CP62"/>
  <c r="CL62"/>
  <c r="CH62"/>
  <c r="CD62"/>
  <c r="BZ62"/>
  <c r="BV62"/>
  <c r="BR62"/>
  <c r="BN62"/>
  <c r="BJ62"/>
  <c r="BF62"/>
  <c r="BB62"/>
  <c r="AX62"/>
  <c r="AT62"/>
  <c r="AP62"/>
  <c r="AL62"/>
  <c r="AI62"/>
  <c r="AE62"/>
  <c r="AA62"/>
  <c r="Z62"/>
  <c r="F62" s="1"/>
  <c r="G62" s="1"/>
  <c r="Y62"/>
  <c r="W62"/>
  <c r="S62"/>
  <c r="O62"/>
  <c r="K62"/>
  <c r="E62"/>
  <c r="DM61"/>
  <c r="DI61"/>
  <c r="DB61"/>
  <c r="CX61"/>
  <c r="CT61"/>
  <c r="CP61"/>
  <c r="CL61"/>
  <c r="CH61"/>
  <c r="CD61"/>
  <c r="BZ61"/>
  <c r="BV61"/>
  <c r="BR61"/>
  <c r="BN61"/>
  <c r="BJ61"/>
  <c r="BF61"/>
  <c r="BB61"/>
  <c r="AX61"/>
  <c r="AT61"/>
  <c r="AP61"/>
  <c r="AL61"/>
  <c r="AI61"/>
  <c r="AE61"/>
  <c r="Z61"/>
  <c r="Y61"/>
  <c r="E61" s="1"/>
  <c r="W61"/>
  <c r="S61"/>
  <c r="O61"/>
  <c r="K61"/>
  <c r="DM60"/>
  <c r="DI60"/>
  <c r="DB60"/>
  <c r="CX60"/>
  <c r="CT60"/>
  <c r="CP60"/>
  <c r="CL60"/>
  <c r="CH60"/>
  <c r="CD60"/>
  <c r="BZ60"/>
  <c r="BV60"/>
  <c r="BR60"/>
  <c r="BN60"/>
  <c r="BJ60"/>
  <c r="BF60"/>
  <c r="BB60"/>
  <c r="AX60"/>
  <c r="AT60"/>
  <c r="AP60"/>
  <c r="AL60"/>
  <c r="AI60"/>
  <c r="AF60"/>
  <c r="AE60"/>
  <c r="Z60"/>
  <c r="Y60"/>
  <c r="W60"/>
  <c r="S60"/>
  <c r="O60"/>
  <c r="K60"/>
  <c r="E60"/>
  <c r="DM59"/>
  <c r="DI59"/>
  <c r="DB59"/>
  <c r="CX59"/>
  <c r="CT59"/>
  <c r="CP59"/>
  <c r="CL59"/>
  <c r="CH59"/>
  <c r="CD59"/>
  <c r="BZ59"/>
  <c r="BV59"/>
  <c r="BR59"/>
  <c r="BN59"/>
  <c r="BJ59"/>
  <c r="BF59"/>
  <c r="BB59"/>
  <c r="AX59"/>
  <c r="AT59"/>
  <c r="AP59"/>
  <c r="AL59"/>
  <c r="AI59"/>
  <c r="AF59"/>
  <c r="AE59"/>
  <c r="Z59"/>
  <c r="F59" s="1"/>
  <c r="G59" s="1"/>
  <c r="Y59"/>
  <c r="W59"/>
  <c r="S59"/>
  <c r="O59"/>
  <c r="K59"/>
  <c r="E59"/>
  <c r="DM58"/>
  <c r="DI58"/>
  <c r="DB58"/>
  <c r="CX58"/>
  <c r="CT58"/>
  <c r="CP58"/>
  <c r="CL58"/>
  <c r="CH58"/>
  <c r="CD58"/>
  <c r="BZ58"/>
  <c r="BV58"/>
  <c r="BR58"/>
  <c r="BN58"/>
  <c r="BJ58"/>
  <c r="BF58"/>
  <c r="BB58"/>
  <c r="AX58"/>
  <c r="AT58"/>
  <c r="AP58"/>
  <c r="AL58"/>
  <c r="AI58"/>
  <c r="AF58"/>
  <c r="AE58"/>
  <c r="Z58"/>
  <c r="Y58"/>
  <c r="E58" s="1"/>
  <c r="W58"/>
  <c r="S58"/>
  <c r="O58"/>
  <c r="K58"/>
  <c r="DM57"/>
  <c r="DI57"/>
  <c r="DB57"/>
  <c r="CX57"/>
  <c r="CT57"/>
  <c r="CP57"/>
  <c r="CL57"/>
  <c r="CH57"/>
  <c r="CD57"/>
  <c r="BZ57"/>
  <c r="BV57"/>
  <c r="BR57"/>
  <c r="BN57"/>
  <c r="BJ57"/>
  <c r="BF57"/>
  <c r="BB57"/>
  <c r="AX57"/>
  <c r="AT57"/>
  <c r="AP57"/>
  <c r="AL57"/>
  <c r="AI57"/>
  <c r="AE57"/>
  <c r="Z57"/>
  <c r="Y57"/>
  <c r="E57" s="1"/>
  <c r="W57"/>
  <c r="S57"/>
  <c r="O57"/>
  <c r="K57"/>
  <c r="DM56"/>
  <c r="DI56"/>
  <c r="DB56"/>
  <c r="CX56"/>
  <c r="CT56"/>
  <c r="CP56"/>
  <c r="CL56"/>
  <c r="CH56"/>
  <c r="CD56"/>
  <c r="BZ56"/>
  <c r="BV56"/>
  <c r="BR56"/>
  <c r="BN56"/>
  <c r="BJ56"/>
  <c r="BF56"/>
  <c r="BB56"/>
  <c r="AX56"/>
  <c r="AT56"/>
  <c r="AP56"/>
  <c r="AL56"/>
  <c r="AI56"/>
  <c r="AF56"/>
  <c r="AE56"/>
  <c r="Z56"/>
  <c r="F56" s="1"/>
  <c r="H56" s="1"/>
  <c r="Y56"/>
  <c r="E56" s="1"/>
  <c r="W56"/>
  <c r="S56"/>
  <c r="O56"/>
  <c r="K56"/>
  <c r="DM55"/>
  <c r="DI55"/>
  <c r="DB55"/>
  <c r="CX55"/>
  <c r="CT55"/>
  <c r="CP55"/>
  <c r="CL55"/>
  <c r="CH55"/>
  <c r="CD55"/>
  <c r="BZ55"/>
  <c r="BV55"/>
  <c r="BR55"/>
  <c r="BN55"/>
  <c r="BJ55"/>
  <c r="BF55"/>
  <c r="BB55"/>
  <c r="AX55"/>
  <c r="AT55"/>
  <c r="AP55"/>
  <c r="AL55"/>
  <c r="AI55"/>
  <c r="AF55"/>
  <c r="AE55"/>
  <c r="Z55"/>
  <c r="F55" s="1"/>
  <c r="G55" s="1"/>
  <c r="Y55"/>
  <c r="E55" s="1"/>
  <c r="W55"/>
  <c r="S55"/>
  <c r="O55"/>
  <c r="K55"/>
  <c r="DM54"/>
  <c r="DI54"/>
  <c r="DB54"/>
  <c r="CX54"/>
  <c r="CT54"/>
  <c r="CP54"/>
  <c r="CL54"/>
  <c r="CH54"/>
  <c r="CD54"/>
  <c r="BZ54"/>
  <c r="BV54"/>
  <c r="BR54"/>
  <c r="BN54"/>
  <c r="BJ54"/>
  <c r="BF54"/>
  <c r="BB54"/>
  <c r="AX54"/>
  <c r="AT54"/>
  <c r="AP54"/>
  <c r="AL54"/>
  <c r="AI54"/>
  <c r="AF54"/>
  <c r="AE54"/>
  <c r="Z54"/>
  <c r="AA54" s="1"/>
  <c r="Y54"/>
  <c r="W54"/>
  <c r="S54"/>
  <c r="O54"/>
  <c r="K54"/>
  <c r="F54"/>
  <c r="H54" s="1"/>
  <c r="E54"/>
  <c r="DM53"/>
  <c r="DI53"/>
  <c r="DB53"/>
  <c r="CX53"/>
  <c r="CT53"/>
  <c r="CP53"/>
  <c r="CL53"/>
  <c r="CH53"/>
  <c r="CD53"/>
  <c r="BZ53"/>
  <c r="BV53"/>
  <c r="BR53"/>
  <c r="BN53"/>
  <c r="BJ53"/>
  <c r="BF53"/>
  <c r="BB53"/>
  <c r="AX53"/>
  <c r="AT53"/>
  <c r="AP53"/>
  <c r="AL53"/>
  <c r="AI53"/>
  <c r="AE53"/>
  <c r="AA53"/>
  <c r="Z53"/>
  <c r="Y53"/>
  <c r="E53" s="1"/>
  <c r="W53"/>
  <c r="S53"/>
  <c r="O53"/>
  <c r="K53"/>
  <c r="DM52"/>
  <c r="DI52"/>
  <c r="DB52"/>
  <c r="CX52"/>
  <c r="CT52"/>
  <c r="CP52"/>
  <c r="CL52"/>
  <c r="CH52"/>
  <c r="CD52"/>
  <c r="BZ52"/>
  <c r="BV52"/>
  <c r="BR52"/>
  <c r="BN52"/>
  <c r="BJ52"/>
  <c r="BF52"/>
  <c r="BB52"/>
  <c r="AX52"/>
  <c r="AT52"/>
  <c r="AP52"/>
  <c r="AL52"/>
  <c r="AI52"/>
  <c r="AE52"/>
  <c r="Z52"/>
  <c r="Y52"/>
  <c r="AA52" s="1"/>
  <c r="W52"/>
  <c r="S52"/>
  <c r="O52"/>
  <c r="K52"/>
  <c r="F52"/>
  <c r="H52" s="1"/>
  <c r="E52"/>
  <c r="DM51"/>
  <c r="DI51"/>
  <c r="DB51"/>
  <c r="CX51"/>
  <c r="CT51"/>
  <c r="CP51"/>
  <c r="CL51"/>
  <c r="CH51"/>
  <c r="CD51"/>
  <c r="BZ51"/>
  <c r="BV51"/>
  <c r="BR51"/>
  <c r="BN51"/>
  <c r="BJ51"/>
  <c r="BF51"/>
  <c r="BB51"/>
  <c r="AX51"/>
  <c r="AT51"/>
  <c r="AP51"/>
  <c r="AL51"/>
  <c r="AI51"/>
  <c r="AE51"/>
  <c r="Z51"/>
  <c r="Y51"/>
  <c r="E51" s="1"/>
  <c r="W51"/>
  <c r="S51"/>
  <c r="O51"/>
  <c r="K51"/>
  <c r="DM50"/>
  <c r="DI50"/>
  <c r="DB50"/>
  <c r="CX50"/>
  <c r="CT50"/>
  <c r="CP50"/>
  <c r="CL50"/>
  <c r="CH50"/>
  <c r="CD50"/>
  <c r="BZ50"/>
  <c r="BV50"/>
  <c r="BR50"/>
  <c r="BN50"/>
  <c r="BJ50"/>
  <c r="BF50"/>
  <c r="BB50"/>
  <c r="AX50"/>
  <c r="AT50"/>
  <c r="AP50"/>
  <c r="AL50"/>
  <c r="AI50"/>
  <c r="AF50"/>
  <c r="AE50"/>
  <c r="Z50"/>
  <c r="AA50" s="1"/>
  <c r="Y50"/>
  <c r="E50" s="1"/>
  <c r="W50"/>
  <c r="S50"/>
  <c r="O50"/>
  <c r="K50"/>
  <c r="F49"/>
  <c r="E49"/>
  <c r="F48"/>
  <c r="E48"/>
  <c r="F47"/>
  <c r="E47"/>
  <c r="F46"/>
  <c r="G46" s="1"/>
  <c r="E46"/>
  <c r="F45"/>
  <c r="G45" s="1"/>
  <c r="F44"/>
  <c r="G44" s="1"/>
  <c r="DM43"/>
  <c r="DI43"/>
  <c r="DB43"/>
  <c r="CX43"/>
  <c r="CT43"/>
  <c r="CP43"/>
  <c r="CL43"/>
  <c r="CH43"/>
  <c r="CD43"/>
  <c r="BZ43"/>
  <c r="BV43"/>
  <c r="BR43"/>
  <c r="BN43"/>
  <c r="BJ43"/>
  <c r="BF43"/>
  <c r="BB43"/>
  <c r="AX43"/>
  <c r="AT43"/>
  <c r="AP43"/>
  <c r="AL43"/>
  <c r="AI43"/>
  <c r="AF43"/>
  <c r="AE43"/>
  <c r="Z43"/>
  <c r="Y43"/>
  <c r="E43" s="1"/>
  <c r="W43"/>
  <c r="S43"/>
  <c r="O43"/>
  <c r="K43"/>
  <c r="DM42"/>
  <c r="DI42"/>
  <c r="DB42"/>
  <c r="CX42"/>
  <c r="CT42"/>
  <c r="CP42"/>
  <c r="CL42"/>
  <c r="CH42"/>
  <c r="CD42"/>
  <c r="BZ42"/>
  <c r="BV42"/>
  <c r="BR42"/>
  <c r="BN42"/>
  <c r="BJ42"/>
  <c r="BF42"/>
  <c r="BB42"/>
  <c r="AX42"/>
  <c r="AT42"/>
  <c r="AP42"/>
  <c r="AL42"/>
  <c r="AI42"/>
  <c r="AE42"/>
  <c r="Z42"/>
  <c r="AA42" s="1"/>
  <c r="Y42"/>
  <c r="W42"/>
  <c r="S42"/>
  <c r="O42"/>
  <c r="K42"/>
  <c r="E42"/>
  <c r="DM41"/>
  <c r="DI41"/>
  <c r="DB41"/>
  <c r="CX41"/>
  <c r="CT41"/>
  <c r="CP41"/>
  <c r="CL41"/>
  <c r="CH41"/>
  <c r="CD41"/>
  <c r="BZ41"/>
  <c r="BV41"/>
  <c r="BR41"/>
  <c r="BN41"/>
  <c r="BJ41"/>
  <c r="BF41"/>
  <c r="BB41"/>
  <c r="AX41"/>
  <c r="AT41"/>
  <c r="AP41"/>
  <c r="AL41"/>
  <c r="AI41"/>
  <c r="AF41"/>
  <c r="AE41"/>
  <c r="Z41"/>
  <c r="Y41"/>
  <c r="E41" s="1"/>
  <c r="W41"/>
  <c r="S41"/>
  <c r="O41"/>
  <c r="K41"/>
  <c r="DM40"/>
  <c r="DI40"/>
  <c r="DB40"/>
  <c r="CX40"/>
  <c r="CT40"/>
  <c r="CP40"/>
  <c r="CL40"/>
  <c r="CH40"/>
  <c r="CD40"/>
  <c r="BZ40"/>
  <c r="BV40"/>
  <c r="BR40"/>
  <c r="BN40"/>
  <c r="BJ40"/>
  <c r="BF40"/>
  <c r="BB40"/>
  <c r="AX40"/>
  <c r="AT40"/>
  <c r="AP40"/>
  <c r="AL40"/>
  <c r="AI40"/>
  <c r="AE40"/>
  <c r="Z40"/>
  <c r="AA40" s="1"/>
  <c r="Y40"/>
  <c r="W40"/>
  <c r="S40"/>
  <c r="O40"/>
  <c r="K40"/>
  <c r="E40"/>
  <c r="DM39"/>
  <c r="DI39"/>
  <c r="DB39"/>
  <c r="CX39"/>
  <c r="CT39"/>
  <c r="CP39"/>
  <c r="CL39"/>
  <c r="CH39"/>
  <c r="CD39"/>
  <c r="BZ39"/>
  <c r="BV39"/>
  <c r="BR39"/>
  <c r="BN39"/>
  <c r="BJ39"/>
  <c r="BF39"/>
  <c r="BB39"/>
  <c r="AX39"/>
  <c r="AT39"/>
  <c r="AP39"/>
  <c r="AL39"/>
  <c r="AI39"/>
  <c r="AE39"/>
  <c r="Z39"/>
  <c r="Y39"/>
  <c r="E39" s="1"/>
  <c r="W39"/>
  <c r="S39"/>
  <c r="O39"/>
  <c r="K39"/>
  <c r="DM38"/>
  <c r="DI38"/>
  <c r="DB38"/>
  <c r="CX38"/>
  <c r="CT38"/>
  <c r="CP38"/>
  <c r="CL38"/>
  <c r="CH38"/>
  <c r="CD38"/>
  <c r="BZ38"/>
  <c r="BV38"/>
  <c r="BR38"/>
  <c r="BN38"/>
  <c r="BJ38"/>
  <c r="BF38"/>
  <c r="BB38"/>
  <c r="AX38"/>
  <c r="AT38"/>
  <c r="AP38"/>
  <c r="AL38"/>
  <c r="AI38"/>
  <c r="AF38"/>
  <c r="AE38"/>
  <c r="Z38"/>
  <c r="Y38"/>
  <c r="E38" s="1"/>
  <c r="W38"/>
  <c r="S38"/>
  <c r="O38"/>
  <c r="K38"/>
  <c r="DH37"/>
  <c r="CZ37"/>
  <c r="CW37"/>
  <c r="CV37"/>
  <c r="CO37"/>
  <c r="CK37"/>
  <c r="CJ37"/>
  <c r="CG37"/>
  <c r="CF37"/>
  <c r="CC37"/>
  <c r="CB37"/>
  <c r="BY37"/>
  <c r="BX37"/>
  <c r="BU37"/>
  <c r="BT37"/>
  <c r="BQ37"/>
  <c r="BP37"/>
  <c r="BI37"/>
  <c r="BH37"/>
  <c r="BE37"/>
  <c r="BD37"/>
  <c r="BA37"/>
  <c r="AZ37"/>
  <c r="AW37"/>
  <c r="AV37"/>
  <c r="AO37"/>
  <c r="AN37"/>
  <c r="AK37"/>
  <c r="AJ37"/>
  <c r="AH37"/>
  <c r="AG37"/>
  <c r="AD37"/>
  <c r="Z37" s="1"/>
  <c r="AC37"/>
  <c r="Y37" s="1"/>
  <c r="V37"/>
  <c r="U37"/>
  <c r="R37"/>
  <c r="Q37"/>
  <c r="N37"/>
  <c r="M37"/>
  <c r="I36"/>
  <c r="D37"/>
  <c r="DL36"/>
  <c r="DK36"/>
  <c r="DH36"/>
  <c r="DG36"/>
  <c r="CZ36"/>
  <c r="CW36"/>
  <c r="CV36"/>
  <c r="CR36"/>
  <c r="CO36"/>
  <c r="CN36"/>
  <c r="CK36"/>
  <c r="CJ36"/>
  <c r="CG36"/>
  <c r="CF36"/>
  <c r="CC36"/>
  <c r="CB36"/>
  <c r="BY36"/>
  <c r="BX36"/>
  <c r="BU36"/>
  <c r="BT36"/>
  <c r="BQ36"/>
  <c r="BP36"/>
  <c r="BI36"/>
  <c r="BH36"/>
  <c r="BE36"/>
  <c r="BD36"/>
  <c r="BA36"/>
  <c r="AZ36"/>
  <c r="AW36"/>
  <c r="AV36"/>
  <c r="AS36"/>
  <c r="AR36"/>
  <c r="AO36"/>
  <c r="AN36"/>
  <c r="AK36"/>
  <c r="AJ36"/>
  <c r="AH36"/>
  <c r="AG36"/>
  <c r="AD36"/>
  <c r="AC36"/>
  <c r="Y36" s="1"/>
  <c r="V36"/>
  <c r="U36"/>
  <c r="R36"/>
  <c r="Q36"/>
  <c r="N36"/>
  <c r="M36"/>
  <c r="D36"/>
  <c r="DM35"/>
  <c r="DI35"/>
  <c r="DB35"/>
  <c r="CX35"/>
  <c r="CU35"/>
  <c r="CT35"/>
  <c r="CP35"/>
  <c r="CL35"/>
  <c r="CH35"/>
  <c r="CD35"/>
  <c r="BZ35"/>
  <c r="BV35"/>
  <c r="BR35"/>
  <c r="BN35"/>
  <c r="BJ35"/>
  <c r="BF35"/>
  <c r="BB35"/>
  <c r="AX35"/>
  <c r="AT35"/>
  <c r="AP35"/>
  <c r="AL35"/>
  <c r="AI35"/>
  <c r="AE35"/>
  <c r="Z35"/>
  <c r="AA35" s="1"/>
  <c r="Y35"/>
  <c r="W35"/>
  <c r="S35"/>
  <c r="O35"/>
  <c r="K35"/>
  <c r="H35"/>
  <c r="F35"/>
  <c r="G35" s="1"/>
  <c r="E35"/>
  <c r="DM34"/>
  <c r="DI34"/>
  <c r="DB34"/>
  <c r="CX34"/>
  <c r="CU34"/>
  <c r="CT34"/>
  <c r="CP34"/>
  <c r="CL34"/>
  <c r="CH34"/>
  <c r="CD34"/>
  <c r="BZ34"/>
  <c r="BV34"/>
  <c r="BR34"/>
  <c r="BN34"/>
  <c r="BJ34"/>
  <c r="BF34"/>
  <c r="BB34"/>
  <c r="AX34"/>
  <c r="AT34"/>
  <c r="AP34"/>
  <c r="AL34"/>
  <c r="AI34"/>
  <c r="AE34"/>
  <c r="Z34"/>
  <c r="AA34" s="1"/>
  <c r="Y34"/>
  <c r="W34"/>
  <c r="S34"/>
  <c r="O34"/>
  <c r="K34"/>
  <c r="F34"/>
  <c r="H34" s="1"/>
  <c r="E34"/>
  <c r="DM33"/>
  <c r="DI33"/>
  <c r="DB33"/>
  <c r="CX33"/>
  <c r="CT33"/>
  <c r="CP33"/>
  <c r="CL33"/>
  <c r="CH33"/>
  <c r="CD33"/>
  <c r="BZ33"/>
  <c r="BV33"/>
  <c r="BR33"/>
  <c r="BN33"/>
  <c r="BJ33"/>
  <c r="BF33"/>
  <c r="BB33"/>
  <c r="AX33"/>
  <c r="AT33"/>
  <c r="AP33"/>
  <c r="AL33"/>
  <c r="AI33"/>
  <c r="AE33"/>
  <c r="AA33"/>
  <c r="Z33"/>
  <c r="Y33"/>
  <c r="W33"/>
  <c r="S33"/>
  <c r="O33"/>
  <c r="K33"/>
  <c r="F33"/>
  <c r="G33" s="1"/>
  <c r="E33"/>
  <c r="DB32"/>
  <c r="CX32"/>
  <c r="CL32"/>
  <c r="CH32"/>
  <c r="CD32"/>
  <c r="BZ32"/>
  <c r="BV32"/>
  <c r="BR32"/>
  <c r="BN32"/>
  <c r="BJ32"/>
  <c r="BF32"/>
  <c r="BB32"/>
  <c r="AX32"/>
  <c r="AP32"/>
  <c r="AL32"/>
  <c r="AI32"/>
  <c r="Z32"/>
  <c r="AA32" s="1"/>
  <c r="Y32"/>
  <c r="W32"/>
  <c r="S32"/>
  <c r="O32"/>
  <c r="K32"/>
  <c r="F32"/>
  <c r="H32" s="1"/>
  <c r="E32"/>
  <c r="DM31"/>
  <c r="DI31"/>
  <c r="DB31"/>
  <c r="CX31"/>
  <c r="CT31"/>
  <c r="CP31"/>
  <c r="CL31"/>
  <c r="CH31"/>
  <c r="CD31"/>
  <c r="BZ31"/>
  <c r="BV31"/>
  <c r="BR31"/>
  <c r="BN31"/>
  <c r="BJ31"/>
  <c r="BF31"/>
  <c r="BB31"/>
  <c r="AX31"/>
  <c r="AT31"/>
  <c r="AP31"/>
  <c r="AL31"/>
  <c r="AI31"/>
  <c r="AE31"/>
  <c r="Z31"/>
  <c r="AA31" s="1"/>
  <c r="Y31"/>
  <c r="W31"/>
  <c r="S31"/>
  <c r="O31"/>
  <c r="K31"/>
  <c r="F31"/>
  <c r="H31" s="1"/>
  <c r="E31"/>
  <c r="DB30"/>
  <c r="CX30"/>
  <c r="CL30"/>
  <c r="CH30"/>
  <c r="CD30"/>
  <c r="BZ30"/>
  <c r="BV30"/>
  <c r="BR30"/>
  <c r="BN30"/>
  <c r="BJ30"/>
  <c r="BF30"/>
  <c r="BB30"/>
  <c r="AX30"/>
  <c r="AP30"/>
  <c r="AL30"/>
  <c r="AI30"/>
  <c r="Z30"/>
  <c r="AA30" s="1"/>
  <c r="Y30"/>
  <c r="W30"/>
  <c r="S30"/>
  <c r="O30"/>
  <c r="K30"/>
  <c r="F30"/>
  <c r="H30" s="1"/>
  <c r="E30"/>
  <c r="DM29"/>
  <c r="DI29"/>
  <c r="DB29"/>
  <c r="CX29"/>
  <c r="CT29"/>
  <c r="CP29"/>
  <c r="CL29"/>
  <c r="CH29"/>
  <c r="CD29"/>
  <c r="BZ29"/>
  <c r="BV29"/>
  <c r="BR29"/>
  <c r="BN29"/>
  <c r="BJ29"/>
  <c r="BF29"/>
  <c r="BB29"/>
  <c r="AX29"/>
  <c r="AT29"/>
  <c r="AP29"/>
  <c r="AL29"/>
  <c r="AI29"/>
  <c r="AE29"/>
  <c r="Z29"/>
  <c r="AA29" s="1"/>
  <c r="Y29"/>
  <c r="W29"/>
  <c r="S29"/>
  <c r="O29"/>
  <c r="K29"/>
  <c r="F29"/>
  <c r="H29" s="1"/>
  <c r="E29"/>
  <c r="DM28"/>
  <c r="DI28"/>
  <c r="DB28"/>
  <c r="CX28"/>
  <c r="CT28"/>
  <c r="CP28"/>
  <c r="CL28"/>
  <c r="CH28"/>
  <c r="CD28"/>
  <c r="BZ28"/>
  <c r="BV28"/>
  <c r="BR28"/>
  <c r="BN28"/>
  <c r="BJ28"/>
  <c r="BF28"/>
  <c r="BB28"/>
  <c r="AX28"/>
  <c r="AT28"/>
  <c r="AP28"/>
  <c r="AL28"/>
  <c r="AI28"/>
  <c r="AF28"/>
  <c r="AE28"/>
  <c r="Z28"/>
  <c r="Y28"/>
  <c r="AA28" s="1"/>
  <c r="W28"/>
  <c r="S28"/>
  <c r="O28"/>
  <c r="K28"/>
  <c r="H28"/>
  <c r="F28"/>
  <c r="E28"/>
  <c r="G28" s="1"/>
  <c r="DM27"/>
  <c r="DI27"/>
  <c r="DB27"/>
  <c r="CX27"/>
  <c r="CT27"/>
  <c r="CP27"/>
  <c r="CL27"/>
  <c r="CH27"/>
  <c r="CD27"/>
  <c r="BZ27"/>
  <c r="BV27"/>
  <c r="BR27"/>
  <c r="BN27"/>
  <c r="BJ27"/>
  <c r="BF27"/>
  <c r="BB27"/>
  <c r="AX27"/>
  <c r="AT27"/>
  <c r="AP27"/>
  <c r="AL27"/>
  <c r="AI27"/>
  <c r="AE27"/>
  <c r="Z27"/>
  <c r="AA27" s="1"/>
  <c r="Y27"/>
  <c r="E27" s="1"/>
  <c r="W27"/>
  <c r="S27"/>
  <c r="O27"/>
  <c r="K27"/>
  <c r="DB26"/>
  <c r="CX26"/>
  <c r="CL26"/>
  <c r="CH26"/>
  <c r="CD26"/>
  <c r="BZ26"/>
  <c r="BV26"/>
  <c r="BR26"/>
  <c r="BN26"/>
  <c r="BJ26"/>
  <c r="BF26"/>
  <c r="BB26"/>
  <c r="AX26"/>
  <c r="AP26"/>
  <c r="AL26"/>
  <c r="AI26"/>
  <c r="AE26"/>
  <c r="Z26"/>
  <c r="Y26"/>
  <c r="AA26" s="1"/>
  <c r="W26"/>
  <c r="S26"/>
  <c r="O26"/>
  <c r="K26"/>
  <c r="F26"/>
  <c r="F25"/>
  <c r="G25" s="1"/>
  <c r="E25"/>
  <c r="DM24"/>
  <c r="DI24"/>
  <c r="DB24"/>
  <c r="CX24"/>
  <c r="CT24"/>
  <c r="CP24"/>
  <c r="CL24"/>
  <c r="CH24"/>
  <c r="CD24"/>
  <c r="BZ24"/>
  <c r="BV24"/>
  <c r="BR24"/>
  <c r="BN24"/>
  <c r="BJ24"/>
  <c r="BF24"/>
  <c r="BB24"/>
  <c r="AX24"/>
  <c r="AT24"/>
  <c r="AP24"/>
  <c r="AL24"/>
  <c r="AI24"/>
  <c r="AE24"/>
  <c r="AA24"/>
  <c r="Z24"/>
  <c r="Y24"/>
  <c r="W24"/>
  <c r="S24"/>
  <c r="O24"/>
  <c r="K24"/>
  <c r="F24"/>
  <c r="G24" s="1"/>
  <c r="E24"/>
  <c r="DM23"/>
  <c r="DI23"/>
  <c r="DC23"/>
  <c r="DB23"/>
  <c r="CY23"/>
  <c r="CX23"/>
  <c r="CT23"/>
  <c r="CP23"/>
  <c r="CL23"/>
  <c r="CH23"/>
  <c r="CD23"/>
  <c r="CA23"/>
  <c r="BZ23"/>
  <c r="BV23"/>
  <c r="BR23"/>
  <c r="BN23"/>
  <c r="BK23"/>
  <c r="BJ23"/>
  <c r="BG23"/>
  <c r="BF23"/>
  <c r="BC23"/>
  <c r="BB23"/>
  <c r="AX23"/>
  <c r="AT23"/>
  <c r="AQ23"/>
  <c r="AP23"/>
  <c r="AM23"/>
  <c r="AL23"/>
  <c r="AI23"/>
  <c r="AF23"/>
  <c r="AE23"/>
  <c r="Z23"/>
  <c r="AB23" s="1"/>
  <c r="Y23"/>
  <c r="E23" s="1"/>
  <c r="X23"/>
  <c r="W23"/>
  <c r="T23"/>
  <c r="S23"/>
  <c r="P23"/>
  <c r="O23"/>
  <c r="K23"/>
  <c r="DB22"/>
  <c r="CX22"/>
  <c r="CL22"/>
  <c r="CH22"/>
  <c r="CD22"/>
  <c r="BZ22"/>
  <c r="BV22"/>
  <c r="BR22"/>
  <c r="BN22"/>
  <c r="BJ22"/>
  <c r="BF22"/>
  <c r="BB22"/>
  <c r="AX22"/>
  <c r="AP22"/>
  <c r="AL22"/>
  <c r="AI22"/>
  <c r="Z22"/>
  <c r="AA22" s="1"/>
  <c r="Y22"/>
  <c r="W22"/>
  <c r="S22"/>
  <c r="O22"/>
  <c r="K22"/>
  <c r="E22"/>
  <c r="DM21"/>
  <c r="DI21"/>
  <c r="DB21"/>
  <c r="CX21"/>
  <c r="CT21"/>
  <c r="CP21"/>
  <c r="CL21"/>
  <c r="CH21"/>
  <c r="CD21"/>
  <c r="BZ21"/>
  <c r="BV21"/>
  <c r="BR21"/>
  <c r="BN21"/>
  <c r="BJ21"/>
  <c r="BF21"/>
  <c r="BB21"/>
  <c r="AX21"/>
  <c r="AT21"/>
  <c r="AP21"/>
  <c r="AL21"/>
  <c r="AI21"/>
  <c r="AF21"/>
  <c r="AE21"/>
  <c r="AB21"/>
  <c r="Z21"/>
  <c r="Y21"/>
  <c r="AA21" s="1"/>
  <c r="W21"/>
  <c r="S21"/>
  <c r="O21"/>
  <c r="K21"/>
  <c r="F21"/>
  <c r="DM20"/>
  <c r="DI20"/>
  <c r="DB20"/>
  <c r="CX20"/>
  <c r="CT20"/>
  <c r="CP20"/>
  <c r="CL20"/>
  <c r="CH20"/>
  <c r="CD20"/>
  <c r="BZ20"/>
  <c r="BV20"/>
  <c r="BR20"/>
  <c r="BN20"/>
  <c r="BJ20"/>
  <c r="BF20"/>
  <c r="BB20"/>
  <c r="AX20"/>
  <c r="AT20"/>
  <c r="AP20"/>
  <c r="AL20"/>
  <c r="AI20"/>
  <c r="AE20"/>
  <c r="Z20"/>
  <c r="Y20"/>
  <c r="AA20" s="1"/>
  <c r="W20"/>
  <c r="T20"/>
  <c r="S20"/>
  <c r="O20"/>
  <c r="K20"/>
  <c r="F20"/>
  <c r="E20"/>
  <c r="G20" s="1"/>
  <c r="DL19"/>
  <c r="DM19" s="1"/>
  <c r="DK19"/>
  <c r="DH19"/>
  <c r="DI19" s="1"/>
  <c r="DG19"/>
  <c r="DA19"/>
  <c r="DB19" s="1"/>
  <c r="CZ19"/>
  <c r="CW19"/>
  <c r="CV19"/>
  <c r="CS19"/>
  <c r="CR19"/>
  <c r="CT19" s="1"/>
  <c r="CO19"/>
  <c r="CP19" s="1"/>
  <c r="CN19"/>
  <c r="CK19"/>
  <c r="CL19" s="1"/>
  <c r="CJ19"/>
  <c r="CG19"/>
  <c r="CH19" s="1"/>
  <c r="CF19"/>
  <c r="CC19"/>
  <c r="CB19"/>
  <c r="BY19"/>
  <c r="BX19"/>
  <c r="BZ19" s="1"/>
  <c r="BU19"/>
  <c r="BT19"/>
  <c r="BQ19"/>
  <c r="BP19"/>
  <c r="BM19"/>
  <c r="BL19"/>
  <c r="BN19" s="1"/>
  <c r="BI19"/>
  <c r="BJ19" s="1"/>
  <c r="BH19"/>
  <c r="BE19"/>
  <c r="BF19" s="1"/>
  <c r="BD19"/>
  <c r="BA19"/>
  <c r="BB19" s="1"/>
  <c r="AZ19"/>
  <c r="AW19"/>
  <c r="AV19"/>
  <c r="AX19" s="1"/>
  <c r="AT19"/>
  <c r="AS19"/>
  <c r="AR19"/>
  <c r="AO19"/>
  <c r="AN19"/>
  <c r="AK19"/>
  <c r="AJ19"/>
  <c r="AH19"/>
  <c r="AG19"/>
  <c r="AI19" s="1"/>
  <c r="AD19"/>
  <c r="AE19" s="1"/>
  <c r="AC19"/>
  <c r="Y19" s="1"/>
  <c r="Z19"/>
  <c r="V19"/>
  <c r="U19"/>
  <c r="R19"/>
  <c r="Q19"/>
  <c r="N19"/>
  <c r="O19" s="1"/>
  <c r="M19"/>
  <c r="J19"/>
  <c r="K19" s="1"/>
  <c r="I19"/>
  <c r="D19"/>
  <c r="DM18"/>
  <c r="DI18"/>
  <c r="DB18"/>
  <c r="CX18"/>
  <c r="CT18"/>
  <c r="CP18"/>
  <c r="CL18"/>
  <c r="CH18"/>
  <c r="CD18"/>
  <c r="BZ18"/>
  <c r="BV18"/>
  <c r="BR18"/>
  <c r="BN18"/>
  <c r="BJ18"/>
  <c r="BF18"/>
  <c r="BB18"/>
  <c r="AX18"/>
  <c r="AT18"/>
  <c r="AP18"/>
  <c r="AL18"/>
  <c r="AI18"/>
  <c r="AE18"/>
  <c r="Z18"/>
  <c r="Y18"/>
  <c r="AA18" s="1"/>
  <c r="W18"/>
  <c r="S18"/>
  <c r="O18"/>
  <c r="K18"/>
  <c r="H18"/>
  <c r="F18"/>
  <c r="E18"/>
  <c r="G18" s="1"/>
  <c r="DB17"/>
  <c r="CX17"/>
  <c r="CL17"/>
  <c r="CH17"/>
  <c r="CD17"/>
  <c r="BZ17"/>
  <c r="BV17"/>
  <c r="BR17"/>
  <c r="BN17"/>
  <c r="BJ17"/>
  <c r="BF17"/>
  <c r="BB17"/>
  <c r="AX17"/>
  <c r="AP17"/>
  <c r="AL17"/>
  <c r="AI17"/>
  <c r="AE17"/>
  <c r="Z17"/>
  <c r="Y17"/>
  <c r="AA17" s="1"/>
  <c r="W17"/>
  <c r="S17"/>
  <c r="O17"/>
  <c r="L17"/>
  <c r="K17"/>
  <c r="F17"/>
  <c r="H17" s="1"/>
  <c r="E17"/>
  <c r="DB16"/>
  <c r="CX16"/>
  <c r="CL16"/>
  <c r="CH16"/>
  <c r="CD16"/>
  <c r="BZ16"/>
  <c r="BV16"/>
  <c r="BR16"/>
  <c r="BN16"/>
  <c r="BJ16"/>
  <c r="BF16"/>
  <c r="BB16"/>
  <c r="AX16"/>
  <c r="AP16"/>
  <c r="AL16"/>
  <c r="AI16"/>
  <c r="AE16"/>
  <c r="Z16"/>
  <c r="AA16" s="1"/>
  <c r="Y16"/>
  <c r="E16" s="1"/>
  <c r="W16"/>
  <c r="S16"/>
  <c r="O16"/>
  <c r="K16"/>
  <c r="DB15"/>
  <c r="CX15"/>
  <c r="CL15"/>
  <c r="CH15"/>
  <c r="CD15"/>
  <c r="BZ15"/>
  <c r="BV15"/>
  <c r="BR15"/>
  <c r="BN15"/>
  <c r="BJ15"/>
  <c r="BF15"/>
  <c r="BB15"/>
  <c r="AX15"/>
  <c r="AP15"/>
  <c r="AL15"/>
  <c r="AI15"/>
  <c r="AE15"/>
  <c r="Z15"/>
  <c r="Y15"/>
  <c r="AA15" s="1"/>
  <c r="W15"/>
  <c r="S15"/>
  <c r="O15"/>
  <c r="K15"/>
  <c r="H15"/>
  <c r="F15"/>
  <c r="E15"/>
  <c r="G15" s="1"/>
  <c r="DB14"/>
  <c r="CX14"/>
  <c r="CL14"/>
  <c r="CH14"/>
  <c r="CD14"/>
  <c r="BZ14"/>
  <c r="BV14"/>
  <c r="BR14"/>
  <c r="BN14"/>
  <c r="BJ14"/>
  <c r="BF14"/>
  <c r="BB14"/>
  <c r="AX14"/>
  <c r="AP14"/>
  <c r="AL14"/>
  <c r="AI14"/>
  <c r="AE14"/>
  <c r="Z14"/>
  <c r="Y14"/>
  <c r="AA14" s="1"/>
  <c r="W14"/>
  <c r="S14"/>
  <c r="O14"/>
  <c r="K14"/>
  <c r="E14"/>
  <c r="E13"/>
  <c r="DM12"/>
  <c r="DI12"/>
  <c r="DB12"/>
  <c r="CX12"/>
  <c r="CT12"/>
  <c r="CP12"/>
  <c r="CL12"/>
  <c r="CH12"/>
  <c r="CD12"/>
  <c r="BZ12"/>
  <c r="BV12"/>
  <c r="BR12"/>
  <c r="BN12"/>
  <c r="BJ12"/>
  <c r="BF12"/>
  <c r="BB12"/>
  <c r="AX12"/>
  <c r="AT12"/>
  <c r="AP12"/>
  <c r="AL12"/>
  <c r="AI12"/>
  <c r="AE12"/>
  <c r="AA12"/>
  <c r="Z12"/>
  <c r="Y12"/>
  <c r="W12"/>
  <c r="S12"/>
  <c r="O12"/>
  <c r="K12"/>
  <c r="E12"/>
  <c r="H12" s="1"/>
  <c r="H11"/>
  <c r="E11"/>
  <c r="Z10"/>
  <c r="Y10"/>
  <c r="E10" s="1"/>
  <c r="DM9"/>
  <c r="DI9"/>
  <c r="DB9"/>
  <c r="CX9"/>
  <c r="CT9"/>
  <c r="CP9"/>
  <c r="CL9"/>
  <c r="CH9"/>
  <c r="CD9"/>
  <c r="BZ9"/>
  <c r="BV9"/>
  <c r="BR9"/>
  <c r="BN9"/>
  <c r="BJ9"/>
  <c r="BF9"/>
  <c r="BB9"/>
  <c r="AX9"/>
  <c r="AT9"/>
  <c r="AP9"/>
  <c r="AL9"/>
  <c r="AI9"/>
  <c r="AE9"/>
  <c r="Z9"/>
  <c r="AA9" s="1"/>
  <c r="Y9"/>
  <c r="W9"/>
  <c r="S9"/>
  <c r="O9"/>
  <c r="K9"/>
  <c r="F9"/>
  <c r="H9" s="1"/>
  <c r="E9"/>
  <c r="DM8"/>
  <c r="DI8"/>
  <c r="DB8"/>
  <c r="CX8"/>
  <c r="CT8"/>
  <c r="CP8"/>
  <c r="CL8"/>
  <c r="CL5" s="1"/>
  <c r="CH8"/>
  <c r="CD8"/>
  <c r="BZ8"/>
  <c r="BV8"/>
  <c r="BV5" s="1"/>
  <c r="BR8"/>
  <c r="BN8"/>
  <c r="BJ8"/>
  <c r="BF8"/>
  <c r="BF5" s="1"/>
  <c r="BB8"/>
  <c r="AX8"/>
  <c r="AT8"/>
  <c r="AP8"/>
  <c r="AL8"/>
  <c r="AI8"/>
  <c r="AE8"/>
  <c r="Z8"/>
  <c r="F8" s="1"/>
  <c r="H8" s="1"/>
  <c r="Y8"/>
  <c r="W8"/>
  <c r="S8"/>
  <c r="O8"/>
  <c r="K8"/>
  <c r="E8"/>
  <c r="DM7"/>
  <c r="DI7"/>
  <c r="DB7"/>
  <c r="CX7"/>
  <c r="CT7"/>
  <c r="CP7"/>
  <c r="CL7"/>
  <c r="CH7"/>
  <c r="CD7"/>
  <c r="BZ7"/>
  <c r="BV7"/>
  <c r="BR7"/>
  <c r="BN7"/>
  <c r="BJ7"/>
  <c r="BF7"/>
  <c r="BB7"/>
  <c r="AX7"/>
  <c r="AT7"/>
  <c r="AP7"/>
  <c r="AL7"/>
  <c r="AI7"/>
  <c r="AE7"/>
  <c r="Z7"/>
  <c r="Y7"/>
  <c r="E7" s="1"/>
  <c r="W7"/>
  <c r="S7"/>
  <c r="O7"/>
  <c r="K7"/>
  <c r="DM6"/>
  <c r="DI6"/>
  <c r="DB6"/>
  <c r="CX6"/>
  <c r="CX5" s="1"/>
  <c r="CT6"/>
  <c r="CP6"/>
  <c r="CL6"/>
  <c r="CH6"/>
  <c r="CH5" s="1"/>
  <c r="CD6"/>
  <c r="BZ6"/>
  <c r="BV6"/>
  <c r="BR6"/>
  <c r="BR5" s="1"/>
  <c r="BN6"/>
  <c r="BJ6"/>
  <c r="BF6"/>
  <c r="BB6"/>
  <c r="BB5" s="1"/>
  <c r="AX6"/>
  <c r="AT6"/>
  <c r="AP6"/>
  <c r="AL6"/>
  <c r="AL5" s="1"/>
  <c r="AI6"/>
  <c r="AI5" s="1"/>
  <c r="AE6"/>
  <c r="Z6"/>
  <c r="Y6"/>
  <c r="E6" s="1"/>
  <c r="E5" s="1"/>
  <c r="W6"/>
  <c r="S6"/>
  <c r="O6"/>
  <c r="K6"/>
  <c r="K5" s="1"/>
  <c r="DM5"/>
  <c r="DL5"/>
  <c r="DK5"/>
  <c r="DH5"/>
  <c r="DG5"/>
  <c r="DC5"/>
  <c r="DA5"/>
  <c r="CZ5"/>
  <c r="CY5"/>
  <c r="CW5"/>
  <c r="CV5"/>
  <c r="CV150" s="1"/>
  <c r="CV153" s="1"/>
  <c r="CS5"/>
  <c r="CT5" s="1"/>
  <c r="CR5"/>
  <c r="CR153" s="1"/>
  <c r="CO5"/>
  <c r="CN5"/>
  <c r="CK5"/>
  <c r="CJ5"/>
  <c r="CI5"/>
  <c r="CG5"/>
  <c r="CF5"/>
  <c r="CE5"/>
  <c r="CD5"/>
  <c r="CC5"/>
  <c r="CB5"/>
  <c r="CA5"/>
  <c r="BZ5"/>
  <c r="BY5"/>
  <c r="BX5"/>
  <c r="BW5"/>
  <c r="BU5"/>
  <c r="BT5"/>
  <c r="BS5"/>
  <c r="BQ5"/>
  <c r="BP5"/>
  <c r="BO5"/>
  <c r="BN5"/>
  <c r="BM5"/>
  <c r="BL5"/>
  <c r="BK5"/>
  <c r="BJ5"/>
  <c r="BI5"/>
  <c r="BH5"/>
  <c r="BG5"/>
  <c r="BE5"/>
  <c r="BD5"/>
  <c r="BC5"/>
  <c r="BA5"/>
  <c r="AZ5"/>
  <c r="AY5"/>
  <c r="AX5"/>
  <c r="AW5"/>
  <c r="AV5"/>
  <c r="AS5"/>
  <c r="AT5" s="1"/>
  <c r="AR5"/>
  <c r="AQ5"/>
  <c r="AO5"/>
  <c r="AN5"/>
  <c r="AM5"/>
  <c r="AK5"/>
  <c r="AJ5"/>
  <c r="AH5"/>
  <c r="AG5"/>
  <c r="AD5"/>
  <c r="AC5"/>
  <c r="AB5"/>
  <c r="X5"/>
  <c r="V5"/>
  <c r="U5"/>
  <c r="T5"/>
  <c r="R5"/>
  <c r="Q5"/>
  <c r="P5"/>
  <c r="N5"/>
  <c r="M5"/>
  <c r="J5"/>
  <c r="I5"/>
  <c r="D5"/>
  <c r="G37" i="53"/>
  <c r="CG67" i="51"/>
  <c r="F153" i="55" l="1"/>
  <c r="DB86"/>
  <c r="DM86"/>
  <c r="F88"/>
  <c r="G88" s="1"/>
  <c r="AP19"/>
  <c r="BR19"/>
  <c r="W19"/>
  <c r="CU19"/>
  <c r="AA19"/>
  <c r="S19"/>
  <c r="AL19"/>
  <c r="BV19"/>
  <c r="CD19"/>
  <c r="CX19"/>
  <c r="O5"/>
  <c r="AA6"/>
  <c r="AA7"/>
  <c r="G9"/>
  <c r="S5"/>
  <c r="AP5"/>
  <c r="DB5"/>
  <c r="G8"/>
  <c r="W5"/>
  <c r="AA8"/>
  <c r="H69"/>
  <c r="AA41"/>
  <c r="AA43"/>
  <c r="F40"/>
  <c r="H40" s="1"/>
  <c r="F43"/>
  <c r="H43" s="1"/>
  <c r="BB36"/>
  <c r="AA38"/>
  <c r="AA39"/>
  <c r="F42"/>
  <c r="G43"/>
  <c r="AA51"/>
  <c r="G53"/>
  <c r="F39"/>
  <c r="F41"/>
  <c r="H41" s="1"/>
  <c r="G52"/>
  <c r="F38"/>
  <c r="H38" s="1"/>
  <c r="H55"/>
  <c r="BJ36"/>
  <c r="BR36"/>
  <c r="CH36"/>
  <c r="CX36"/>
  <c r="CO150"/>
  <c r="CO153" s="1"/>
  <c r="AI36"/>
  <c r="K37"/>
  <c r="AA56"/>
  <c r="BV36"/>
  <c r="CD36"/>
  <c r="CL36"/>
  <c r="CT36"/>
  <c r="AA55"/>
  <c r="D150"/>
  <c r="D153" s="1"/>
  <c r="AL36"/>
  <c r="K36"/>
  <c r="S36"/>
  <c r="DI36"/>
  <c r="W36"/>
  <c r="AT36"/>
  <c r="AA66"/>
  <c r="AP36"/>
  <c r="AX36"/>
  <c r="BZ36"/>
  <c r="DB36"/>
  <c r="DM36"/>
  <c r="E37"/>
  <c r="AA58"/>
  <c r="AA59"/>
  <c r="AA61"/>
  <c r="AA65"/>
  <c r="O36"/>
  <c r="AF36"/>
  <c r="BF36"/>
  <c r="BN36"/>
  <c r="CP36"/>
  <c r="AA57"/>
  <c r="F58"/>
  <c r="AA63"/>
  <c r="F65"/>
  <c r="G66"/>
  <c r="AA60"/>
  <c r="AA67"/>
  <c r="BB97"/>
  <c r="DK150"/>
  <c r="DK153" s="1"/>
  <c r="F138"/>
  <c r="G138" s="1"/>
  <c r="BS97"/>
  <c r="AA139"/>
  <c r="G142"/>
  <c r="DH150"/>
  <c r="DH153" s="1"/>
  <c r="Y150"/>
  <c r="Y153" s="1"/>
  <c r="S97"/>
  <c r="BJ97"/>
  <c r="BZ97"/>
  <c r="CL97"/>
  <c r="DM97"/>
  <c r="BF97"/>
  <c r="AT97"/>
  <c r="AB144"/>
  <c r="F144"/>
  <c r="CW150"/>
  <c r="CY150" s="1"/>
  <c r="BW97"/>
  <c r="CP97"/>
  <c r="BN97"/>
  <c r="BR97"/>
  <c r="BV97"/>
  <c r="DB97"/>
  <c r="BO97"/>
  <c r="AU97"/>
  <c r="CT97"/>
  <c r="G101"/>
  <c r="G141"/>
  <c r="G105"/>
  <c r="CP86"/>
  <c r="CK86"/>
  <c r="CJ86"/>
  <c r="CJ150" s="1"/>
  <c r="CJ153" s="1"/>
  <c r="H73"/>
  <c r="AA5"/>
  <c r="E36"/>
  <c r="CW153"/>
  <c r="CY153" s="1"/>
  <c r="AL97"/>
  <c r="H106"/>
  <c r="G106"/>
  <c r="H111"/>
  <c r="G111"/>
  <c r="H115"/>
  <c r="G115"/>
  <c r="AA125"/>
  <c r="Y5"/>
  <c r="CN150"/>
  <c r="CN153" s="1"/>
  <c r="DI5"/>
  <c r="F22"/>
  <c r="G29"/>
  <c r="G31"/>
  <c r="G34"/>
  <c r="Z36"/>
  <c r="AA36" s="1"/>
  <c r="AE36"/>
  <c r="G38"/>
  <c r="G54"/>
  <c r="G56"/>
  <c r="F60"/>
  <c r="F61"/>
  <c r="AA64"/>
  <c r="AA74"/>
  <c r="H92"/>
  <c r="G92"/>
  <c r="G94"/>
  <c r="L97"/>
  <c r="AM97"/>
  <c r="H98"/>
  <c r="O97"/>
  <c r="Z97"/>
  <c r="Z150" s="1"/>
  <c r="AP97"/>
  <c r="K97"/>
  <c r="E131"/>
  <c r="AA131"/>
  <c r="AA140"/>
  <c r="E140"/>
  <c r="H145"/>
  <c r="G145"/>
  <c r="Z5"/>
  <c r="F6"/>
  <c r="F7"/>
  <c r="G7" s="1"/>
  <c r="F16"/>
  <c r="G16" s="1"/>
  <c r="G17"/>
  <c r="E21"/>
  <c r="G21" s="1"/>
  <c r="AA23"/>
  <c r="E26"/>
  <c r="G26" s="1"/>
  <c r="F27"/>
  <c r="G27" s="1"/>
  <c r="G30"/>
  <c r="G32"/>
  <c r="F50"/>
  <c r="G50" s="1"/>
  <c r="F57"/>
  <c r="G57" s="1"/>
  <c r="AA72"/>
  <c r="H74"/>
  <c r="G74"/>
  <c r="G79"/>
  <c r="AA80"/>
  <c r="H85"/>
  <c r="DJ86"/>
  <c r="DI86"/>
  <c r="CM97"/>
  <c r="AE97"/>
  <c r="AA103"/>
  <c r="AA110"/>
  <c r="H112"/>
  <c r="DA153"/>
  <c r="AE5"/>
  <c r="CK150"/>
  <c r="CP5"/>
  <c r="CZ153"/>
  <c r="DG150"/>
  <c r="DG153" s="1"/>
  <c r="E19"/>
  <c r="F23"/>
  <c r="G23" s="1"/>
  <c r="F51"/>
  <c r="G51" s="1"/>
  <c r="F64"/>
  <c r="H72"/>
  <c r="G72"/>
  <c r="H75"/>
  <c r="G75"/>
  <c r="G95"/>
  <c r="CH97"/>
  <c r="AX97"/>
  <c r="E103"/>
  <c r="E97" s="1"/>
  <c r="AA106"/>
  <c r="AA107"/>
  <c r="H108"/>
  <c r="H110"/>
  <c r="G110"/>
  <c r="G127"/>
  <c r="H127"/>
  <c r="E135"/>
  <c r="AA135"/>
  <c r="H119"/>
  <c r="AA133"/>
  <c r="G133"/>
  <c r="AB140"/>
  <c r="AB97" s="1"/>
  <c r="H149"/>
  <c r="G149"/>
  <c r="H152"/>
  <c r="G152"/>
  <c r="G80"/>
  <c r="G85"/>
  <c r="G91"/>
  <c r="G103"/>
  <c r="G108"/>
  <c r="G112"/>
  <c r="G113"/>
  <c r="G116"/>
  <c r="G119"/>
  <c r="E120"/>
  <c r="G120" s="1"/>
  <c r="G104"/>
  <c r="G109"/>
  <c r="G117"/>
  <c r="H120"/>
  <c r="H121"/>
  <c r="AA121"/>
  <c r="H122"/>
  <c r="AA122"/>
  <c r="AA123"/>
  <c r="AA124"/>
  <c r="AA128"/>
  <c r="G128"/>
  <c r="H138"/>
  <c r="AB149"/>
  <c r="AA149"/>
  <c r="G144"/>
  <c r="AA144"/>
  <c r="G146"/>
  <c r="AA146"/>
  <c r="G151"/>
  <c r="CP73" i="51"/>
  <c r="CP74"/>
  <c r="CP75"/>
  <c r="CP76"/>
  <c r="CO74"/>
  <c r="CO76"/>
  <c r="CP44"/>
  <c r="CO44"/>
  <c r="CK38"/>
  <c r="CK40"/>
  <c r="CK41"/>
  <c r="CK42"/>
  <c r="CK44"/>
  <c r="CK45"/>
  <c r="CK47"/>
  <c r="CK32"/>
  <c r="CK34"/>
  <c r="CI7"/>
  <c r="CI47"/>
  <c r="G41" i="55" l="1"/>
  <c r="G40"/>
  <c r="G42"/>
  <c r="H42"/>
  <c r="G39"/>
  <c r="H39"/>
  <c r="G65"/>
  <c r="H65"/>
  <c r="CP150"/>
  <c r="G58"/>
  <c r="H58"/>
  <c r="CX150"/>
  <c r="CX153" s="1"/>
  <c r="AA97"/>
  <c r="CL86"/>
  <c r="CF86"/>
  <c r="CF150" s="1"/>
  <c r="CF153" s="1"/>
  <c r="CG86"/>
  <c r="H36"/>
  <c r="H107"/>
  <c r="G107"/>
  <c r="CS153"/>
  <c r="CU153" s="1"/>
  <c r="CU150"/>
  <c r="CT150"/>
  <c r="CT153" s="1"/>
  <c r="DC150"/>
  <c r="G6"/>
  <c r="F5"/>
  <c r="G5" s="1"/>
  <c r="AB150"/>
  <c r="AA150"/>
  <c r="Z153"/>
  <c r="F19"/>
  <c r="G22"/>
  <c r="DI150"/>
  <c r="H103"/>
  <c r="H64"/>
  <c r="G64"/>
  <c r="DM150"/>
  <c r="DL153"/>
  <c r="CM150"/>
  <c r="CK153"/>
  <c r="CL150"/>
  <c r="DC153"/>
  <c r="DB153"/>
  <c r="H118"/>
  <c r="G118"/>
  <c r="H61"/>
  <c r="G61"/>
  <c r="DJ153"/>
  <c r="DI153"/>
  <c r="CQ153"/>
  <c r="CP153"/>
  <c r="G60"/>
  <c r="H60"/>
  <c r="G36"/>
  <c r="DB150"/>
  <c r="H96"/>
  <c r="G96"/>
  <c r="H83"/>
  <c r="G83"/>
  <c r="H99"/>
  <c r="G99"/>
  <c r="H67"/>
  <c r="G67"/>
  <c r="G125"/>
  <c r="H125"/>
  <c r="CF59" i="51"/>
  <c r="CF67"/>
  <c r="CP70"/>
  <c r="CP71"/>
  <c r="CP72"/>
  <c r="CO72"/>
  <c r="CP69"/>
  <c r="CL35"/>
  <c r="CP34"/>
  <c r="CO34"/>
  <c r="CJ47"/>
  <c r="G37" i="55" l="1"/>
  <c r="CC86"/>
  <c r="CH86"/>
  <c r="CG150"/>
  <c r="CB86"/>
  <c r="CB150" s="1"/>
  <c r="CB153" s="1"/>
  <c r="CM153"/>
  <c r="CL153"/>
  <c r="AB153"/>
  <c r="AA153"/>
  <c r="DN153"/>
  <c r="DM153"/>
  <c r="H19"/>
  <c r="G19"/>
  <c r="H97"/>
  <c r="G97"/>
  <c r="H129" i="53"/>
  <c r="S70" i="51"/>
  <c r="T46"/>
  <c r="S33"/>
  <c r="S32"/>
  <c r="T32"/>
  <c r="S43"/>
  <c r="S46"/>
  <c r="S37"/>
  <c r="O46"/>
  <c r="O33"/>
  <c r="P42"/>
  <c r="P43"/>
  <c r="P44"/>
  <c r="O43"/>
  <c r="L42"/>
  <c r="K43"/>
  <c r="L61"/>
  <c r="L63"/>
  <c r="L64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G37"/>
  <c r="G43"/>
  <c r="G47"/>
  <c r="AT7"/>
  <c r="AP20"/>
  <c r="AH47"/>
  <c r="L19"/>
  <c r="L20"/>
  <c r="R57"/>
  <c r="AL45"/>
  <c r="N43"/>
  <c r="AD27"/>
  <c r="AD11" s="1"/>
  <c r="CQ13"/>
  <c r="CR13"/>
  <c r="CT66"/>
  <c r="CS66"/>
  <c r="CT44"/>
  <c r="CT45"/>
  <c r="CT46"/>
  <c r="CS45"/>
  <c r="CS47"/>
  <c r="CT28"/>
  <c r="CT29"/>
  <c r="CT30"/>
  <c r="CT31"/>
  <c r="CT32"/>
  <c r="CS28"/>
  <c r="CS29"/>
  <c r="CS30"/>
  <c r="CS31"/>
  <c r="CS16"/>
  <c r="CS19"/>
  <c r="CS23"/>
  <c r="CS24"/>
  <c r="CS10"/>
  <c r="CG153" i="55" l="1"/>
  <c r="CH153" s="1"/>
  <c r="CH150"/>
  <c r="BY86"/>
  <c r="BX86"/>
  <c r="BX150" s="1"/>
  <c r="BX153" s="1"/>
  <c r="CD86"/>
  <c r="CC150"/>
  <c r="CS13" i="51"/>
  <c r="J20" i="50"/>
  <c r="J21"/>
  <c r="J17"/>
  <c r="I19"/>
  <c r="I16"/>
  <c r="H19"/>
  <c r="T5" i="52"/>
  <c r="D35" i="54"/>
  <c r="D34"/>
  <c r="D33"/>
  <c r="D32"/>
  <c r="D30"/>
  <c r="D27"/>
  <c r="D25"/>
  <c r="D24"/>
  <c r="D21"/>
  <c r="D20"/>
  <c r="D18" s="1"/>
  <c r="D16" s="1"/>
  <c r="D19"/>
  <c r="D17"/>
  <c r="D15"/>
  <c r="D13"/>
  <c r="D12"/>
  <c r="D10"/>
  <c r="D9"/>
  <c r="B9"/>
  <c r="B8" s="1"/>
  <c r="C9"/>
  <c r="F9"/>
  <c r="G9"/>
  <c r="H9"/>
  <c r="M9"/>
  <c r="N9"/>
  <c r="O9"/>
  <c r="Q9"/>
  <c r="B10"/>
  <c r="C10"/>
  <c r="F10"/>
  <c r="G10" s="1"/>
  <c r="I10"/>
  <c r="M10"/>
  <c r="N10"/>
  <c r="O10"/>
  <c r="Q10"/>
  <c r="B11"/>
  <c r="D11"/>
  <c r="E11"/>
  <c r="E8" s="1"/>
  <c r="E37" s="1"/>
  <c r="J11"/>
  <c r="K11"/>
  <c r="L11"/>
  <c r="M11"/>
  <c r="N11"/>
  <c r="P11"/>
  <c r="O11" s="1"/>
  <c r="Q11"/>
  <c r="B12"/>
  <c r="I12" s="1"/>
  <c r="C12"/>
  <c r="C11" s="1"/>
  <c r="F12"/>
  <c r="F11" s="1"/>
  <c r="G12"/>
  <c r="H12"/>
  <c r="M12"/>
  <c r="N12"/>
  <c r="Q12"/>
  <c r="B13"/>
  <c r="C13"/>
  <c r="F13"/>
  <c r="G13" s="1"/>
  <c r="M13"/>
  <c r="N13"/>
  <c r="O13"/>
  <c r="Q13"/>
  <c r="B14"/>
  <c r="C14"/>
  <c r="E14"/>
  <c r="F14"/>
  <c r="I14" s="1"/>
  <c r="G14"/>
  <c r="M14"/>
  <c r="O14"/>
  <c r="Q14"/>
  <c r="B15"/>
  <c r="C15"/>
  <c r="F15"/>
  <c r="H15" s="1"/>
  <c r="G15"/>
  <c r="M15"/>
  <c r="O15"/>
  <c r="B16"/>
  <c r="E16"/>
  <c r="P16"/>
  <c r="B17"/>
  <c r="C17"/>
  <c r="C16" s="1"/>
  <c r="F17"/>
  <c r="G17"/>
  <c r="M17"/>
  <c r="N17"/>
  <c r="O17"/>
  <c r="Q17"/>
  <c r="B18"/>
  <c r="C18"/>
  <c r="E18"/>
  <c r="J18"/>
  <c r="J16" s="1"/>
  <c r="K18"/>
  <c r="K16" s="1"/>
  <c r="L18"/>
  <c r="L16" s="1"/>
  <c r="O18"/>
  <c r="B19"/>
  <c r="F19"/>
  <c r="H19" s="1"/>
  <c r="G19"/>
  <c r="M19"/>
  <c r="M18" s="1"/>
  <c r="N19"/>
  <c r="O19"/>
  <c r="Q19"/>
  <c r="B20"/>
  <c r="F20"/>
  <c r="G20" s="1"/>
  <c r="M20"/>
  <c r="N20"/>
  <c r="O20"/>
  <c r="Q20"/>
  <c r="B21"/>
  <c r="I21" s="1"/>
  <c r="C21"/>
  <c r="F21"/>
  <c r="G21"/>
  <c r="H21"/>
  <c r="M21"/>
  <c r="N21"/>
  <c r="O21"/>
  <c r="Q21"/>
  <c r="D23"/>
  <c r="E23"/>
  <c r="E22" s="1"/>
  <c r="J23"/>
  <c r="J22" s="1"/>
  <c r="K23"/>
  <c r="K22" s="1"/>
  <c r="L23"/>
  <c r="M23" s="1"/>
  <c r="P23"/>
  <c r="P22" s="1"/>
  <c r="B24"/>
  <c r="B23" s="1"/>
  <c r="B22" s="1"/>
  <c r="C24"/>
  <c r="C23" s="1"/>
  <c r="F24"/>
  <c r="G24" s="1"/>
  <c r="G23" s="1"/>
  <c r="M24"/>
  <c r="N24"/>
  <c r="O24"/>
  <c r="Q24"/>
  <c r="B25"/>
  <c r="I25" s="1"/>
  <c r="C25"/>
  <c r="G25"/>
  <c r="H25"/>
  <c r="M25"/>
  <c r="N25"/>
  <c r="O25"/>
  <c r="Q25"/>
  <c r="B26"/>
  <c r="D26"/>
  <c r="E26"/>
  <c r="H26" s="1"/>
  <c r="F26"/>
  <c r="G26" s="1"/>
  <c r="I26"/>
  <c r="J26"/>
  <c r="K26"/>
  <c r="L26"/>
  <c r="O26" s="1"/>
  <c r="M26"/>
  <c r="P26"/>
  <c r="Q26"/>
  <c r="B27"/>
  <c r="I27" s="1"/>
  <c r="C27"/>
  <c r="C26" s="1"/>
  <c r="F27"/>
  <c r="G27"/>
  <c r="H27"/>
  <c r="M27"/>
  <c r="O27"/>
  <c r="Q27"/>
  <c r="B28"/>
  <c r="D28"/>
  <c r="E28"/>
  <c r="J28"/>
  <c r="K28"/>
  <c r="L28"/>
  <c r="M28"/>
  <c r="O28"/>
  <c r="P28"/>
  <c r="B29"/>
  <c r="G29"/>
  <c r="H29"/>
  <c r="I29"/>
  <c r="M29"/>
  <c r="N29"/>
  <c r="O29"/>
  <c r="Q29"/>
  <c r="B30"/>
  <c r="C30"/>
  <c r="C28" s="1"/>
  <c r="F30"/>
  <c r="F28" s="1"/>
  <c r="M30"/>
  <c r="O30"/>
  <c r="B31"/>
  <c r="D31"/>
  <c r="E31"/>
  <c r="J31"/>
  <c r="K31"/>
  <c r="L31"/>
  <c r="N31" s="1"/>
  <c r="M31"/>
  <c r="P31"/>
  <c r="Q31"/>
  <c r="B32"/>
  <c r="C32"/>
  <c r="C31" s="1"/>
  <c r="F32"/>
  <c r="F31" s="1"/>
  <c r="G32"/>
  <c r="M32"/>
  <c r="O32"/>
  <c r="B33"/>
  <c r="I33" s="1"/>
  <c r="C33"/>
  <c r="G33"/>
  <c r="H33"/>
  <c r="M33"/>
  <c r="N33"/>
  <c r="O33"/>
  <c r="Q33"/>
  <c r="B34"/>
  <c r="C34"/>
  <c r="F34"/>
  <c r="H34" s="1"/>
  <c r="G34"/>
  <c r="M34"/>
  <c r="N34"/>
  <c r="O34"/>
  <c r="Q34"/>
  <c r="B35"/>
  <c r="C35"/>
  <c r="F35"/>
  <c r="G35" s="1"/>
  <c r="H35"/>
  <c r="I35"/>
  <c r="M35"/>
  <c r="N35"/>
  <c r="B36"/>
  <c r="C36"/>
  <c r="E36"/>
  <c r="F36"/>
  <c r="G36"/>
  <c r="I36"/>
  <c r="M36"/>
  <c r="O36"/>
  <c r="CE150" i="55" l="1"/>
  <c r="CD150"/>
  <c r="CC153"/>
  <c r="BZ86"/>
  <c r="BY150"/>
  <c r="BT86"/>
  <c r="BT150" s="1"/>
  <c r="BT153" s="1"/>
  <c r="BU86"/>
  <c r="D22" i="54"/>
  <c r="G31"/>
  <c r="I31"/>
  <c r="H31"/>
  <c r="L8"/>
  <c r="D8"/>
  <c r="F8"/>
  <c r="N16"/>
  <c r="O16"/>
  <c r="Q16"/>
  <c r="M16"/>
  <c r="F16"/>
  <c r="G11"/>
  <c r="H11"/>
  <c r="I11"/>
  <c r="K8"/>
  <c r="K37" s="1"/>
  <c r="C8"/>
  <c r="G28"/>
  <c r="I28"/>
  <c r="C22"/>
  <c r="C37" s="1"/>
  <c r="J8"/>
  <c r="J37" s="1"/>
  <c r="B37"/>
  <c r="I24"/>
  <c r="O23"/>
  <c r="I20"/>
  <c r="N18"/>
  <c r="F18"/>
  <c r="I13"/>
  <c r="H10"/>
  <c r="P8"/>
  <c r="P37" s="1"/>
  <c r="I34"/>
  <c r="O31"/>
  <c r="I30"/>
  <c r="H24"/>
  <c r="N23"/>
  <c r="F23"/>
  <c r="H20"/>
  <c r="I19"/>
  <c r="I17"/>
  <c r="I15"/>
  <c r="H13"/>
  <c r="I9"/>
  <c r="L22"/>
  <c r="I32"/>
  <c r="G30"/>
  <c r="Q23"/>
  <c r="Q18"/>
  <c r="H17"/>
  <c r="C8" i="52"/>
  <c r="C6" s="1"/>
  <c r="J122"/>
  <c r="J23"/>
  <c r="J22"/>
  <c r="I23" i="53"/>
  <c r="I55"/>
  <c r="I19"/>
  <c r="I20"/>
  <c r="I21"/>
  <c r="I22"/>
  <c r="I24"/>
  <c r="I25"/>
  <c r="I26"/>
  <c r="I27"/>
  <c r="I28"/>
  <c r="I29"/>
  <c r="I30"/>
  <c r="I31"/>
  <c r="I32"/>
  <c r="I33"/>
  <c r="I34"/>
  <c r="I35"/>
  <c r="I38"/>
  <c r="I39"/>
  <c r="I40"/>
  <c r="I41"/>
  <c r="I42"/>
  <c r="I43"/>
  <c r="I44"/>
  <c r="I45"/>
  <c r="I46"/>
  <c r="I47"/>
  <c r="I48"/>
  <c r="I49"/>
  <c r="I50"/>
  <c r="I51"/>
  <c r="I52"/>
  <c r="I53"/>
  <c r="I54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9"/>
  <c r="I80"/>
  <c r="I81"/>
  <c r="I82"/>
  <c r="I83"/>
  <c r="I84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8"/>
  <c r="I129"/>
  <c r="H113"/>
  <c r="H114"/>
  <c r="H115"/>
  <c r="H116"/>
  <c r="H117"/>
  <c r="H118"/>
  <c r="H119"/>
  <c r="H120"/>
  <c r="H121"/>
  <c r="H122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9"/>
  <c r="H20"/>
  <c r="H21"/>
  <c r="H22"/>
  <c r="H23"/>
  <c r="H24"/>
  <c r="H25"/>
  <c r="H26"/>
  <c r="H27"/>
  <c r="H28"/>
  <c r="H29"/>
  <c r="H30"/>
  <c r="H31"/>
  <c r="H32"/>
  <c r="H33"/>
  <c r="H34"/>
  <c r="H35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6"/>
  <c r="H87"/>
  <c r="H88"/>
  <c r="H89"/>
  <c r="H90"/>
  <c r="H91"/>
  <c r="H128"/>
  <c r="H126"/>
  <c r="H125"/>
  <c r="H124"/>
  <c r="H123"/>
  <c r="G85"/>
  <c r="I85" s="1"/>
  <c r="F85"/>
  <c r="E85"/>
  <c r="G78"/>
  <c r="I78" s="1"/>
  <c r="F78"/>
  <c r="E78"/>
  <c r="F37"/>
  <c r="E37"/>
  <c r="G36"/>
  <c r="F36"/>
  <c r="E36"/>
  <c r="G18"/>
  <c r="F18"/>
  <c r="E18"/>
  <c r="I17"/>
  <c r="H17"/>
  <c r="I16"/>
  <c r="H16"/>
  <c r="I15"/>
  <c r="H15"/>
  <c r="I14"/>
  <c r="H14"/>
  <c r="I13"/>
  <c r="H13"/>
  <c r="I12"/>
  <c r="H12"/>
  <c r="I11"/>
  <c r="I10"/>
  <c r="I9"/>
  <c r="I8"/>
  <c r="H8"/>
  <c r="I7"/>
  <c r="H7"/>
  <c r="G6"/>
  <c r="F6"/>
  <c r="E6"/>
  <c r="N142" i="52"/>
  <c r="S142" s="1"/>
  <c r="N141"/>
  <c r="S141" s="1"/>
  <c r="N140"/>
  <c r="S140" s="1"/>
  <c r="N139"/>
  <c r="S139" s="1"/>
  <c r="N138"/>
  <c r="S138" s="1"/>
  <c r="N137"/>
  <c r="S137" s="1"/>
  <c r="N136"/>
  <c r="S136" s="1"/>
  <c r="N135"/>
  <c r="S135" s="1"/>
  <c r="N134"/>
  <c r="N133"/>
  <c r="S133" s="1"/>
  <c r="N132"/>
  <c r="S132" s="1"/>
  <c r="N131"/>
  <c r="S131" s="1"/>
  <c r="N130"/>
  <c r="S130" s="1"/>
  <c r="N129"/>
  <c r="S129" s="1"/>
  <c r="N128"/>
  <c r="S128" s="1"/>
  <c r="N127"/>
  <c r="S127" s="1"/>
  <c r="N126"/>
  <c r="S126" s="1"/>
  <c r="N125"/>
  <c r="S125" s="1"/>
  <c r="H125"/>
  <c r="G125"/>
  <c r="G122" s="1"/>
  <c r="H124"/>
  <c r="G124"/>
  <c r="N123"/>
  <c r="S123" s="1"/>
  <c r="H123"/>
  <c r="G123"/>
  <c r="R122"/>
  <c r="Q122"/>
  <c r="P122"/>
  <c r="O122"/>
  <c r="M122"/>
  <c r="L122"/>
  <c r="I122"/>
  <c r="H122"/>
  <c r="F122"/>
  <c r="E122"/>
  <c r="D122"/>
  <c r="S121"/>
  <c r="N120"/>
  <c r="S120" s="1"/>
  <c r="H120"/>
  <c r="H113" s="1"/>
  <c r="G120"/>
  <c r="N119"/>
  <c r="S119" s="1"/>
  <c r="N118"/>
  <c r="S118" s="1"/>
  <c r="L117"/>
  <c r="L113" s="1"/>
  <c r="N116"/>
  <c r="S116" s="1"/>
  <c r="L116"/>
  <c r="Q115"/>
  <c r="N115"/>
  <c r="S115" s="1"/>
  <c r="Q114"/>
  <c r="Q113" s="1"/>
  <c r="L114"/>
  <c r="N114" s="1"/>
  <c r="R113"/>
  <c r="P113"/>
  <c r="O113"/>
  <c r="M113"/>
  <c r="J113"/>
  <c r="I113"/>
  <c r="G113"/>
  <c r="F113"/>
  <c r="E113"/>
  <c r="D113"/>
  <c r="C113"/>
  <c r="Q112"/>
  <c r="N112"/>
  <c r="S112" s="1"/>
  <c r="K112"/>
  <c r="H112"/>
  <c r="G112"/>
  <c r="N111"/>
  <c r="S111" s="1"/>
  <c r="H111"/>
  <c r="H100" s="1"/>
  <c r="G111"/>
  <c r="Q110"/>
  <c r="Q100" s="1"/>
  <c r="N110"/>
  <c r="S110" s="1"/>
  <c r="K110"/>
  <c r="H110"/>
  <c r="G110"/>
  <c r="Q109"/>
  <c r="N109"/>
  <c r="S109" s="1"/>
  <c r="K109"/>
  <c r="H109"/>
  <c r="G109"/>
  <c r="Q108"/>
  <c r="K108"/>
  <c r="N108" s="1"/>
  <c r="S108" s="1"/>
  <c r="H108"/>
  <c r="G108"/>
  <c r="N107"/>
  <c r="S107" s="1"/>
  <c r="H107"/>
  <c r="G107"/>
  <c r="N106"/>
  <c r="S106" s="1"/>
  <c r="H106"/>
  <c r="G106"/>
  <c r="N105"/>
  <c r="S105" s="1"/>
  <c r="H105"/>
  <c r="G105"/>
  <c r="N104"/>
  <c r="S104" s="1"/>
  <c r="H104"/>
  <c r="G104"/>
  <c r="N103"/>
  <c r="S103" s="1"/>
  <c r="H103"/>
  <c r="G103"/>
  <c r="N102"/>
  <c r="S102" s="1"/>
  <c r="H102"/>
  <c r="G102"/>
  <c r="O100"/>
  <c r="H101"/>
  <c r="G101"/>
  <c r="G100" s="1"/>
  <c r="R100"/>
  <c r="P100"/>
  <c r="M100"/>
  <c r="L100"/>
  <c r="J100"/>
  <c r="I100"/>
  <c r="F100"/>
  <c r="E100"/>
  <c r="D100"/>
  <c r="C100"/>
  <c r="Q94"/>
  <c r="H99"/>
  <c r="G99"/>
  <c r="N98"/>
  <c r="S98" s="1"/>
  <c r="O97"/>
  <c r="N97"/>
  <c r="H97"/>
  <c r="G97"/>
  <c r="N96"/>
  <c r="H96"/>
  <c r="G96"/>
  <c r="N95"/>
  <c r="S95" s="1"/>
  <c r="K95"/>
  <c r="H95"/>
  <c r="G95"/>
  <c r="G94" s="1"/>
  <c r="R94"/>
  <c r="P94"/>
  <c r="M94"/>
  <c r="L94"/>
  <c r="J94"/>
  <c r="I94"/>
  <c r="H94"/>
  <c r="F94"/>
  <c r="E94"/>
  <c r="D94"/>
  <c r="C94"/>
  <c r="N93"/>
  <c r="S93" s="1"/>
  <c r="N92"/>
  <c r="S92" s="1"/>
  <c r="N91"/>
  <c r="S91" s="1"/>
  <c r="H91"/>
  <c r="G91"/>
  <c r="S90"/>
  <c r="N90"/>
  <c r="H90"/>
  <c r="G90"/>
  <c r="N89"/>
  <c r="S89" s="1"/>
  <c r="N88"/>
  <c r="S88" s="1"/>
  <c r="Q87"/>
  <c r="Q84" s="1"/>
  <c r="O87"/>
  <c r="N87"/>
  <c r="S87" s="1"/>
  <c r="H87"/>
  <c r="G87"/>
  <c r="N86"/>
  <c r="S86" s="1"/>
  <c r="N85"/>
  <c r="S85" s="1"/>
  <c r="R84"/>
  <c r="P84"/>
  <c r="O84"/>
  <c r="M84"/>
  <c r="L84"/>
  <c r="K84"/>
  <c r="J84"/>
  <c r="I84"/>
  <c r="H84"/>
  <c r="G84"/>
  <c r="F84"/>
  <c r="E84"/>
  <c r="C84"/>
  <c r="N83"/>
  <c r="N82"/>
  <c r="S82" s="1"/>
  <c r="H82"/>
  <c r="G82"/>
  <c r="N81"/>
  <c r="H81"/>
  <c r="G81"/>
  <c r="N80"/>
  <c r="S80" s="1"/>
  <c r="H80"/>
  <c r="G80"/>
  <c r="S79"/>
  <c r="O40"/>
  <c r="N78"/>
  <c r="H78"/>
  <c r="G78"/>
  <c r="N77"/>
  <c r="S77" s="1"/>
  <c r="H77"/>
  <c r="G77"/>
  <c r="N76"/>
  <c r="S76" s="1"/>
  <c r="H76"/>
  <c r="G76"/>
  <c r="N75"/>
  <c r="S75" s="1"/>
  <c r="N74"/>
  <c r="S74" s="1"/>
  <c r="C74"/>
  <c r="N73"/>
  <c r="S73" s="1"/>
  <c r="H73"/>
  <c r="G73"/>
  <c r="N72"/>
  <c r="S72" s="1"/>
  <c r="H72"/>
  <c r="G72"/>
  <c r="N71"/>
  <c r="S71" s="1"/>
  <c r="H71"/>
  <c r="G71"/>
  <c r="N70"/>
  <c r="S70" s="1"/>
  <c r="N69"/>
  <c r="S69" s="1"/>
  <c r="K40"/>
  <c r="N68"/>
  <c r="S68" s="1"/>
  <c r="N67"/>
  <c r="S67" s="1"/>
  <c r="N66"/>
  <c r="S66" s="1"/>
  <c r="N65"/>
  <c r="S65" s="1"/>
  <c r="N64"/>
  <c r="S64" s="1"/>
  <c r="N63"/>
  <c r="S63" s="1"/>
  <c r="N62"/>
  <c r="S62" s="1"/>
  <c r="N61"/>
  <c r="S61" s="1"/>
  <c r="N60"/>
  <c r="S60" s="1"/>
  <c r="N59"/>
  <c r="S59" s="1"/>
  <c r="N58"/>
  <c r="S58" s="1"/>
  <c r="H58"/>
  <c r="G58"/>
  <c r="N57"/>
  <c r="S57" s="1"/>
  <c r="H57"/>
  <c r="G57"/>
  <c r="A57"/>
  <c r="N56"/>
  <c r="S56" s="1"/>
  <c r="H56"/>
  <c r="G56"/>
  <c r="N55"/>
  <c r="S55" s="1"/>
  <c r="H55"/>
  <c r="G55"/>
  <c r="N54"/>
  <c r="S54" s="1"/>
  <c r="H54"/>
  <c r="G54"/>
  <c r="N53"/>
  <c r="S53" s="1"/>
  <c r="N52"/>
  <c r="S52" s="1"/>
  <c r="H52"/>
  <c r="G52"/>
  <c r="N51"/>
  <c r="S51" s="1"/>
  <c r="H51"/>
  <c r="G51"/>
  <c r="N50"/>
  <c r="S50" s="1"/>
  <c r="H50"/>
  <c r="G50"/>
  <c r="N49"/>
  <c r="S49" s="1"/>
  <c r="H49"/>
  <c r="G49"/>
  <c r="N48"/>
  <c r="S48" s="1"/>
  <c r="H48"/>
  <c r="G48"/>
  <c r="N47"/>
  <c r="S47" s="1"/>
  <c r="H47"/>
  <c r="G47"/>
  <c r="N46"/>
  <c r="S46" s="1"/>
  <c r="H46"/>
  <c r="G46"/>
  <c r="L45"/>
  <c r="N45" s="1"/>
  <c r="S45" s="1"/>
  <c r="N44"/>
  <c r="S44" s="1"/>
  <c r="H44"/>
  <c r="G44"/>
  <c r="N43"/>
  <c r="S43" s="1"/>
  <c r="N42"/>
  <c r="S42" s="1"/>
  <c r="N41"/>
  <c r="S41" s="1"/>
  <c r="J41"/>
  <c r="H41"/>
  <c r="H40" s="1"/>
  <c r="G41"/>
  <c r="G40" s="1"/>
  <c r="R40"/>
  <c r="Q40"/>
  <c r="P40"/>
  <c r="M40"/>
  <c r="L40"/>
  <c r="J40"/>
  <c r="I40"/>
  <c r="F40"/>
  <c r="E40"/>
  <c r="D40"/>
  <c r="N39"/>
  <c r="S39" s="1"/>
  <c r="N38"/>
  <c r="S38" s="1"/>
  <c r="L38"/>
  <c r="N37"/>
  <c r="S37" s="1"/>
  <c r="H37"/>
  <c r="G37"/>
  <c r="N36"/>
  <c r="S36" s="1"/>
  <c r="L36"/>
  <c r="N35"/>
  <c r="H35"/>
  <c r="G35"/>
  <c r="N34"/>
  <c r="S34" s="1"/>
  <c r="H34"/>
  <c r="G34"/>
  <c r="N33"/>
  <c r="S33" s="1"/>
  <c r="H33"/>
  <c r="G33"/>
  <c r="N32"/>
  <c r="S32" s="1"/>
  <c r="H32"/>
  <c r="G32"/>
  <c r="N31"/>
  <c r="S31" s="1"/>
  <c r="N30"/>
  <c r="S30" s="1"/>
  <c r="H30"/>
  <c r="G30"/>
  <c r="N29"/>
  <c r="S29" s="1"/>
  <c r="H29"/>
  <c r="N28"/>
  <c r="S28" s="1"/>
  <c r="H28"/>
  <c r="G28"/>
  <c r="N27"/>
  <c r="S27" s="1"/>
  <c r="H27"/>
  <c r="G27"/>
  <c r="N26"/>
  <c r="S26" s="1"/>
  <c r="H26"/>
  <c r="G26"/>
  <c r="N25"/>
  <c r="S25" s="1"/>
  <c r="H25"/>
  <c r="G25"/>
  <c r="O24"/>
  <c r="N24"/>
  <c r="S24" s="1"/>
  <c r="H24"/>
  <c r="H23" s="1"/>
  <c r="G24"/>
  <c r="F24"/>
  <c r="R23"/>
  <c r="Q23"/>
  <c r="P23"/>
  <c r="O23"/>
  <c r="M23"/>
  <c r="L23"/>
  <c r="K23"/>
  <c r="I23"/>
  <c r="G23"/>
  <c r="F23"/>
  <c r="E23"/>
  <c r="D23"/>
  <c r="C23"/>
  <c r="N22"/>
  <c r="S22" s="1"/>
  <c r="H22"/>
  <c r="G22"/>
  <c r="N21"/>
  <c r="H21"/>
  <c r="G21"/>
  <c r="N20"/>
  <c r="S20" s="1"/>
  <c r="H20"/>
  <c r="G20"/>
  <c r="N19"/>
  <c r="H19"/>
  <c r="G19"/>
  <c r="R18"/>
  <c r="Q18"/>
  <c r="P18"/>
  <c r="O18"/>
  <c r="M18"/>
  <c r="L18"/>
  <c r="K18"/>
  <c r="J18"/>
  <c r="I18"/>
  <c r="H18"/>
  <c r="G18"/>
  <c r="F18"/>
  <c r="E18"/>
  <c r="D18"/>
  <c r="C18"/>
  <c r="L17"/>
  <c r="N17" s="1"/>
  <c r="S17" s="1"/>
  <c r="H17"/>
  <c r="H15" s="1"/>
  <c r="G17"/>
  <c r="N16"/>
  <c r="S16" s="1"/>
  <c r="H16"/>
  <c r="G16"/>
  <c r="R15"/>
  <c r="Q15"/>
  <c r="P15"/>
  <c r="O15"/>
  <c r="M15"/>
  <c r="L15"/>
  <c r="K15"/>
  <c r="J15"/>
  <c r="I15"/>
  <c r="G15"/>
  <c r="F15"/>
  <c r="E15"/>
  <c r="D15"/>
  <c r="C15"/>
  <c r="N14"/>
  <c r="H14"/>
  <c r="N12"/>
  <c r="S12" s="1"/>
  <c r="N11"/>
  <c r="H11"/>
  <c r="G11"/>
  <c r="R10"/>
  <c r="N10"/>
  <c r="H10"/>
  <c r="G10"/>
  <c r="N9"/>
  <c r="S9" s="1"/>
  <c r="H9"/>
  <c r="G9"/>
  <c r="G8" s="1"/>
  <c r="G6" s="1"/>
  <c r="Q8"/>
  <c r="Q6" s="1"/>
  <c r="P8"/>
  <c r="P6" s="1"/>
  <c r="O8"/>
  <c r="O6" s="1"/>
  <c r="M8"/>
  <c r="L8"/>
  <c r="L6" s="1"/>
  <c r="K8"/>
  <c r="K6" s="1"/>
  <c r="J8"/>
  <c r="J6" s="1"/>
  <c r="I8"/>
  <c r="I6" s="1"/>
  <c r="H8"/>
  <c r="H6" s="1"/>
  <c r="F8"/>
  <c r="F6" s="1"/>
  <c r="E8"/>
  <c r="E6" s="1"/>
  <c r="D8"/>
  <c r="D6" s="1"/>
  <c r="N7"/>
  <c r="S7" s="1"/>
  <c r="AP78" i="51"/>
  <c r="CD78" s="1"/>
  <c r="CV78" s="1"/>
  <c r="AO78"/>
  <c r="CC78" s="1"/>
  <c r="CU78" s="1"/>
  <c r="CL77"/>
  <c r="CK77"/>
  <c r="CH77"/>
  <c r="CB77"/>
  <c r="BX77"/>
  <c r="BT77"/>
  <c r="BP77"/>
  <c r="BJ77"/>
  <c r="BI77"/>
  <c r="BH77"/>
  <c r="BD77"/>
  <c r="AZ77"/>
  <c r="AV77"/>
  <c r="AP77"/>
  <c r="AO77"/>
  <c r="CC77" s="1"/>
  <c r="CU77" s="1"/>
  <c r="AJ77"/>
  <c r="AF77"/>
  <c r="AB77"/>
  <c r="T77"/>
  <c r="P77"/>
  <c r="L77"/>
  <c r="H77"/>
  <c r="CT76"/>
  <c r="CS76"/>
  <c r="CL76"/>
  <c r="CB76"/>
  <c r="BX76"/>
  <c r="BT76"/>
  <c r="BP76"/>
  <c r="BJ76"/>
  <c r="BL76" s="1"/>
  <c r="BI76"/>
  <c r="BH76"/>
  <c r="BD76"/>
  <c r="AZ76"/>
  <c r="AV76"/>
  <c r="AP76"/>
  <c r="AO76"/>
  <c r="AJ76"/>
  <c r="AF76"/>
  <c r="AB76"/>
  <c r="T76"/>
  <c r="P76"/>
  <c r="L76"/>
  <c r="H76"/>
  <c r="CL75"/>
  <c r="CB75"/>
  <c r="BX75"/>
  <c r="BT75"/>
  <c r="BP75"/>
  <c r="BJ75"/>
  <c r="BI75"/>
  <c r="BH75"/>
  <c r="BD75"/>
  <c r="AZ75"/>
  <c r="AV75"/>
  <c r="AP75"/>
  <c r="AO75"/>
  <c r="AJ75"/>
  <c r="AF75"/>
  <c r="AB75"/>
  <c r="T75"/>
  <c r="P75"/>
  <c r="L75"/>
  <c r="H75"/>
  <c r="CB74"/>
  <c r="BX74"/>
  <c r="BT74"/>
  <c r="BP74"/>
  <c r="BJ74"/>
  <c r="BI74"/>
  <c r="BH74"/>
  <c r="BD74"/>
  <c r="AZ74"/>
  <c r="AV74"/>
  <c r="AP74"/>
  <c r="AR74" s="1"/>
  <c r="AO74"/>
  <c r="AJ74"/>
  <c r="AF74"/>
  <c r="AB74"/>
  <c r="T74"/>
  <c r="P74"/>
  <c r="L74"/>
  <c r="H74"/>
  <c r="CT73"/>
  <c r="CS73"/>
  <c r="CL73"/>
  <c r="CB73"/>
  <c r="BX73"/>
  <c r="BT73"/>
  <c r="BP73"/>
  <c r="BJ73"/>
  <c r="BI73"/>
  <c r="BH73"/>
  <c r="BD73"/>
  <c r="AZ73"/>
  <c r="AV73"/>
  <c r="AP73"/>
  <c r="AO73"/>
  <c r="AJ73"/>
  <c r="AF73"/>
  <c r="AB73"/>
  <c r="T73"/>
  <c r="P73"/>
  <c r="L73"/>
  <c r="H73"/>
  <c r="CT72"/>
  <c r="CS72"/>
  <c r="CK72"/>
  <c r="CG72"/>
  <c r="CB72"/>
  <c r="BX72"/>
  <c r="BT72"/>
  <c r="BP72"/>
  <c r="BJ72"/>
  <c r="BI72"/>
  <c r="BH72"/>
  <c r="BD72"/>
  <c r="AZ72"/>
  <c r="AV72"/>
  <c r="AU72"/>
  <c r="AP72"/>
  <c r="AO72"/>
  <c r="AN72"/>
  <c r="AJ72"/>
  <c r="AI72"/>
  <c r="AF72"/>
  <c r="AE72"/>
  <c r="AB72"/>
  <c r="AA72"/>
  <c r="T72"/>
  <c r="S72"/>
  <c r="P72"/>
  <c r="O72"/>
  <c r="L72"/>
  <c r="K72"/>
  <c r="H72"/>
  <c r="G72"/>
  <c r="CS71"/>
  <c r="CL71"/>
  <c r="CK71"/>
  <c r="CB71"/>
  <c r="CA71"/>
  <c r="BX71"/>
  <c r="BT71"/>
  <c r="BP71"/>
  <c r="BJ71"/>
  <c r="BI71"/>
  <c r="BH71"/>
  <c r="BD71"/>
  <c r="AZ71"/>
  <c r="AV71"/>
  <c r="AP71"/>
  <c r="AO71"/>
  <c r="AN71"/>
  <c r="AM71"/>
  <c r="AJ71"/>
  <c r="AI71"/>
  <c r="AF71"/>
  <c r="AE71"/>
  <c r="AB71"/>
  <c r="T71"/>
  <c r="S71"/>
  <c r="P71"/>
  <c r="O71"/>
  <c r="L71"/>
  <c r="K71"/>
  <c r="H71"/>
  <c r="G71"/>
  <c r="CL70"/>
  <c r="CB70"/>
  <c r="BX70"/>
  <c r="BT70"/>
  <c r="BP70"/>
  <c r="BJ70"/>
  <c r="BI70"/>
  <c r="BH70"/>
  <c r="BD70"/>
  <c r="AZ70"/>
  <c r="AV70"/>
  <c r="AP70"/>
  <c r="CD70" s="1"/>
  <c r="CV70" s="1"/>
  <c r="AO70"/>
  <c r="AN70"/>
  <c r="AM70"/>
  <c r="AJ70"/>
  <c r="AI70"/>
  <c r="AF70"/>
  <c r="AE70"/>
  <c r="AB70"/>
  <c r="T70"/>
  <c r="P70"/>
  <c r="L70"/>
  <c r="H70"/>
  <c r="G70"/>
  <c r="CT69"/>
  <c r="CS69"/>
  <c r="CO69"/>
  <c r="CL69"/>
  <c r="CK69"/>
  <c r="CH69"/>
  <c r="CB69"/>
  <c r="CA69"/>
  <c r="BX69"/>
  <c r="BT69"/>
  <c r="BS69"/>
  <c r="BP69"/>
  <c r="BJ69"/>
  <c r="BK69" s="1"/>
  <c r="BI69"/>
  <c r="BH69"/>
  <c r="BG69"/>
  <c r="BD69"/>
  <c r="AZ69"/>
  <c r="AV69"/>
  <c r="AU69"/>
  <c r="AP69"/>
  <c r="AO69"/>
  <c r="CC69" s="1"/>
  <c r="CU69" s="1"/>
  <c r="AN69"/>
  <c r="AM69"/>
  <c r="AJ69"/>
  <c r="AI69"/>
  <c r="AF69"/>
  <c r="AE69"/>
  <c r="AB69"/>
  <c r="AA69"/>
  <c r="T69"/>
  <c r="S69"/>
  <c r="P69"/>
  <c r="O69"/>
  <c r="L69"/>
  <c r="K69"/>
  <c r="H69"/>
  <c r="G69"/>
  <c r="CL68"/>
  <c r="CH68"/>
  <c r="CB68"/>
  <c r="BX68"/>
  <c r="BT68"/>
  <c r="BP68"/>
  <c r="BJ68"/>
  <c r="BI68"/>
  <c r="BH68"/>
  <c r="BD68"/>
  <c r="AZ68"/>
  <c r="AV68"/>
  <c r="AP68"/>
  <c r="CD68" s="1"/>
  <c r="CV68" s="1"/>
  <c r="AO68"/>
  <c r="AN68"/>
  <c r="AM68"/>
  <c r="AJ68"/>
  <c r="AI68"/>
  <c r="AF68"/>
  <c r="AE68"/>
  <c r="AB68"/>
  <c r="AA68"/>
  <c r="T68"/>
  <c r="S68"/>
  <c r="P68"/>
  <c r="O68"/>
  <c r="L68"/>
  <c r="K68"/>
  <c r="H68"/>
  <c r="G68"/>
  <c r="CR67"/>
  <c r="CQ67"/>
  <c r="CN67"/>
  <c r="CN58" s="1"/>
  <c r="CM67"/>
  <c r="CJ67"/>
  <c r="CI67"/>
  <c r="CE67"/>
  <c r="BZ67"/>
  <c r="BY67"/>
  <c r="BV67"/>
  <c r="BU67"/>
  <c r="BR67"/>
  <c r="BS67" s="1"/>
  <c r="BQ67"/>
  <c r="BN67"/>
  <c r="BO67" s="1"/>
  <c r="BM67"/>
  <c r="BF67"/>
  <c r="BE67"/>
  <c r="BB67"/>
  <c r="BA67"/>
  <c r="AX67"/>
  <c r="AW67"/>
  <c r="AT67"/>
  <c r="AU67" s="1"/>
  <c r="AS67"/>
  <c r="AL67"/>
  <c r="AN67" s="1"/>
  <c r="AK67"/>
  <c r="AH67"/>
  <c r="AG67"/>
  <c r="AD67"/>
  <c r="AC67"/>
  <c r="Z67"/>
  <c r="Y67"/>
  <c r="V67"/>
  <c r="U67"/>
  <c r="R67"/>
  <c r="Q67"/>
  <c r="N67"/>
  <c r="M67"/>
  <c r="J67"/>
  <c r="I67"/>
  <c r="F67"/>
  <c r="E67"/>
  <c r="BJ66"/>
  <c r="BI66"/>
  <c r="AP66"/>
  <c r="CD66" s="1"/>
  <c r="CV66" s="1"/>
  <c r="AO66"/>
  <c r="CH65"/>
  <c r="CB65"/>
  <c r="BX65"/>
  <c r="BJ65"/>
  <c r="BI65"/>
  <c r="BD65"/>
  <c r="AP65"/>
  <c r="AO65"/>
  <c r="AN65"/>
  <c r="AF65"/>
  <c r="P65"/>
  <c r="L65"/>
  <c r="BJ64"/>
  <c r="BI64"/>
  <c r="AP64"/>
  <c r="CD64" s="1"/>
  <c r="CV64" s="1"/>
  <c r="AO64"/>
  <c r="AN64"/>
  <c r="AM64"/>
  <c r="BJ63"/>
  <c r="BI63"/>
  <c r="AP63"/>
  <c r="AO63"/>
  <c r="CC63" s="1"/>
  <c r="CU63" s="1"/>
  <c r="AN63"/>
  <c r="CT62"/>
  <c r="CS62"/>
  <c r="BJ62"/>
  <c r="BI62"/>
  <c r="AP62"/>
  <c r="AO62"/>
  <c r="AN62"/>
  <c r="AM62"/>
  <c r="AE62"/>
  <c r="CT61"/>
  <c r="BJ61"/>
  <c r="BI61"/>
  <c r="AP61"/>
  <c r="AO61"/>
  <c r="AN61"/>
  <c r="AE61"/>
  <c r="CL60"/>
  <c r="CH60"/>
  <c r="CB60"/>
  <c r="BX60"/>
  <c r="BT60"/>
  <c r="BP60"/>
  <c r="BJ60"/>
  <c r="BL60" s="1"/>
  <c r="BI60"/>
  <c r="BH60"/>
  <c r="BD60"/>
  <c r="AZ60"/>
  <c r="AV60"/>
  <c r="AP60"/>
  <c r="AO60"/>
  <c r="AN60"/>
  <c r="AM60"/>
  <c r="AJ60"/>
  <c r="AF60"/>
  <c r="AB60"/>
  <c r="T60"/>
  <c r="P60"/>
  <c r="L60"/>
  <c r="H60"/>
  <c r="CR59"/>
  <c r="CQ59"/>
  <c r="CQ58" s="1"/>
  <c r="CN59"/>
  <c r="CM59"/>
  <c r="CP59" s="1"/>
  <c r="CJ59"/>
  <c r="CI59"/>
  <c r="CE59"/>
  <c r="BZ59"/>
  <c r="BZ58" s="1"/>
  <c r="BY59"/>
  <c r="BV59"/>
  <c r="BU59"/>
  <c r="BR59"/>
  <c r="BQ59"/>
  <c r="BN59"/>
  <c r="BM59"/>
  <c r="BM58" s="1"/>
  <c r="BF59"/>
  <c r="BE59"/>
  <c r="BB59"/>
  <c r="BA59"/>
  <c r="BA58" s="1"/>
  <c r="AX59"/>
  <c r="AW59"/>
  <c r="AZ59" s="1"/>
  <c r="AT59"/>
  <c r="AS59"/>
  <c r="AS58" s="1"/>
  <c r="AL59"/>
  <c r="AK59"/>
  <c r="AH59"/>
  <c r="AG59"/>
  <c r="AD59"/>
  <c r="AC59"/>
  <c r="AC58" s="1"/>
  <c r="Z59"/>
  <c r="Y59"/>
  <c r="Y58" s="1"/>
  <c r="V59"/>
  <c r="V58" s="1"/>
  <c r="U59"/>
  <c r="U58" s="1"/>
  <c r="R59"/>
  <c r="Q59"/>
  <c r="Q58" s="1"/>
  <c r="N59"/>
  <c r="M59"/>
  <c r="J59"/>
  <c r="I59"/>
  <c r="F59"/>
  <c r="E59"/>
  <c r="BY58"/>
  <c r="BR58"/>
  <c r="BQ58"/>
  <c r="BE58"/>
  <c r="AX58"/>
  <c r="Z58"/>
  <c r="R58"/>
  <c r="T58" s="1"/>
  <c r="J58"/>
  <c r="BJ57"/>
  <c r="BI57"/>
  <c r="AP57"/>
  <c r="AO57"/>
  <c r="CT55"/>
  <c r="CS55"/>
  <c r="CL55"/>
  <c r="CH55"/>
  <c r="CB55"/>
  <c r="BJ55"/>
  <c r="BI55"/>
  <c r="AP55"/>
  <c r="AR55" s="1"/>
  <c r="AO55"/>
  <c r="AJ55"/>
  <c r="AJ49" s="1"/>
  <c r="AF55"/>
  <c r="AB55"/>
  <c r="P55"/>
  <c r="CT54"/>
  <c r="CS54"/>
  <c r="BJ54"/>
  <c r="BI54"/>
  <c r="AP54"/>
  <c r="AO54"/>
  <c r="CC54" s="1"/>
  <c r="CU54" s="1"/>
  <c r="CT53"/>
  <c r="CS53"/>
  <c r="CB53"/>
  <c r="BJ53"/>
  <c r="BI53"/>
  <c r="AP53"/>
  <c r="AO53"/>
  <c r="CC53" s="1"/>
  <c r="CU53" s="1"/>
  <c r="CT52"/>
  <c r="CS52"/>
  <c r="CL52"/>
  <c r="CB52"/>
  <c r="BJ52"/>
  <c r="BI52"/>
  <c r="AP52"/>
  <c r="AO52"/>
  <c r="CT51"/>
  <c r="CS51"/>
  <c r="CL51"/>
  <c r="CB51"/>
  <c r="BJ51"/>
  <c r="BI51"/>
  <c r="AP51"/>
  <c r="AO51"/>
  <c r="CC51" s="1"/>
  <c r="CU51" s="1"/>
  <c r="CT50"/>
  <c r="CL50"/>
  <c r="CB50"/>
  <c r="BX50"/>
  <c r="BT50"/>
  <c r="BT49" s="1"/>
  <c r="BP50"/>
  <c r="BJ50"/>
  <c r="BL50" s="1"/>
  <c r="BL49" s="1"/>
  <c r="BI50"/>
  <c r="BH50"/>
  <c r="BH49" s="1"/>
  <c r="BD50"/>
  <c r="BD49" s="1"/>
  <c r="AZ50"/>
  <c r="AV50"/>
  <c r="AP50"/>
  <c r="CD50" s="1"/>
  <c r="CV50" s="1"/>
  <c r="AO50"/>
  <c r="AF50"/>
  <c r="T50"/>
  <c r="P50"/>
  <c r="L50"/>
  <c r="H50"/>
  <c r="CR49"/>
  <c r="CQ49"/>
  <c r="CP49"/>
  <c r="CO49"/>
  <c r="CN49"/>
  <c r="CM49"/>
  <c r="CK49"/>
  <c r="CJ49"/>
  <c r="CI49"/>
  <c r="CH49"/>
  <c r="CG49"/>
  <c r="CF49"/>
  <c r="CE49"/>
  <c r="BZ49"/>
  <c r="BY49"/>
  <c r="BX49"/>
  <c r="BW49"/>
  <c r="BV49"/>
  <c r="BU49"/>
  <c r="BS49"/>
  <c r="BR49"/>
  <c r="BQ49"/>
  <c r="BP49"/>
  <c r="BO49"/>
  <c r="BN49"/>
  <c r="BM49"/>
  <c r="BK49"/>
  <c r="BG49"/>
  <c r="BF49"/>
  <c r="BE49"/>
  <c r="BC49"/>
  <c r="BB49"/>
  <c r="BJ49" s="1"/>
  <c r="BA49"/>
  <c r="AX49"/>
  <c r="AZ49" s="1"/>
  <c r="AW49"/>
  <c r="AT49"/>
  <c r="AV49" s="1"/>
  <c r="AS49"/>
  <c r="AN49"/>
  <c r="AL49"/>
  <c r="AK49"/>
  <c r="AH49"/>
  <c r="AG49"/>
  <c r="AD49"/>
  <c r="AC49"/>
  <c r="Z49"/>
  <c r="AB49" s="1"/>
  <c r="Y49"/>
  <c r="V49"/>
  <c r="X49" s="1"/>
  <c r="U49"/>
  <c r="R49"/>
  <c r="Q49"/>
  <c r="N49"/>
  <c r="P49" s="1"/>
  <c r="M49"/>
  <c r="J49"/>
  <c r="I49"/>
  <c r="F49"/>
  <c r="H49" s="1"/>
  <c r="E49"/>
  <c r="CL48"/>
  <c r="CH48"/>
  <c r="CB48"/>
  <c r="CA48"/>
  <c r="BX48"/>
  <c r="BT48"/>
  <c r="BP48"/>
  <c r="BJ48"/>
  <c r="BI48"/>
  <c r="BH48"/>
  <c r="BD48"/>
  <c r="AZ48"/>
  <c r="AV48"/>
  <c r="AP48"/>
  <c r="AO48"/>
  <c r="AJ48"/>
  <c r="AF48"/>
  <c r="AB48"/>
  <c r="T48"/>
  <c r="P48"/>
  <c r="L48"/>
  <c r="H48"/>
  <c r="CT47"/>
  <c r="CL47"/>
  <c r="CB47"/>
  <c r="BX47"/>
  <c r="BT47"/>
  <c r="BP47"/>
  <c r="BJ47"/>
  <c r="BI47"/>
  <c r="BH47"/>
  <c r="BD47"/>
  <c r="AZ47"/>
  <c r="AV47"/>
  <c r="AO47"/>
  <c r="AF47"/>
  <c r="AB47"/>
  <c r="P47"/>
  <c r="L47"/>
  <c r="K47"/>
  <c r="H47"/>
  <c r="BT46"/>
  <c r="BJ46"/>
  <c r="BI46"/>
  <c r="AP46"/>
  <c r="AO46"/>
  <c r="AI46"/>
  <c r="L46"/>
  <c r="K46"/>
  <c r="CL45"/>
  <c r="CH45"/>
  <c r="CB45"/>
  <c r="BX45"/>
  <c r="BT45"/>
  <c r="BP45"/>
  <c r="BJ45"/>
  <c r="BI45"/>
  <c r="BH45"/>
  <c r="BD45"/>
  <c r="AZ45"/>
  <c r="AV45"/>
  <c r="AP45"/>
  <c r="AO45"/>
  <c r="AJ45"/>
  <c r="AF45"/>
  <c r="AB45"/>
  <c r="T45"/>
  <c r="P45"/>
  <c r="L45"/>
  <c r="CL44"/>
  <c r="CH44"/>
  <c r="CB44"/>
  <c r="BX44"/>
  <c r="BT44"/>
  <c r="BP44"/>
  <c r="BJ44"/>
  <c r="BI44"/>
  <c r="BH44"/>
  <c r="BD44"/>
  <c r="AZ44"/>
  <c r="AV44"/>
  <c r="AP44"/>
  <c r="AO44"/>
  <c r="AJ44"/>
  <c r="AF44"/>
  <c r="AB44"/>
  <c r="T44"/>
  <c r="L44"/>
  <c r="CT43"/>
  <c r="CS43"/>
  <c r="CL43"/>
  <c r="CH43"/>
  <c r="CB43"/>
  <c r="BX43"/>
  <c r="BT43"/>
  <c r="BP43"/>
  <c r="BJ43"/>
  <c r="BI43"/>
  <c r="BH43"/>
  <c r="BD43"/>
  <c r="AZ43"/>
  <c r="AV43"/>
  <c r="AO43"/>
  <c r="AJ43"/>
  <c r="AF43"/>
  <c r="AB43"/>
  <c r="L43"/>
  <c r="CT42"/>
  <c r="CS42"/>
  <c r="CL42"/>
  <c r="CH42"/>
  <c r="CB42"/>
  <c r="BX42"/>
  <c r="BT42"/>
  <c r="BP42"/>
  <c r="BJ42"/>
  <c r="BI42"/>
  <c r="BH42"/>
  <c r="BD42"/>
  <c r="AZ42"/>
  <c r="AV42"/>
  <c r="AP42"/>
  <c r="AO42"/>
  <c r="AI42"/>
  <c r="AF42"/>
  <c r="AB42"/>
  <c r="T42"/>
  <c r="S27"/>
  <c r="CT41"/>
  <c r="CS41"/>
  <c r="CL41"/>
  <c r="CH41"/>
  <c r="CB41"/>
  <c r="BX41"/>
  <c r="BT41"/>
  <c r="BP41"/>
  <c r="BJ41"/>
  <c r="BI41"/>
  <c r="BH41"/>
  <c r="BD41"/>
  <c r="AZ41"/>
  <c r="AV41"/>
  <c r="AP41"/>
  <c r="AO41"/>
  <c r="AF41"/>
  <c r="AB41"/>
  <c r="T41"/>
  <c r="P41"/>
  <c r="L41"/>
  <c r="CL40"/>
  <c r="CH40"/>
  <c r="CB40"/>
  <c r="BX40"/>
  <c r="BT40"/>
  <c r="BP40"/>
  <c r="BJ40"/>
  <c r="BI40"/>
  <c r="BH40"/>
  <c r="BD40"/>
  <c r="AZ40"/>
  <c r="AV40"/>
  <c r="AP40"/>
  <c r="AO40"/>
  <c r="AF40"/>
  <c r="AB40"/>
  <c r="T40"/>
  <c r="P40"/>
  <c r="L40"/>
  <c r="CH39"/>
  <c r="CB39"/>
  <c r="BX39"/>
  <c r="BT39"/>
  <c r="BP39"/>
  <c r="BJ39"/>
  <c r="BL39" s="1"/>
  <c r="BI39"/>
  <c r="BH39"/>
  <c r="BD39"/>
  <c r="AZ39"/>
  <c r="AV39"/>
  <c r="AP39"/>
  <c r="AO39"/>
  <c r="CC39" s="1"/>
  <c r="CU39" s="1"/>
  <c r="AF39"/>
  <c r="AB39"/>
  <c r="CL38"/>
  <c r="CH38"/>
  <c r="CB38"/>
  <c r="BX38"/>
  <c r="BT38"/>
  <c r="BP38"/>
  <c r="BJ38"/>
  <c r="BI38"/>
  <c r="BH38"/>
  <c r="BD38"/>
  <c r="AZ38"/>
  <c r="AV38"/>
  <c r="AP38"/>
  <c r="AO38"/>
  <c r="AJ38"/>
  <c r="AF38"/>
  <c r="AB38"/>
  <c r="T38"/>
  <c r="P38"/>
  <c r="L38"/>
  <c r="CL37"/>
  <c r="CH37"/>
  <c r="CB37"/>
  <c r="BX37"/>
  <c r="BT37"/>
  <c r="BP37"/>
  <c r="BJ37"/>
  <c r="BI37"/>
  <c r="BH37"/>
  <c r="BD37"/>
  <c r="AZ37"/>
  <c r="AV37"/>
  <c r="AP37"/>
  <c r="AO37"/>
  <c r="AJ37"/>
  <c r="AF37"/>
  <c r="AB37"/>
  <c r="T37"/>
  <c r="P37"/>
  <c r="L37"/>
  <c r="CH36"/>
  <c r="CB36"/>
  <c r="BX36"/>
  <c r="BT36"/>
  <c r="BP36"/>
  <c r="BJ36"/>
  <c r="BI36"/>
  <c r="BH36"/>
  <c r="BD36"/>
  <c r="AZ36"/>
  <c r="AV36"/>
  <c r="AP36"/>
  <c r="AO36"/>
  <c r="AF36"/>
  <c r="AB36"/>
  <c r="T36"/>
  <c r="P36"/>
  <c r="CK35"/>
  <c r="CH35"/>
  <c r="CB35"/>
  <c r="BX35"/>
  <c r="BT35"/>
  <c r="BP35"/>
  <c r="BJ35"/>
  <c r="BI35"/>
  <c r="BH35"/>
  <c r="BD35"/>
  <c r="AZ35"/>
  <c r="AV35"/>
  <c r="AP35"/>
  <c r="AO35"/>
  <c r="AJ35"/>
  <c r="AB35"/>
  <c r="T35"/>
  <c r="P35"/>
  <c r="CL34"/>
  <c r="CH34"/>
  <c r="CB34"/>
  <c r="BX34"/>
  <c r="BT34"/>
  <c r="BP34"/>
  <c r="BJ34"/>
  <c r="BI34"/>
  <c r="BH34"/>
  <c r="BD34"/>
  <c r="AZ34"/>
  <c r="AV34"/>
  <c r="AP34"/>
  <c r="AO34"/>
  <c r="AF34"/>
  <c r="AB34"/>
  <c r="T34"/>
  <c r="P34"/>
  <c r="L34"/>
  <c r="CT33"/>
  <c r="CS33"/>
  <c r="CL33"/>
  <c r="CH33"/>
  <c r="CB33"/>
  <c r="BX33"/>
  <c r="BT33"/>
  <c r="BP33"/>
  <c r="BJ33"/>
  <c r="BI33"/>
  <c r="BH33"/>
  <c r="BD33"/>
  <c r="AZ33"/>
  <c r="AV33"/>
  <c r="AP33"/>
  <c r="AO33"/>
  <c r="AJ33"/>
  <c r="AF33"/>
  <c r="AB33"/>
  <c r="T33"/>
  <c r="P33"/>
  <c r="L33"/>
  <c r="CH32"/>
  <c r="CB32"/>
  <c r="BX32"/>
  <c r="BT32"/>
  <c r="BP32"/>
  <c r="BJ32"/>
  <c r="BI32"/>
  <c r="BH32"/>
  <c r="BD32"/>
  <c r="AZ32"/>
  <c r="AV32"/>
  <c r="AP32"/>
  <c r="AO32"/>
  <c r="P32"/>
  <c r="BJ31"/>
  <c r="BI31"/>
  <c r="AP31"/>
  <c r="AO31"/>
  <c r="CL30"/>
  <c r="CH30"/>
  <c r="CB30"/>
  <c r="BJ30"/>
  <c r="BI30"/>
  <c r="AP30"/>
  <c r="AO30"/>
  <c r="AF30"/>
  <c r="AB30"/>
  <c r="T30"/>
  <c r="P30"/>
  <c r="L30"/>
  <c r="CB29"/>
  <c r="BJ29"/>
  <c r="BI29"/>
  <c r="AP29"/>
  <c r="AO29"/>
  <c r="P29"/>
  <c r="L29"/>
  <c r="CH28"/>
  <c r="CB28"/>
  <c r="BJ28"/>
  <c r="BI28"/>
  <c r="AP28"/>
  <c r="AO28"/>
  <c r="AF28"/>
  <c r="AB28"/>
  <c r="T28"/>
  <c r="P28"/>
  <c r="L28"/>
  <c r="CR27"/>
  <c r="CQ27"/>
  <c r="CQ11" s="1"/>
  <c r="CN27"/>
  <c r="CM27"/>
  <c r="CJ27"/>
  <c r="CI27"/>
  <c r="CF27"/>
  <c r="CF11" s="1"/>
  <c r="CE27"/>
  <c r="BZ27"/>
  <c r="BY27"/>
  <c r="BV27"/>
  <c r="BU27"/>
  <c r="BR27"/>
  <c r="BQ27"/>
  <c r="BN27"/>
  <c r="BM27"/>
  <c r="BF27"/>
  <c r="BE27"/>
  <c r="BB27"/>
  <c r="BA27"/>
  <c r="BA11" s="1"/>
  <c r="AX27"/>
  <c r="AW27"/>
  <c r="AT27"/>
  <c r="AS27"/>
  <c r="AL27"/>
  <c r="AK27"/>
  <c r="AH27"/>
  <c r="AG27"/>
  <c r="AC27"/>
  <c r="Z27"/>
  <c r="Y27"/>
  <c r="W27"/>
  <c r="V27"/>
  <c r="V11" s="1"/>
  <c r="U27"/>
  <c r="U11" s="1"/>
  <c r="Q27"/>
  <c r="N27"/>
  <c r="M27"/>
  <c r="J27"/>
  <c r="I27"/>
  <c r="F27"/>
  <c r="E27"/>
  <c r="CB26"/>
  <c r="BJ26"/>
  <c r="BI26"/>
  <c r="AP26"/>
  <c r="AO26"/>
  <c r="S26"/>
  <c r="L26"/>
  <c r="CB25"/>
  <c r="BX25"/>
  <c r="BT25"/>
  <c r="BP25"/>
  <c r="BJ25"/>
  <c r="BI25"/>
  <c r="BH25"/>
  <c r="BD25"/>
  <c r="AZ25"/>
  <c r="AV25"/>
  <c r="AP25"/>
  <c r="AO25"/>
  <c r="AJ25"/>
  <c r="AF25"/>
  <c r="T25"/>
  <c r="P25"/>
  <c r="L25"/>
  <c r="H25"/>
  <c r="CL24"/>
  <c r="CH24"/>
  <c r="CB24"/>
  <c r="BX24"/>
  <c r="BJ24"/>
  <c r="BI24"/>
  <c r="AP24"/>
  <c r="AR24" s="1"/>
  <c r="AO24"/>
  <c r="AF24"/>
  <c r="AB24"/>
  <c r="T24"/>
  <c r="P24"/>
  <c r="L24"/>
  <c r="BJ23"/>
  <c r="BI23"/>
  <c r="AP23"/>
  <c r="AO23"/>
  <c r="CC23" s="1"/>
  <c r="CU23" s="1"/>
  <c r="CB22"/>
  <c r="BX22"/>
  <c r="BJ22"/>
  <c r="BI22"/>
  <c r="AP22"/>
  <c r="AO22"/>
  <c r="CL21"/>
  <c r="CB21"/>
  <c r="BX21"/>
  <c r="BJ21"/>
  <c r="BI21"/>
  <c r="AP21"/>
  <c r="AO21"/>
  <c r="T21"/>
  <c r="CL20"/>
  <c r="CB20"/>
  <c r="BX20"/>
  <c r="BJ20"/>
  <c r="BI20"/>
  <c r="CC20" s="1"/>
  <c r="CU20" s="1"/>
  <c r="AO20"/>
  <c r="AJ20"/>
  <c r="AF20"/>
  <c r="T20"/>
  <c r="P20"/>
  <c r="CB19"/>
  <c r="CA19"/>
  <c r="BX19"/>
  <c r="BJ19"/>
  <c r="BI19"/>
  <c r="AP19"/>
  <c r="CD19" s="1"/>
  <c r="CV19" s="1"/>
  <c r="AO19"/>
  <c r="G19"/>
  <c r="CL18"/>
  <c r="CH18"/>
  <c r="CB18"/>
  <c r="BX18"/>
  <c r="BT18"/>
  <c r="BP18"/>
  <c r="BJ18"/>
  <c r="BI18"/>
  <c r="BH18"/>
  <c r="BD18"/>
  <c r="AZ18"/>
  <c r="AV18"/>
  <c r="AP18"/>
  <c r="AO18"/>
  <c r="AJ18"/>
  <c r="AF18"/>
  <c r="AB18"/>
  <c r="T18"/>
  <c r="P18"/>
  <c r="L18"/>
  <c r="H18"/>
  <c r="CR17"/>
  <c r="CQ17"/>
  <c r="CN17"/>
  <c r="CP17" s="1"/>
  <c r="CM17"/>
  <c r="CJ17"/>
  <c r="CK17" s="1"/>
  <c r="CI17"/>
  <c r="CF17"/>
  <c r="CE17"/>
  <c r="BZ17"/>
  <c r="BY17"/>
  <c r="BV17"/>
  <c r="BU17"/>
  <c r="BR17"/>
  <c r="BQ17"/>
  <c r="BN17"/>
  <c r="BM17"/>
  <c r="BF17"/>
  <c r="BE17"/>
  <c r="BB17"/>
  <c r="BC17" s="1"/>
  <c r="BA17"/>
  <c r="AX17"/>
  <c r="AZ17" s="1"/>
  <c r="AW17"/>
  <c r="AT17"/>
  <c r="AS17"/>
  <c r="AL17"/>
  <c r="AK17"/>
  <c r="AH17"/>
  <c r="AG17"/>
  <c r="AD17"/>
  <c r="AC17"/>
  <c r="Z17"/>
  <c r="AB17" s="1"/>
  <c r="Y17"/>
  <c r="V17"/>
  <c r="W17" s="1"/>
  <c r="U17"/>
  <c r="R17"/>
  <c r="Q17"/>
  <c r="N17"/>
  <c r="M17"/>
  <c r="J17"/>
  <c r="I17"/>
  <c r="F17"/>
  <c r="E17"/>
  <c r="CT16"/>
  <c r="CB16"/>
  <c r="BJ16"/>
  <c r="BI16"/>
  <c r="AP16"/>
  <c r="CD16" s="1"/>
  <c r="CV16" s="1"/>
  <c r="AO16"/>
  <c r="CT15"/>
  <c r="CB15"/>
  <c r="BJ15"/>
  <c r="BI15"/>
  <c r="AP15"/>
  <c r="AO15"/>
  <c r="CC15" s="1"/>
  <c r="CU15" s="1"/>
  <c r="CS14"/>
  <c r="CT14"/>
  <c r="CL14"/>
  <c r="CH14"/>
  <c r="CB14"/>
  <c r="BX14"/>
  <c r="BT14"/>
  <c r="BP14"/>
  <c r="BJ14"/>
  <c r="BI14"/>
  <c r="BH14"/>
  <c r="BD14"/>
  <c r="AZ14"/>
  <c r="AV14"/>
  <c r="AP14"/>
  <c r="CD14" s="1"/>
  <c r="CV14" s="1"/>
  <c r="AO14"/>
  <c r="AJ14"/>
  <c r="AF14"/>
  <c r="AB14"/>
  <c r="T14"/>
  <c r="P14"/>
  <c r="L14"/>
  <c r="H14"/>
  <c r="CN13"/>
  <c r="CM13"/>
  <c r="CJ13"/>
  <c r="CI13"/>
  <c r="CF13"/>
  <c r="CE13"/>
  <c r="BZ13"/>
  <c r="BY13"/>
  <c r="BV13"/>
  <c r="BU13"/>
  <c r="BR13"/>
  <c r="BQ13"/>
  <c r="BN13"/>
  <c r="BM13"/>
  <c r="BF13"/>
  <c r="BE13"/>
  <c r="BH13" s="1"/>
  <c r="BB13"/>
  <c r="BA13"/>
  <c r="AX13"/>
  <c r="AW13"/>
  <c r="AT13"/>
  <c r="AS13"/>
  <c r="AL13"/>
  <c r="AK13"/>
  <c r="AH13"/>
  <c r="AG13"/>
  <c r="AD13"/>
  <c r="AC13"/>
  <c r="Z13"/>
  <c r="Y13"/>
  <c r="R13"/>
  <c r="Q13"/>
  <c r="N13"/>
  <c r="M13"/>
  <c r="J13"/>
  <c r="I13"/>
  <c r="F13"/>
  <c r="E13"/>
  <c r="CL12"/>
  <c r="CK12"/>
  <c r="CH12"/>
  <c r="CB12"/>
  <c r="BX12"/>
  <c r="BW12"/>
  <c r="BT12"/>
  <c r="BP12"/>
  <c r="BJ12"/>
  <c r="BI12"/>
  <c r="BH12"/>
  <c r="BD12"/>
  <c r="AZ12"/>
  <c r="AY12"/>
  <c r="AV12"/>
  <c r="AP12"/>
  <c r="AO12"/>
  <c r="AJ12"/>
  <c r="AI12"/>
  <c r="AF12"/>
  <c r="AE12"/>
  <c r="AB12"/>
  <c r="AA12"/>
  <c r="T12"/>
  <c r="S12"/>
  <c r="P12"/>
  <c r="O12"/>
  <c r="L12"/>
  <c r="K12"/>
  <c r="H12"/>
  <c r="G12"/>
  <c r="CV10"/>
  <c r="CU10"/>
  <c r="CB9"/>
  <c r="BX9"/>
  <c r="BT9"/>
  <c r="BP9"/>
  <c r="BJ9"/>
  <c r="BI9"/>
  <c r="BH9"/>
  <c r="BD9"/>
  <c r="AZ9"/>
  <c r="AV9"/>
  <c r="AP9"/>
  <c r="CD9" s="1"/>
  <c r="CV9" s="1"/>
  <c r="AO9"/>
  <c r="AF9"/>
  <c r="P9"/>
  <c r="L9"/>
  <c r="H9"/>
  <c r="CL8"/>
  <c r="CH8"/>
  <c r="CB8"/>
  <c r="BX8"/>
  <c r="BT8"/>
  <c r="BP8"/>
  <c r="BJ8"/>
  <c r="BI8"/>
  <c r="BH8"/>
  <c r="BD8"/>
  <c r="AZ8"/>
  <c r="AV8"/>
  <c r="AP8"/>
  <c r="AO8"/>
  <c r="AR8" s="1"/>
  <c r="AF8"/>
  <c r="AB8"/>
  <c r="P8"/>
  <c r="H8"/>
  <c r="CR7"/>
  <c r="CQ7"/>
  <c r="CN7"/>
  <c r="CM7"/>
  <c r="CJ7"/>
  <c r="CF7"/>
  <c r="CE7"/>
  <c r="BZ7"/>
  <c r="BY7"/>
  <c r="BV7"/>
  <c r="BU7"/>
  <c r="BR7"/>
  <c r="BQ7"/>
  <c r="BN7"/>
  <c r="BM7"/>
  <c r="BF7"/>
  <c r="BE7"/>
  <c r="BB7"/>
  <c r="BA7"/>
  <c r="AX7"/>
  <c r="AW7"/>
  <c r="AS7"/>
  <c r="AL7"/>
  <c r="AK7"/>
  <c r="AH7"/>
  <c r="AG7"/>
  <c r="AD7"/>
  <c r="AC7"/>
  <c r="Z7"/>
  <c r="Y7"/>
  <c r="V7"/>
  <c r="U7"/>
  <c r="R7"/>
  <c r="Q7"/>
  <c r="N7"/>
  <c r="M7"/>
  <c r="J7"/>
  <c r="I7"/>
  <c r="F7"/>
  <c r="AP7" s="1"/>
  <c r="E7"/>
  <c r="CB6"/>
  <c r="BJ6"/>
  <c r="BI6"/>
  <c r="BD6"/>
  <c r="AP6"/>
  <c r="AO6"/>
  <c r="H6"/>
  <c r="G26" i="50"/>
  <c r="C26"/>
  <c r="I25"/>
  <c r="H25"/>
  <c r="G24"/>
  <c r="F24"/>
  <c r="F26" s="1"/>
  <c r="E24"/>
  <c r="E26" s="1"/>
  <c r="D24"/>
  <c r="D26" s="1"/>
  <c r="C24"/>
  <c r="B24"/>
  <c r="B26" s="1"/>
  <c r="I23"/>
  <c r="H23"/>
  <c r="I22"/>
  <c r="H22"/>
  <c r="H21"/>
  <c r="H20"/>
  <c r="I18"/>
  <c r="H18"/>
  <c r="H17"/>
  <c r="H16"/>
  <c r="BQ86" i="55" l="1"/>
  <c r="BP86"/>
  <c r="BP150" s="1"/>
  <c r="BP153" s="1"/>
  <c r="BU150"/>
  <c r="BW86"/>
  <c r="BV86"/>
  <c r="CA150"/>
  <c r="BY153"/>
  <c r="BZ150"/>
  <c r="CD153"/>
  <c r="CE153"/>
  <c r="H36" i="53"/>
  <c r="I18"/>
  <c r="H18"/>
  <c r="H85"/>
  <c r="CL67" i="51"/>
  <c r="CL49"/>
  <c r="CL7"/>
  <c r="M11"/>
  <c r="L17"/>
  <c r="E11"/>
  <c r="E5" s="1"/>
  <c r="E79" s="1"/>
  <c r="CB17"/>
  <c r="BV58"/>
  <c r="BS58"/>
  <c r="BH17"/>
  <c r="BL70"/>
  <c r="F58"/>
  <c r="AA67"/>
  <c r="CD15"/>
  <c r="CV15" s="1"/>
  <c r="AL58"/>
  <c r="AM59"/>
  <c r="AP17"/>
  <c r="AR65"/>
  <c r="L59"/>
  <c r="BL28"/>
  <c r="CC28"/>
  <c r="CU28" s="1"/>
  <c r="AR29"/>
  <c r="BL33"/>
  <c r="AB27"/>
  <c r="AC11"/>
  <c r="AK11"/>
  <c r="AK5" s="1"/>
  <c r="AK79" s="1"/>
  <c r="BD27"/>
  <c r="CD35"/>
  <c r="CV35" s="1"/>
  <c r="CC35"/>
  <c r="CU35" s="1"/>
  <c r="Y11"/>
  <c r="Y5" s="1"/>
  <c r="Y79" s="1"/>
  <c r="BU11"/>
  <c r="BU5" s="1"/>
  <c r="CE11"/>
  <c r="CE5" s="1"/>
  <c r="AM27"/>
  <c r="L27"/>
  <c r="I11"/>
  <c r="I5" s="1"/>
  <c r="CI11"/>
  <c r="CI5" s="1"/>
  <c r="CC41"/>
  <c r="CU41" s="1"/>
  <c r="CC46"/>
  <c r="CU46" s="1"/>
  <c r="BA5"/>
  <c r="BA79" s="1"/>
  <c r="CK27"/>
  <c r="AR30"/>
  <c r="G27"/>
  <c r="X27"/>
  <c r="CP27"/>
  <c r="BL35"/>
  <c r="BL36"/>
  <c r="CC37"/>
  <c r="CU37" s="1"/>
  <c r="CC44"/>
  <c r="CU44" s="1"/>
  <c r="CD46"/>
  <c r="CV46" s="1"/>
  <c r="CC47"/>
  <c r="CU47" s="1"/>
  <c r="AD5"/>
  <c r="CD21"/>
  <c r="CV21" s="1"/>
  <c r="CD22"/>
  <c r="CV22" s="1"/>
  <c r="BJ7"/>
  <c r="BP7"/>
  <c r="CN11"/>
  <c r="CN5" s="1"/>
  <c r="BK12"/>
  <c r="L13"/>
  <c r="CB13"/>
  <c r="CL13"/>
  <c r="G17"/>
  <c r="AI17"/>
  <c r="CC18"/>
  <c r="CU18" s="1"/>
  <c r="AG11"/>
  <c r="AG5" s="1"/>
  <c r="AG79" s="1"/>
  <c r="AN27"/>
  <c r="CC36"/>
  <c r="CU36" s="1"/>
  <c r="CC43"/>
  <c r="CU43" s="1"/>
  <c r="L49"/>
  <c r="CC50"/>
  <c r="CU50" s="1"/>
  <c r="AW58"/>
  <c r="AY58" s="1"/>
  <c r="T59"/>
  <c r="CC60"/>
  <c r="CU60" s="1"/>
  <c r="AB67"/>
  <c r="AG58"/>
  <c r="AM67"/>
  <c r="BW67"/>
  <c r="BL71"/>
  <c r="CC72"/>
  <c r="CU72" s="1"/>
  <c r="CC9"/>
  <c r="CU9" s="1"/>
  <c r="W11"/>
  <c r="CC19"/>
  <c r="CU19" s="1"/>
  <c r="CC32"/>
  <c r="CU32" s="1"/>
  <c r="CC57"/>
  <c r="CU57" s="1"/>
  <c r="CC66"/>
  <c r="CU66" s="1"/>
  <c r="CX66" s="1"/>
  <c r="E58"/>
  <c r="M58"/>
  <c r="BF58"/>
  <c r="CC71"/>
  <c r="CU71" s="1"/>
  <c r="CC76"/>
  <c r="CU76" s="1"/>
  <c r="AR77"/>
  <c r="S58"/>
  <c r="CC6"/>
  <c r="CU6" s="1"/>
  <c r="P7"/>
  <c r="CB7"/>
  <c r="CS7"/>
  <c r="BE11"/>
  <c r="P13"/>
  <c r="AJ13"/>
  <c r="AV13"/>
  <c r="AL11"/>
  <c r="AN11" s="1"/>
  <c r="BD17"/>
  <c r="CS17"/>
  <c r="AR20"/>
  <c r="BL25"/>
  <c r="CD26"/>
  <c r="CV26" s="1"/>
  <c r="BL29"/>
  <c r="AR37"/>
  <c r="AR41"/>
  <c r="P59"/>
  <c r="BT59"/>
  <c r="CB59"/>
  <c r="AE67"/>
  <c r="BD67"/>
  <c r="BJ67"/>
  <c r="BL73"/>
  <c r="CT67"/>
  <c r="CT49"/>
  <c r="CQ5"/>
  <c r="AZ67"/>
  <c r="AY67"/>
  <c r="AC5"/>
  <c r="AC79" s="1"/>
  <c r="BI7"/>
  <c r="BL7" s="1"/>
  <c r="BL12"/>
  <c r="BX13"/>
  <c r="S17"/>
  <c r="BP17"/>
  <c r="AR19"/>
  <c r="CC22"/>
  <c r="CU22" s="1"/>
  <c r="AI27"/>
  <c r="AJ27"/>
  <c r="BI27"/>
  <c r="BT27"/>
  <c r="BL32"/>
  <c r="BL44"/>
  <c r="AR48"/>
  <c r="BT58"/>
  <c r="X58"/>
  <c r="CL59"/>
  <c r="CJ58"/>
  <c r="CS59"/>
  <c r="CT59"/>
  <c r="AJ67"/>
  <c r="AI67"/>
  <c r="AQ71"/>
  <c r="AR71"/>
  <c r="AO7"/>
  <c r="V5"/>
  <c r="V79" s="1"/>
  <c r="AV7"/>
  <c r="BL8"/>
  <c r="CX9"/>
  <c r="J11"/>
  <c r="J5" s="1"/>
  <c r="BZ11"/>
  <c r="BZ5" s="1"/>
  <c r="AF13"/>
  <c r="CH13"/>
  <c r="BL14"/>
  <c r="H17"/>
  <c r="T17"/>
  <c r="AE17"/>
  <c r="AF17"/>
  <c r="CL27"/>
  <c r="AR28"/>
  <c r="BL42"/>
  <c r="CB49"/>
  <c r="AR50"/>
  <c r="AR53"/>
  <c r="CD53"/>
  <c r="CV53" s="1"/>
  <c r="AK58"/>
  <c r="AM58" s="1"/>
  <c r="BG58"/>
  <c r="CR58"/>
  <c r="K59"/>
  <c r="BX59"/>
  <c r="BU58"/>
  <c r="BX58" s="1"/>
  <c r="CD65"/>
  <c r="CV65" s="1"/>
  <c r="CX65" s="1"/>
  <c r="X67"/>
  <c r="BG67"/>
  <c r="CH67"/>
  <c r="CF58"/>
  <c r="CP67"/>
  <c r="BL69"/>
  <c r="CC40"/>
  <c r="CU40" s="1"/>
  <c r="BL40"/>
  <c r="CC45"/>
  <c r="CU45" s="1"/>
  <c r="BL45"/>
  <c r="L58"/>
  <c r="G58"/>
  <c r="H58"/>
  <c r="CD60"/>
  <c r="CV60" s="1"/>
  <c r="AR60"/>
  <c r="CD72"/>
  <c r="CV72" s="1"/>
  <c r="AR72"/>
  <c r="CD12"/>
  <c r="CV12" s="1"/>
  <c r="CX15"/>
  <c r="X17"/>
  <c r="AJ17"/>
  <c r="BL38"/>
  <c r="CD55"/>
  <c r="CV55" s="1"/>
  <c r="CX55" s="1"/>
  <c r="N58"/>
  <c r="AE59"/>
  <c r="AF59"/>
  <c r="AD58"/>
  <c r="AE58" s="1"/>
  <c r="AO67"/>
  <c r="AF7"/>
  <c r="CH11"/>
  <c r="AR15"/>
  <c r="O17"/>
  <c r="P17"/>
  <c r="BI17"/>
  <c r="CL17"/>
  <c r="BL18"/>
  <c r="AR22"/>
  <c r="CC25"/>
  <c r="CU25" s="1"/>
  <c r="H27"/>
  <c r="U5"/>
  <c r="U79" s="1"/>
  <c r="BX27"/>
  <c r="CG27"/>
  <c r="CH27"/>
  <c r="CC29"/>
  <c r="CU29" s="1"/>
  <c r="BL34"/>
  <c r="AR35"/>
  <c r="AR42"/>
  <c r="CC42"/>
  <c r="CU42" s="1"/>
  <c r="I58"/>
  <c r="AN58"/>
  <c r="AV59"/>
  <c r="AT58"/>
  <c r="AU58" s="1"/>
  <c r="BD59"/>
  <c r="BB58"/>
  <c r="BC58" s="1"/>
  <c r="BN58"/>
  <c r="BP58" s="1"/>
  <c r="BP59"/>
  <c r="BC67"/>
  <c r="BP67"/>
  <c r="CB67"/>
  <c r="CA67"/>
  <c r="BL72"/>
  <c r="BK72"/>
  <c r="BL75"/>
  <c r="CS27"/>
  <c r="CC30"/>
  <c r="CU30" s="1"/>
  <c r="BL30"/>
  <c r="CC33"/>
  <c r="CU33" s="1"/>
  <c r="CC38"/>
  <c r="CU38" s="1"/>
  <c r="BL43"/>
  <c r="BL47"/>
  <c r="BL48"/>
  <c r="AF49"/>
  <c r="CS49"/>
  <c r="CC52"/>
  <c r="CU52" s="1"/>
  <c r="CD54"/>
  <c r="CV54" s="1"/>
  <c r="CX54" s="1"/>
  <c r="CD57"/>
  <c r="CV57" s="1"/>
  <c r="CX57" s="1"/>
  <c r="AB59"/>
  <c r="AN59"/>
  <c r="BH59"/>
  <c r="CC61"/>
  <c r="CU61" s="1"/>
  <c r="CC62"/>
  <c r="CU62" s="1"/>
  <c r="CD63"/>
  <c r="CV63" s="1"/>
  <c r="CX63" s="1"/>
  <c r="AF67"/>
  <c r="BI67"/>
  <c r="BX67"/>
  <c r="BL68"/>
  <c r="CD74"/>
  <c r="CV74" s="1"/>
  <c r="CC75"/>
  <c r="CU75" s="1"/>
  <c r="BL77"/>
  <c r="O27"/>
  <c r="AE27"/>
  <c r="BH27"/>
  <c r="CC31"/>
  <c r="CU31" s="1"/>
  <c r="M5"/>
  <c r="AB7"/>
  <c r="AZ7"/>
  <c r="BH7"/>
  <c r="BT7"/>
  <c r="BL9"/>
  <c r="BF11"/>
  <c r="H13"/>
  <c r="AR14"/>
  <c r="AO17"/>
  <c r="CC17" s="1"/>
  <c r="CU17" s="1"/>
  <c r="K17"/>
  <c r="AA17"/>
  <c r="BG17"/>
  <c r="CH17"/>
  <c r="CT17"/>
  <c r="CD23"/>
  <c r="CV23" s="1"/>
  <c r="CX23" s="1"/>
  <c r="CC24"/>
  <c r="CU24" s="1"/>
  <c r="CD24"/>
  <c r="CV24" s="1"/>
  <c r="CW24" s="1"/>
  <c r="AO27"/>
  <c r="CC27" s="1"/>
  <c r="CU27" s="1"/>
  <c r="K27"/>
  <c r="P27"/>
  <c r="AA27"/>
  <c r="AF27"/>
  <c r="CO27"/>
  <c r="CT27"/>
  <c r="CD31"/>
  <c r="CV31" s="1"/>
  <c r="BL37"/>
  <c r="CD38"/>
  <c r="CV38" s="1"/>
  <c r="CC55"/>
  <c r="CU55" s="1"/>
  <c r="AA58"/>
  <c r="BI59"/>
  <c r="CD62"/>
  <c r="CV62" s="1"/>
  <c r="CW62" s="1"/>
  <c r="CC64"/>
  <c r="CU64" s="1"/>
  <c r="CC65"/>
  <c r="CU65" s="1"/>
  <c r="BH67"/>
  <c r="BT67"/>
  <c r="CC73"/>
  <c r="CU73" s="1"/>
  <c r="H24" i="50"/>
  <c r="H26" s="1"/>
  <c r="I24"/>
  <c r="I26" s="1"/>
  <c r="J24"/>
  <c r="J26" s="1"/>
  <c r="D37" i="54"/>
  <c r="I23"/>
  <c r="F22"/>
  <c r="H23"/>
  <c r="G16"/>
  <c r="G8" s="1"/>
  <c r="I16"/>
  <c r="H16"/>
  <c r="I8"/>
  <c r="H8"/>
  <c r="M22"/>
  <c r="Q22"/>
  <c r="N22"/>
  <c r="O22"/>
  <c r="H18"/>
  <c r="G18"/>
  <c r="I18"/>
  <c r="N8"/>
  <c r="L37"/>
  <c r="Q8"/>
  <c r="O8"/>
  <c r="M8"/>
  <c r="H37" i="53"/>
  <c r="I37"/>
  <c r="E127"/>
  <c r="E130" s="1"/>
  <c r="I36"/>
  <c r="J13" i="52"/>
  <c r="G13"/>
  <c r="G5" s="1"/>
  <c r="G143" s="1"/>
  <c r="D13"/>
  <c r="D5" s="1"/>
  <c r="D143" s="1"/>
  <c r="Q13"/>
  <c r="Q5" s="1"/>
  <c r="Q143" s="1"/>
  <c r="O13"/>
  <c r="S10"/>
  <c r="F13"/>
  <c r="F5" s="1"/>
  <c r="F143" s="1"/>
  <c r="S35"/>
  <c r="L13"/>
  <c r="L5" s="1"/>
  <c r="L143" s="1"/>
  <c r="N8"/>
  <c r="H13"/>
  <c r="H5" s="1"/>
  <c r="H143" s="1"/>
  <c r="P13"/>
  <c r="P5" s="1"/>
  <c r="P143" s="1"/>
  <c r="N15"/>
  <c r="S15" s="1"/>
  <c r="I13"/>
  <c r="I5" s="1"/>
  <c r="I143" s="1"/>
  <c r="R13"/>
  <c r="M13"/>
  <c r="S21"/>
  <c r="K13"/>
  <c r="S14"/>
  <c r="S11"/>
  <c r="E13"/>
  <c r="E5" s="1"/>
  <c r="E143" s="1"/>
  <c r="J5"/>
  <c r="G127" i="53"/>
  <c r="F127"/>
  <c r="F130" s="1"/>
  <c r="I6"/>
  <c r="S19" i="52"/>
  <c r="N18"/>
  <c r="S81"/>
  <c r="C40"/>
  <c r="S134"/>
  <c r="C122"/>
  <c r="M6"/>
  <c r="R8"/>
  <c r="R6" s="1"/>
  <c r="N84"/>
  <c r="S84" s="1"/>
  <c r="S96"/>
  <c r="S97"/>
  <c r="O94"/>
  <c r="K100"/>
  <c r="N101"/>
  <c r="S83"/>
  <c r="S114"/>
  <c r="K113"/>
  <c r="N117"/>
  <c r="S117" s="1"/>
  <c r="N23"/>
  <c r="S23" s="1"/>
  <c r="N40"/>
  <c r="S78"/>
  <c r="N99"/>
  <c r="S99" s="1"/>
  <c r="K94"/>
  <c r="N94" s="1"/>
  <c r="K122"/>
  <c r="N124"/>
  <c r="S124" s="1"/>
  <c r="CW23" i="51"/>
  <c r="AR7"/>
  <c r="CD7"/>
  <c r="CV7" s="1"/>
  <c r="CW21"/>
  <c r="CC12"/>
  <c r="CU12" s="1"/>
  <c r="AQ12"/>
  <c r="AQ17"/>
  <c r="CC34"/>
  <c r="CU34" s="1"/>
  <c r="AR34"/>
  <c r="CD44"/>
  <c r="CV44" s="1"/>
  <c r="AR44"/>
  <c r="CX53"/>
  <c r="AJ59"/>
  <c r="AH58"/>
  <c r="CD6"/>
  <c r="CV6" s="1"/>
  <c r="CX6" s="1"/>
  <c r="AR6"/>
  <c r="BD7"/>
  <c r="CD8"/>
  <c r="CV8" s="1"/>
  <c r="CC8"/>
  <c r="CU8" s="1"/>
  <c r="CX10"/>
  <c r="CW10"/>
  <c r="Z11"/>
  <c r="AB13"/>
  <c r="CR11"/>
  <c r="CT13"/>
  <c r="CD18"/>
  <c r="CV18" s="1"/>
  <c r="CX18" s="1"/>
  <c r="AR18"/>
  <c r="CX19"/>
  <c r="CW19"/>
  <c r="CC21"/>
  <c r="CU21" s="1"/>
  <c r="AR21"/>
  <c r="CC26"/>
  <c r="CU26" s="1"/>
  <c r="AQ26"/>
  <c r="BJ27"/>
  <c r="CB27"/>
  <c r="BY11"/>
  <c r="CD34"/>
  <c r="CV34" s="1"/>
  <c r="AP43"/>
  <c r="T43"/>
  <c r="R27"/>
  <c r="CD52"/>
  <c r="CV52" s="1"/>
  <c r="CX52" s="1"/>
  <c r="AR52"/>
  <c r="BX7"/>
  <c r="AV27"/>
  <c r="AS11"/>
  <c r="AS5" s="1"/>
  <c r="H7"/>
  <c r="CH7"/>
  <c r="CF5"/>
  <c r="CT7"/>
  <c r="Q11"/>
  <c r="Q5" s="1"/>
  <c r="Q79" s="1"/>
  <c r="T13"/>
  <c r="BI13"/>
  <c r="BR11"/>
  <c r="BT13"/>
  <c r="CP13"/>
  <c r="CM11"/>
  <c r="CC14"/>
  <c r="CU14" s="1"/>
  <c r="CW14" s="1"/>
  <c r="CC16"/>
  <c r="CU16" s="1"/>
  <c r="CX16" s="1"/>
  <c r="BJ17"/>
  <c r="CD17" s="1"/>
  <c r="CV17" s="1"/>
  <c r="AV17"/>
  <c r="BV11"/>
  <c r="BX17"/>
  <c r="CD25"/>
  <c r="CV25" s="1"/>
  <c r="CX25" s="1"/>
  <c r="AR25"/>
  <c r="AR26"/>
  <c r="CD33"/>
  <c r="CV33" s="1"/>
  <c r="AR33"/>
  <c r="AZ13"/>
  <c r="AW11"/>
  <c r="AW5" s="1"/>
  <c r="AW79" s="1"/>
  <c r="CD32"/>
  <c r="CV32" s="1"/>
  <c r="AR32"/>
  <c r="CD36"/>
  <c r="CV36" s="1"/>
  <c r="AR36"/>
  <c r="CC7"/>
  <c r="CU7" s="1"/>
  <c r="CP7"/>
  <c r="F11"/>
  <c r="BB11"/>
  <c r="BD13"/>
  <c r="BP13"/>
  <c r="BM11"/>
  <c r="BM5" s="1"/>
  <c r="BM79" s="1"/>
  <c r="BT17"/>
  <c r="BQ11"/>
  <c r="BQ5" s="1"/>
  <c r="BQ79" s="1"/>
  <c r="AX11"/>
  <c r="AZ27"/>
  <c r="BN11"/>
  <c r="BP27"/>
  <c r="CD40"/>
  <c r="CV40" s="1"/>
  <c r="AR40"/>
  <c r="AP47"/>
  <c r="T47"/>
  <c r="CX64"/>
  <c r="BE5"/>
  <c r="X11"/>
  <c r="CD20"/>
  <c r="CV20" s="1"/>
  <c r="CD29"/>
  <c r="CV29" s="1"/>
  <c r="CD37"/>
  <c r="CV37" s="1"/>
  <c r="AR39"/>
  <c r="CD39"/>
  <c r="CV39" s="1"/>
  <c r="CC48"/>
  <c r="CU48" s="1"/>
  <c r="T49"/>
  <c r="CX50"/>
  <c r="CW50"/>
  <c r="AO58"/>
  <c r="AZ58"/>
  <c r="BH58"/>
  <c r="CC70"/>
  <c r="CU70" s="1"/>
  <c r="CX70" s="1"/>
  <c r="AQ70"/>
  <c r="AO13"/>
  <c r="CC13" s="1"/>
  <c r="CU13" s="1"/>
  <c r="BJ13"/>
  <c r="BL13" s="1"/>
  <c r="CD28"/>
  <c r="CV28" s="1"/>
  <c r="CX28" s="1"/>
  <c r="CD30"/>
  <c r="CV30" s="1"/>
  <c r="CD45"/>
  <c r="CV45" s="1"/>
  <c r="AR45"/>
  <c r="BI58"/>
  <c r="CA58"/>
  <c r="CB58"/>
  <c r="N11"/>
  <c r="AH11"/>
  <c r="AT11"/>
  <c r="AT5" s="1"/>
  <c r="CJ11"/>
  <c r="AR12"/>
  <c r="AP13"/>
  <c r="AQ19"/>
  <c r="AR38"/>
  <c r="BL41"/>
  <c r="CD41"/>
  <c r="CV41" s="1"/>
  <c r="AO49"/>
  <c r="BI49"/>
  <c r="CD51"/>
  <c r="CV51" s="1"/>
  <c r="AB58"/>
  <c r="BD58"/>
  <c r="CX62"/>
  <c r="CD42"/>
  <c r="CV42" s="1"/>
  <c r="CD48"/>
  <c r="CV48" s="1"/>
  <c r="BW58"/>
  <c r="BJ59"/>
  <c r="H67"/>
  <c r="G67"/>
  <c r="P67"/>
  <c r="O67"/>
  <c r="CM58"/>
  <c r="CP58" s="1"/>
  <c r="CO67"/>
  <c r="AR70"/>
  <c r="BL74"/>
  <c r="CD76"/>
  <c r="CV76" s="1"/>
  <c r="AR76"/>
  <c r="AR51"/>
  <c r="AP59"/>
  <c r="H59"/>
  <c r="CC68"/>
  <c r="CU68" s="1"/>
  <c r="CX68" s="1"/>
  <c r="AQ68"/>
  <c r="CC74"/>
  <c r="CU74" s="1"/>
  <c r="AP49"/>
  <c r="AO59"/>
  <c r="CC59" s="1"/>
  <c r="CU59" s="1"/>
  <c r="CE58"/>
  <c r="CH59"/>
  <c r="CD61"/>
  <c r="CV61" s="1"/>
  <c r="L67"/>
  <c r="K67"/>
  <c r="T67"/>
  <c r="S67"/>
  <c r="CI58"/>
  <c r="CK67"/>
  <c r="CS67"/>
  <c r="AR68"/>
  <c r="AP67"/>
  <c r="AR69"/>
  <c r="AQ69"/>
  <c r="CD69"/>
  <c r="CV69" s="1"/>
  <c r="CD73"/>
  <c r="CV73" s="1"/>
  <c r="AR73"/>
  <c r="CD75"/>
  <c r="CV75" s="1"/>
  <c r="AR75"/>
  <c r="CX78"/>
  <c r="AV67"/>
  <c r="CD77"/>
  <c r="CV77" s="1"/>
  <c r="CD71"/>
  <c r="CV71" s="1"/>
  <c r="BK77"/>
  <c r="AQ72"/>
  <c r="BL86" i="55" l="1"/>
  <c r="BL150" s="1"/>
  <c r="BL153" s="1"/>
  <c r="BR86"/>
  <c r="BQ150"/>
  <c r="BZ153"/>
  <c r="CA153"/>
  <c r="BW150"/>
  <c r="BU153"/>
  <c r="BV150"/>
  <c r="BM86"/>
  <c r="CX72" i="51"/>
  <c r="CW26"/>
  <c r="CW46"/>
  <c r="BL67"/>
  <c r="CX21"/>
  <c r="CX46"/>
  <c r="CX22"/>
  <c r="CW12"/>
  <c r="BL27"/>
  <c r="CX35"/>
  <c r="AF11"/>
  <c r="CE79"/>
  <c r="CW35"/>
  <c r="CX31"/>
  <c r="I79"/>
  <c r="K11"/>
  <c r="X79"/>
  <c r="CW31"/>
  <c r="CI79"/>
  <c r="CX30"/>
  <c r="AE11"/>
  <c r="AF58"/>
  <c r="CX26"/>
  <c r="M79"/>
  <c r="CX60"/>
  <c r="K58"/>
  <c r="AM11"/>
  <c r="AL5"/>
  <c r="AL79" s="1"/>
  <c r="CX24"/>
  <c r="CW22"/>
  <c r="CX48"/>
  <c r="AN79"/>
  <c r="AD79"/>
  <c r="AF79" s="1"/>
  <c r="CX12"/>
  <c r="CW38"/>
  <c r="CC67"/>
  <c r="CU67" s="1"/>
  <c r="BO58"/>
  <c r="AF5"/>
  <c r="CX74"/>
  <c r="CO58"/>
  <c r="CW70"/>
  <c r="AR17"/>
  <c r="W5"/>
  <c r="BK67"/>
  <c r="BG11"/>
  <c r="BF5"/>
  <c r="O58"/>
  <c r="P58"/>
  <c r="AV58"/>
  <c r="CX29"/>
  <c r="X5"/>
  <c r="CT58"/>
  <c r="CW72"/>
  <c r="CG58"/>
  <c r="CC58"/>
  <c r="CU58" s="1"/>
  <c r="AE5"/>
  <c r="CX34"/>
  <c r="CX38"/>
  <c r="BH11"/>
  <c r="BU79"/>
  <c r="M37" i="54"/>
  <c r="Q37"/>
  <c r="N37"/>
  <c r="O37"/>
  <c r="I22"/>
  <c r="H22"/>
  <c r="G22"/>
  <c r="F37"/>
  <c r="I127" i="53"/>
  <c r="H127"/>
  <c r="G130"/>
  <c r="N113" i="52"/>
  <c r="S113" s="1"/>
  <c r="O5"/>
  <c r="O143" s="1"/>
  <c r="M5"/>
  <c r="M143" s="1"/>
  <c r="N13"/>
  <c r="S18"/>
  <c r="R5"/>
  <c r="R143" s="1"/>
  <c r="J143"/>
  <c r="S94"/>
  <c r="N122"/>
  <c r="S122" s="1"/>
  <c r="S8"/>
  <c r="S101"/>
  <c r="N100"/>
  <c r="S100" s="1"/>
  <c r="K5"/>
  <c r="K143" s="1"/>
  <c r="N6"/>
  <c r="S40"/>
  <c r="C13"/>
  <c r="CX61" i="51"/>
  <c r="CW61"/>
  <c r="CX41"/>
  <c r="CW41"/>
  <c r="CR5"/>
  <c r="CT11"/>
  <c r="CS11"/>
  <c r="CX7"/>
  <c r="CX76"/>
  <c r="CW76"/>
  <c r="CH58"/>
  <c r="CX51"/>
  <c r="CW51"/>
  <c r="P11"/>
  <c r="N5"/>
  <c r="O11"/>
  <c r="CW45"/>
  <c r="CX45"/>
  <c r="CX37"/>
  <c r="CW37"/>
  <c r="BZ79"/>
  <c r="CD47"/>
  <c r="CV47" s="1"/>
  <c r="AR47"/>
  <c r="H11"/>
  <c r="G11"/>
  <c r="AP27"/>
  <c r="AP11" s="1"/>
  <c r="BW11"/>
  <c r="BX11"/>
  <c r="CX14"/>
  <c r="AS79"/>
  <c r="BI5"/>
  <c r="BI11"/>
  <c r="AR43"/>
  <c r="CD43"/>
  <c r="CV43" s="1"/>
  <c r="BY5"/>
  <c r="BY79" s="1"/>
  <c r="CB11"/>
  <c r="AM79"/>
  <c r="CW77"/>
  <c r="CX77"/>
  <c r="CD13"/>
  <c r="CV13" s="1"/>
  <c r="AR13"/>
  <c r="CD59"/>
  <c r="CV59" s="1"/>
  <c r="AR59"/>
  <c r="AP58"/>
  <c r="BL59"/>
  <c r="BJ58"/>
  <c r="CX42"/>
  <c r="CW42"/>
  <c r="CJ5"/>
  <c r="CL11"/>
  <c r="CK11"/>
  <c r="CW68"/>
  <c r="BE79"/>
  <c r="BP11"/>
  <c r="BN5"/>
  <c r="BD11"/>
  <c r="BB5"/>
  <c r="BC11"/>
  <c r="CX32"/>
  <c r="CW32"/>
  <c r="J79"/>
  <c r="K5"/>
  <c r="CX33"/>
  <c r="CW33"/>
  <c r="BS11"/>
  <c r="BR5"/>
  <c r="BT11"/>
  <c r="F5"/>
  <c r="AB11"/>
  <c r="AA11"/>
  <c r="Z5"/>
  <c r="CX75"/>
  <c r="CW75"/>
  <c r="CD49"/>
  <c r="CV49" s="1"/>
  <c r="AR49"/>
  <c r="AJ11"/>
  <c r="AH5"/>
  <c r="AI11"/>
  <c r="AZ11"/>
  <c r="AY11"/>
  <c r="AX5"/>
  <c r="CX17"/>
  <c r="CW17"/>
  <c r="CX73"/>
  <c r="CW73"/>
  <c r="CD67"/>
  <c r="CV67" s="1"/>
  <c r="AR67"/>
  <c r="AQ67"/>
  <c r="CX71"/>
  <c r="CW71"/>
  <c r="CX69"/>
  <c r="CW69"/>
  <c r="CL58"/>
  <c r="CK58"/>
  <c r="CS58"/>
  <c r="CC49"/>
  <c r="CU49" s="1"/>
  <c r="BJ11"/>
  <c r="AV11"/>
  <c r="AU11"/>
  <c r="CX39"/>
  <c r="CW39"/>
  <c r="CX20"/>
  <c r="CW20"/>
  <c r="CW40"/>
  <c r="CX40"/>
  <c r="CN79"/>
  <c r="CX36"/>
  <c r="CW36"/>
  <c r="BK17"/>
  <c r="BL17"/>
  <c r="CP11"/>
  <c r="CO11"/>
  <c r="CM5"/>
  <c r="CM79" s="1"/>
  <c r="CF79"/>
  <c r="CH5"/>
  <c r="CG5"/>
  <c r="BV5"/>
  <c r="AO5"/>
  <c r="R11"/>
  <c r="T27"/>
  <c r="AO11"/>
  <c r="CX8"/>
  <c r="AJ58"/>
  <c r="AI58"/>
  <c r="CW44"/>
  <c r="CX44"/>
  <c r="CA11"/>
  <c r="CQ79"/>
  <c r="BN86" i="55" l="1"/>
  <c r="BM150"/>
  <c r="BV153"/>
  <c r="BW153"/>
  <c r="BR150"/>
  <c r="BQ153"/>
  <c r="BR153" s="1"/>
  <c r="BI86"/>
  <c r="AH86"/>
  <c r="BH86"/>
  <c r="BH150" s="1"/>
  <c r="BH153" s="1"/>
  <c r="AO79" i="51"/>
  <c r="AE79"/>
  <c r="BG5"/>
  <c r="BF79"/>
  <c r="BG79" s="1"/>
  <c r="CC5"/>
  <c r="CU5" s="1"/>
  <c r="CO5"/>
  <c r="BI79"/>
  <c r="CC11"/>
  <c r="CU11" s="1"/>
  <c r="BH5"/>
  <c r="I37" i="54"/>
  <c r="G37"/>
  <c r="H130" i="53"/>
  <c r="I130"/>
  <c r="N5" i="52"/>
  <c r="S6"/>
  <c r="C5"/>
  <c r="S13"/>
  <c r="N143"/>
  <c r="CP79" i="51"/>
  <c r="CO79"/>
  <c r="Z79"/>
  <c r="AA5"/>
  <c r="AB5"/>
  <c r="BC5"/>
  <c r="BB79"/>
  <c r="BD5"/>
  <c r="BL58"/>
  <c r="BK58"/>
  <c r="CW43"/>
  <c r="CX43"/>
  <c r="AR27"/>
  <c r="CD27"/>
  <c r="CV27" s="1"/>
  <c r="CX47"/>
  <c r="CW47"/>
  <c r="T11"/>
  <c r="S11"/>
  <c r="R5"/>
  <c r="AP5" s="1"/>
  <c r="CX67"/>
  <c r="CW67"/>
  <c r="CX49"/>
  <c r="CW49"/>
  <c r="F79"/>
  <c r="H5"/>
  <c r="G5"/>
  <c r="CJ79"/>
  <c r="CL5"/>
  <c r="CK5"/>
  <c r="CA5"/>
  <c r="N79"/>
  <c r="O5"/>
  <c r="P5"/>
  <c r="L79"/>
  <c r="K79"/>
  <c r="CW59"/>
  <c r="CX59"/>
  <c r="BN79"/>
  <c r="BP5"/>
  <c r="CD58"/>
  <c r="CV58" s="1"/>
  <c r="AR58"/>
  <c r="AQ58"/>
  <c r="CB5"/>
  <c r="AT79"/>
  <c r="AU5"/>
  <c r="BJ5"/>
  <c r="AV5"/>
  <c r="CD11"/>
  <c r="CV11" s="1"/>
  <c r="AR11"/>
  <c r="AQ11"/>
  <c r="CH79"/>
  <c r="CG79"/>
  <c r="BL11"/>
  <c r="BK11"/>
  <c r="AX79"/>
  <c r="AY5"/>
  <c r="AZ5"/>
  <c r="AH79"/>
  <c r="AI5"/>
  <c r="AJ5"/>
  <c r="BV79"/>
  <c r="BX5"/>
  <c r="BW5"/>
  <c r="CP5"/>
  <c r="BT5"/>
  <c r="BR79"/>
  <c r="BS5"/>
  <c r="CX13"/>
  <c r="CW13"/>
  <c r="CB79"/>
  <c r="CR79"/>
  <c r="CT5"/>
  <c r="CS5"/>
  <c r="BD86" i="55" l="1"/>
  <c r="BD150" s="1"/>
  <c r="BD153" s="1"/>
  <c r="BJ86"/>
  <c r="BI150"/>
  <c r="BN150"/>
  <c r="BO150"/>
  <c r="BM153"/>
  <c r="BE86"/>
  <c r="AH150"/>
  <c r="AD86"/>
  <c r="AP79" i="51"/>
  <c r="CC79"/>
  <c r="CU79" s="1"/>
  <c r="BH79"/>
  <c r="C143" i="52"/>
  <c r="S5"/>
  <c r="BT79" i="51"/>
  <c r="BS79"/>
  <c r="AJ79"/>
  <c r="AI79"/>
  <c r="BJ79"/>
  <c r="BK5"/>
  <c r="BL5"/>
  <c r="BP79"/>
  <c r="BO79"/>
  <c r="CL79"/>
  <c r="CK79"/>
  <c r="H79"/>
  <c r="G79"/>
  <c r="BX79"/>
  <c r="BW79"/>
  <c r="R79"/>
  <c r="S5"/>
  <c r="T5"/>
  <c r="BD79"/>
  <c r="BC79"/>
  <c r="AB79"/>
  <c r="AA79"/>
  <c r="CX11"/>
  <c r="CW11"/>
  <c r="AV79"/>
  <c r="AU79"/>
  <c r="CW58"/>
  <c r="CX58"/>
  <c r="AQ5"/>
  <c r="CD5"/>
  <c r="CV5" s="1"/>
  <c r="AR5"/>
  <c r="CW27"/>
  <c r="CX27"/>
  <c r="CT79"/>
  <c r="CS79"/>
  <c r="AZ79"/>
  <c r="AY79"/>
  <c r="P79"/>
  <c r="O79"/>
  <c r="BJ150" i="55" l="1"/>
  <c r="BI153"/>
  <c r="BK150"/>
  <c r="AD150"/>
  <c r="Z86"/>
  <c r="BF86"/>
  <c r="BE150"/>
  <c r="BN153"/>
  <c r="BO153"/>
  <c r="AH153"/>
  <c r="V86"/>
  <c r="BA86"/>
  <c r="AZ86"/>
  <c r="AZ150" s="1"/>
  <c r="AZ153" s="1"/>
  <c r="S143" i="52"/>
  <c r="C150" s="1"/>
  <c r="CX5" i="51"/>
  <c r="CW5"/>
  <c r="CD79"/>
  <c r="CV79" s="1"/>
  <c r="AR79"/>
  <c r="AQ79"/>
  <c r="T79"/>
  <c r="S79"/>
  <c r="BL79"/>
  <c r="BK79"/>
  <c r="BB86" i="55" l="1"/>
  <c r="BA150"/>
  <c r="AD153"/>
  <c r="R86"/>
  <c r="V150"/>
  <c r="BJ153"/>
  <c r="BK153"/>
  <c r="AV86"/>
  <c r="AV150" s="1"/>
  <c r="AW86"/>
  <c r="BG150"/>
  <c r="BE153"/>
  <c r="BF150"/>
  <c r="T127" i="52"/>
  <c r="T108"/>
  <c r="T79"/>
  <c r="T73"/>
  <c r="T71"/>
  <c r="T51"/>
  <c r="T49"/>
  <c r="T34"/>
  <c r="T30"/>
  <c r="T28"/>
  <c r="T132"/>
  <c r="S147"/>
  <c r="S148" s="1"/>
  <c r="T126"/>
  <c r="T125"/>
  <c r="T43"/>
  <c r="T41"/>
  <c r="T138"/>
  <c r="T95"/>
  <c r="T76"/>
  <c r="T9"/>
  <c r="J150"/>
  <c r="T69"/>
  <c r="T46"/>
  <c r="T25"/>
  <c r="T64"/>
  <c r="T10"/>
  <c r="T68"/>
  <c r="T11"/>
  <c r="T32"/>
  <c r="T66"/>
  <c r="T61"/>
  <c r="T56"/>
  <c r="T105"/>
  <c r="T120"/>
  <c r="T86"/>
  <c r="T111"/>
  <c r="T47"/>
  <c r="T102"/>
  <c r="T139"/>
  <c r="T67"/>
  <c r="T52"/>
  <c r="T80"/>
  <c r="T109"/>
  <c r="T135"/>
  <c r="T54"/>
  <c r="T137"/>
  <c r="T50"/>
  <c r="T22"/>
  <c r="T89"/>
  <c r="T7"/>
  <c r="T17"/>
  <c r="T62"/>
  <c r="T31"/>
  <c r="T15"/>
  <c r="T27"/>
  <c r="T74"/>
  <c r="L150"/>
  <c r="T12"/>
  <c r="T24"/>
  <c r="T35"/>
  <c r="T87"/>
  <c r="T65"/>
  <c r="T92"/>
  <c r="T123"/>
  <c r="T82"/>
  <c r="T115"/>
  <c r="T129"/>
  <c r="T98"/>
  <c r="T116"/>
  <c r="T57"/>
  <c r="T107"/>
  <c r="T20"/>
  <c r="T77"/>
  <c r="T33"/>
  <c r="T70"/>
  <c r="T121"/>
  <c r="T128"/>
  <c r="T140"/>
  <c r="T88"/>
  <c r="T48"/>
  <c r="T36"/>
  <c r="T60"/>
  <c r="T93"/>
  <c r="G150"/>
  <c r="T112"/>
  <c r="T103"/>
  <c r="T118"/>
  <c r="T90"/>
  <c r="T59"/>
  <c r="T110"/>
  <c r="T133"/>
  <c r="T37"/>
  <c r="T104"/>
  <c r="F150"/>
  <c r="T21"/>
  <c r="E150"/>
  <c r="T39"/>
  <c r="T16"/>
  <c r="T45"/>
  <c r="T85"/>
  <c r="I150"/>
  <c r="T14"/>
  <c r="T26"/>
  <c r="T55"/>
  <c r="T91"/>
  <c r="T75"/>
  <c r="T106"/>
  <c r="T130"/>
  <c r="T141"/>
  <c r="T136"/>
  <c r="T119"/>
  <c r="T44"/>
  <c r="T72"/>
  <c r="T131"/>
  <c r="T142"/>
  <c r="T53"/>
  <c r="Q150"/>
  <c r="T29"/>
  <c r="T58"/>
  <c r="T38"/>
  <c r="T63"/>
  <c r="T42"/>
  <c r="T94"/>
  <c r="T81"/>
  <c r="T113"/>
  <c r="R150"/>
  <c r="T124"/>
  <c r="T84"/>
  <c r="O150"/>
  <c r="T23"/>
  <c r="T18"/>
  <c r="T83"/>
  <c r="T134"/>
  <c r="T99"/>
  <c r="T97"/>
  <c r="P150"/>
  <c r="T114"/>
  <c r="H150"/>
  <c r="T117"/>
  <c r="T78"/>
  <c r="T19"/>
  <c r="M150"/>
  <c r="T96"/>
  <c r="T122"/>
  <c r="K150"/>
  <c r="T101"/>
  <c r="T40"/>
  <c r="T100"/>
  <c r="T8"/>
  <c r="T13"/>
  <c r="T6"/>
  <c r="CX79" i="51"/>
  <c r="CW79"/>
  <c r="AS86" i="55" l="1"/>
  <c r="AX86"/>
  <c r="AW150"/>
  <c r="BF153"/>
  <c r="BG153"/>
  <c r="AV153"/>
  <c r="V153"/>
  <c r="R150"/>
  <c r="BB150"/>
  <c r="BC150"/>
  <c r="BA153"/>
  <c r="AR86"/>
  <c r="AR150" s="1"/>
  <c r="AR153" s="1"/>
  <c r="H81" i="48"/>
  <c r="AN86" i="55" l="1"/>
  <c r="AN150" s="1"/>
  <c r="AN153" s="1"/>
  <c r="R153"/>
  <c r="N86"/>
  <c r="BC153"/>
  <c r="BB153"/>
  <c r="AW153"/>
  <c r="AX150"/>
  <c r="AO86"/>
  <c r="AT86"/>
  <c r="AU86"/>
  <c r="AS150"/>
  <c r="AS153" s="1"/>
  <c r="E86" i="48"/>
  <c r="J84"/>
  <c r="I84"/>
  <c r="F84"/>
  <c r="J83"/>
  <c r="I83"/>
  <c r="F83"/>
  <c r="J82"/>
  <c r="I82"/>
  <c r="F82"/>
  <c r="J81"/>
  <c r="G81"/>
  <c r="F81"/>
  <c r="E81"/>
  <c r="J80"/>
  <c r="I80"/>
  <c r="F80"/>
  <c r="J79"/>
  <c r="I79"/>
  <c r="F79"/>
  <c r="J78"/>
  <c r="I78"/>
  <c r="F78"/>
  <c r="J77"/>
  <c r="I77"/>
  <c r="F77"/>
  <c r="J76"/>
  <c r="I76"/>
  <c r="F76"/>
  <c r="J75"/>
  <c r="I75"/>
  <c r="F75"/>
  <c r="J74"/>
  <c r="I74"/>
  <c r="F74"/>
  <c r="J73"/>
  <c r="I73"/>
  <c r="J72"/>
  <c r="I72"/>
  <c r="F72"/>
  <c r="J71"/>
  <c r="I71"/>
  <c r="F71"/>
  <c r="J70"/>
  <c r="I70"/>
  <c r="F70"/>
  <c r="J69"/>
  <c r="I69"/>
  <c r="F69"/>
  <c r="J68"/>
  <c r="I68"/>
  <c r="F68"/>
  <c r="J67"/>
  <c r="I67"/>
  <c r="F67"/>
  <c r="J66"/>
  <c r="I66"/>
  <c r="F66"/>
  <c r="J65"/>
  <c r="I65"/>
  <c r="F65"/>
  <c r="J64"/>
  <c r="I64"/>
  <c r="F64"/>
  <c r="J63"/>
  <c r="I63"/>
  <c r="F63"/>
  <c r="J62"/>
  <c r="I62"/>
  <c r="F62"/>
  <c r="J61"/>
  <c r="I61"/>
  <c r="F61"/>
  <c r="J60"/>
  <c r="I60"/>
  <c r="F60"/>
  <c r="J59"/>
  <c r="I59"/>
  <c r="F59"/>
  <c r="J58"/>
  <c r="I58"/>
  <c r="F58"/>
  <c r="F57" s="1"/>
  <c r="H57"/>
  <c r="J57" s="1"/>
  <c r="G57"/>
  <c r="E57"/>
  <c r="J56"/>
  <c r="I56"/>
  <c r="F56"/>
  <c r="J55"/>
  <c r="I55"/>
  <c r="F55"/>
  <c r="J54"/>
  <c r="I54"/>
  <c r="F54"/>
  <c r="J53"/>
  <c r="I53"/>
  <c r="F53"/>
  <c r="J52"/>
  <c r="I52"/>
  <c r="F52"/>
  <c r="J51"/>
  <c r="I51"/>
  <c r="F51"/>
  <c r="J50"/>
  <c r="I50"/>
  <c r="F50"/>
  <c r="F47" s="1"/>
  <c r="J49"/>
  <c r="I49"/>
  <c r="F49"/>
  <c r="J48"/>
  <c r="I48"/>
  <c r="F48"/>
  <c r="H47"/>
  <c r="I47" s="1"/>
  <c r="G47"/>
  <c r="E47"/>
  <c r="J46"/>
  <c r="I46"/>
  <c r="F46"/>
  <c r="J45"/>
  <c r="I45"/>
  <c r="F45"/>
  <c r="J44"/>
  <c r="I44"/>
  <c r="F44"/>
  <c r="F43" s="1"/>
  <c r="H43"/>
  <c r="G43"/>
  <c r="G86" s="1"/>
  <c r="E43"/>
  <c r="J41"/>
  <c r="F41"/>
  <c r="J40"/>
  <c r="I40"/>
  <c r="F40"/>
  <c r="J39"/>
  <c r="I39"/>
  <c r="F39"/>
  <c r="J38"/>
  <c r="I38"/>
  <c r="F38"/>
  <c r="J37"/>
  <c r="I37"/>
  <c r="F37"/>
  <c r="H36"/>
  <c r="J36" s="1"/>
  <c r="G36"/>
  <c r="E36"/>
  <c r="E28" s="1"/>
  <c r="J35"/>
  <c r="F35"/>
  <c r="H34"/>
  <c r="J34" s="1"/>
  <c r="G34"/>
  <c r="E34"/>
  <c r="F34" s="1"/>
  <c r="J33"/>
  <c r="I33"/>
  <c r="F33"/>
  <c r="H32"/>
  <c r="I32" s="1"/>
  <c r="G32"/>
  <c r="F32"/>
  <c r="E32"/>
  <c r="J31"/>
  <c r="I31"/>
  <c r="F31"/>
  <c r="J30"/>
  <c r="I30"/>
  <c r="F30"/>
  <c r="H29"/>
  <c r="I29" s="1"/>
  <c r="G29"/>
  <c r="G28" s="1"/>
  <c r="F28" s="1"/>
  <c r="F29"/>
  <c r="E29"/>
  <c r="H28"/>
  <c r="J27"/>
  <c r="I27"/>
  <c r="F27"/>
  <c r="H26"/>
  <c r="I26" s="1"/>
  <c r="G26"/>
  <c r="E26"/>
  <c r="F26" s="1"/>
  <c r="J25"/>
  <c r="I25"/>
  <c r="F25"/>
  <c r="F23" s="1"/>
  <c r="F21" s="1"/>
  <c r="J24"/>
  <c r="I24"/>
  <c r="F24"/>
  <c r="H23"/>
  <c r="H21" s="1"/>
  <c r="I21" s="1"/>
  <c r="G23"/>
  <c r="E23"/>
  <c r="E21" s="1"/>
  <c r="J22"/>
  <c r="I22"/>
  <c r="F22"/>
  <c r="G21"/>
  <c r="J20"/>
  <c r="I20"/>
  <c r="F20"/>
  <c r="J19"/>
  <c r="I19"/>
  <c r="F19"/>
  <c r="J18"/>
  <c r="F18"/>
  <c r="J17"/>
  <c r="I17"/>
  <c r="F17"/>
  <c r="H16"/>
  <c r="J16" s="1"/>
  <c r="G16"/>
  <c r="F16" s="1"/>
  <c r="E16"/>
  <c r="J15"/>
  <c r="I15"/>
  <c r="F15"/>
  <c r="J14"/>
  <c r="I14"/>
  <c r="F14"/>
  <c r="H13"/>
  <c r="J13" s="1"/>
  <c r="G13"/>
  <c r="F13" s="1"/>
  <c r="E13"/>
  <c r="E12"/>
  <c r="E11" s="1"/>
  <c r="E42" s="1"/>
  <c r="AU153" i="55" l="1"/>
  <c r="AT153"/>
  <c r="AY153"/>
  <c r="AX153"/>
  <c r="AU150"/>
  <c r="AT150"/>
  <c r="AP86"/>
  <c r="AO150"/>
  <c r="N150"/>
  <c r="AJ86"/>
  <c r="AJ150" s="1"/>
  <c r="AJ153" s="1"/>
  <c r="AK86"/>
  <c r="F89"/>
  <c r="J86"/>
  <c r="H86" i="48"/>
  <c r="I86" s="1"/>
  <c r="I36"/>
  <c r="J32"/>
  <c r="J29"/>
  <c r="J26"/>
  <c r="I23"/>
  <c r="J23"/>
  <c r="J21"/>
  <c r="I28"/>
  <c r="F86"/>
  <c r="E87"/>
  <c r="F36"/>
  <c r="I81"/>
  <c r="I16"/>
  <c r="J28"/>
  <c r="I43"/>
  <c r="J47"/>
  <c r="I57"/>
  <c r="G12"/>
  <c r="I13"/>
  <c r="H12"/>
  <c r="J43"/>
  <c r="F86" i="55" l="1"/>
  <c r="AO153"/>
  <c r="AP153" s="1"/>
  <c r="AP150"/>
  <c r="AG86"/>
  <c r="AL86"/>
  <c r="AK150"/>
  <c r="N153"/>
  <c r="J86" i="48"/>
  <c r="F12"/>
  <c r="G11"/>
  <c r="H11"/>
  <c r="J12"/>
  <c r="I12"/>
  <c r="AC86" i="55" l="1"/>
  <c r="AG150"/>
  <c r="AI86"/>
  <c r="J153"/>
  <c r="AK153"/>
  <c r="AL150"/>
  <c r="AM150"/>
  <c r="H42" i="48"/>
  <c r="J11"/>
  <c r="I11"/>
  <c r="F11"/>
  <c r="G42"/>
  <c r="AL153" i="55" l="1"/>
  <c r="AM153"/>
  <c r="Y86"/>
  <c r="AA86" s="1"/>
  <c r="AC150"/>
  <c r="AE86"/>
  <c r="AF86"/>
  <c r="AG153"/>
  <c r="AI150"/>
  <c r="AI153" s="1"/>
  <c r="U86"/>
  <c r="F42" i="48"/>
  <c r="G87"/>
  <c r="F87" s="1"/>
  <c r="J42"/>
  <c r="I42"/>
  <c r="H87"/>
  <c r="Q86" i="55" l="1"/>
  <c r="AC153"/>
  <c r="AE150"/>
  <c r="AF150"/>
  <c r="U150"/>
  <c r="W86"/>
  <c r="J87" i="48"/>
  <c r="I87"/>
  <c r="AF153" i="55" l="1"/>
  <c r="AE153"/>
  <c r="U153"/>
  <c r="W150"/>
  <c r="M86"/>
  <c r="Q150"/>
  <c r="S86"/>
  <c r="CO65" i="19"/>
  <c r="CL65"/>
  <c r="CH65"/>
  <c r="BX65"/>
  <c r="BW65"/>
  <c r="BT65"/>
  <c r="BP65"/>
  <c r="BL65"/>
  <c r="BK65"/>
  <c r="BH65"/>
  <c r="BD65" s="1"/>
  <c r="BB65"/>
  <c r="BA65"/>
  <c r="AZ65"/>
  <c r="AV65"/>
  <c r="AR65"/>
  <c r="AN65"/>
  <c r="AI65"/>
  <c r="AH65"/>
  <c r="AJ65" s="1"/>
  <c r="AG65"/>
  <c r="CM65" s="1"/>
  <c r="AF65"/>
  <c r="AB65"/>
  <c r="X65"/>
  <c r="T65"/>
  <c r="P65"/>
  <c r="L65"/>
  <c r="H65"/>
  <c r="CO64"/>
  <c r="CL64"/>
  <c r="CH64"/>
  <c r="BX64"/>
  <c r="BW64"/>
  <c r="BP64"/>
  <c r="BL64"/>
  <c r="BH64"/>
  <c r="BD64" s="1"/>
  <c r="BB64"/>
  <c r="BA64"/>
  <c r="AZ64"/>
  <c r="AV64"/>
  <c r="AR64"/>
  <c r="AN64"/>
  <c r="AH64"/>
  <c r="AJ64" s="1"/>
  <c r="AI64" s="1"/>
  <c r="AG64"/>
  <c r="CM64" s="1"/>
  <c r="AF64"/>
  <c r="AB64"/>
  <c r="AA64"/>
  <c r="X64"/>
  <c r="T64"/>
  <c r="P64"/>
  <c r="L64"/>
  <c r="H64"/>
  <c r="CO63"/>
  <c r="CL63"/>
  <c r="CJ63" s="1"/>
  <c r="CH63"/>
  <c r="CG63" s="1"/>
  <c r="BX63"/>
  <c r="BW63"/>
  <c r="BP63"/>
  <c r="BL63"/>
  <c r="BH63"/>
  <c r="BB63"/>
  <c r="BA63"/>
  <c r="AZ63"/>
  <c r="AV63"/>
  <c r="AR63"/>
  <c r="AN63"/>
  <c r="AH63"/>
  <c r="AG63"/>
  <c r="CM63" s="1"/>
  <c r="AF63"/>
  <c r="AB63"/>
  <c r="X63"/>
  <c r="T63"/>
  <c r="P63"/>
  <c r="L63"/>
  <c r="H63"/>
  <c r="CO62"/>
  <c r="CM62"/>
  <c r="CL62"/>
  <c r="CH62"/>
  <c r="BW62"/>
  <c r="BP62"/>
  <c r="BL62"/>
  <c r="BH62"/>
  <c r="BD62" s="1"/>
  <c r="BB62"/>
  <c r="BA62"/>
  <c r="AZ62"/>
  <c r="AV62"/>
  <c r="AR62"/>
  <c r="AN62"/>
  <c r="AH62"/>
  <c r="AI62" s="1"/>
  <c r="AG62"/>
  <c r="AF62"/>
  <c r="AB62"/>
  <c r="X62"/>
  <c r="T62"/>
  <c r="P62"/>
  <c r="L62"/>
  <c r="H62"/>
  <c r="CO61"/>
  <c r="CL61"/>
  <c r="CH61"/>
  <c r="BX61"/>
  <c r="BP61"/>
  <c r="BL61"/>
  <c r="BK61"/>
  <c r="BH61"/>
  <c r="BD61"/>
  <c r="BB61"/>
  <c r="BA61"/>
  <c r="AZ61"/>
  <c r="AV61"/>
  <c r="AR61"/>
  <c r="AN61"/>
  <c r="AI61"/>
  <c r="AH61"/>
  <c r="AJ61" s="1"/>
  <c r="AG61"/>
  <c r="CM61" s="1"/>
  <c r="AF61"/>
  <c r="AB61"/>
  <c r="X61"/>
  <c r="T61"/>
  <c r="P61"/>
  <c r="L61"/>
  <c r="H61"/>
  <c r="CO60"/>
  <c r="CL60"/>
  <c r="CH60"/>
  <c r="BP60"/>
  <c r="BL60"/>
  <c r="BK60"/>
  <c r="BH60"/>
  <c r="BB60"/>
  <c r="BA60"/>
  <c r="AZ60"/>
  <c r="AV60"/>
  <c r="AR60"/>
  <c r="AN60"/>
  <c r="AH60"/>
  <c r="AG60"/>
  <c r="AF60"/>
  <c r="AE60"/>
  <c r="AB60"/>
  <c r="AA60"/>
  <c r="X60"/>
  <c r="W60"/>
  <c r="T60"/>
  <c r="S60"/>
  <c r="P60"/>
  <c r="O60"/>
  <c r="L60"/>
  <c r="K60"/>
  <c r="H60"/>
  <c r="G60"/>
  <c r="CO59"/>
  <c r="CL59"/>
  <c r="CH59"/>
  <c r="BX59"/>
  <c r="BP59"/>
  <c r="BL59"/>
  <c r="BK59"/>
  <c r="BH59"/>
  <c r="BD59" s="1"/>
  <c r="BB59"/>
  <c r="BC59" s="1"/>
  <c r="BA59"/>
  <c r="AZ59"/>
  <c r="AY59"/>
  <c r="AV59"/>
  <c r="AR59"/>
  <c r="AN59"/>
  <c r="AM59"/>
  <c r="AH59"/>
  <c r="AG59"/>
  <c r="AF59"/>
  <c r="AE59"/>
  <c r="AB59"/>
  <c r="AA59"/>
  <c r="X59"/>
  <c r="W59"/>
  <c r="T59"/>
  <c r="S59"/>
  <c r="P59"/>
  <c r="O59"/>
  <c r="L59"/>
  <c r="K59"/>
  <c r="H59"/>
  <c r="G59"/>
  <c r="CO58"/>
  <c r="CL58"/>
  <c r="CI58"/>
  <c r="CH58"/>
  <c r="CG58"/>
  <c r="CJ58" s="1"/>
  <c r="BX58"/>
  <c r="BP58"/>
  <c r="BL58"/>
  <c r="BH58"/>
  <c r="BB58"/>
  <c r="BD58" s="1"/>
  <c r="BA58"/>
  <c r="AZ58"/>
  <c r="AV58"/>
  <c r="AR58"/>
  <c r="AN58"/>
  <c r="AM58"/>
  <c r="AH58"/>
  <c r="AJ58" s="1"/>
  <c r="AI58" s="1"/>
  <c r="AG58"/>
  <c r="CM58" s="1"/>
  <c r="AF58"/>
  <c r="AE58"/>
  <c r="AB58"/>
  <c r="AA58"/>
  <c r="X58"/>
  <c r="W58"/>
  <c r="T58"/>
  <c r="S58"/>
  <c r="P58"/>
  <c r="O58"/>
  <c r="L58"/>
  <c r="K58"/>
  <c r="H58"/>
  <c r="G58"/>
  <c r="CO57"/>
  <c r="CL57"/>
  <c r="CH57"/>
  <c r="BX57"/>
  <c r="BW57"/>
  <c r="BT57"/>
  <c r="BS57"/>
  <c r="BP57"/>
  <c r="BL57"/>
  <c r="BK57"/>
  <c r="BH57"/>
  <c r="BG57"/>
  <c r="BC57"/>
  <c r="BB57"/>
  <c r="BA57"/>
  <c r="BD57" s="1"/>
  <c r="AZ57"/>
  <c r="AY57"/>
  <c r="AV57"/>
  <c r="AU57"/>
  <c r="AR57"/>
  <c r="AQ57"/>
  <c r="AN57"/>
  <c r="AM57"/>
  <c r="AI57"/>
  <c r="AH57"/>
  <c r="AG57"/>
  <c r="CM57" s="1"/>
  <c r="AF57"/>
  <c r="AE57"/>
  <c r="AB57"/>
  <c r="AA57"/>
  <c r="X57"/>
  <c r="W57"/>
  <c r="T57"/>
  <c r="S57"/>
  <c r="P57"/>
  <c r="O57"/>
  <c r="L57"/>
  <c r="K57"/>
  <c r="H57"/>
  <c r="G57"/>
  <c r="CO56"/>
  <c r="CM56"/>
  <c r="CL56"/>
  <c r="CJ56"/>
  <c r="CH56"/>
  <c r="CG56" s="1"/>
  <c r="BX56"/>
  <c r="BT56"/>
  <c r="BP56"/>
  <c r="BL56"/>
  <c r="BK56"/>
  <c r="BH56"/>
  <c r="BD56" s="1"/>
  <c r="BB56"/>
  <c r="BC56" s="1"/>
  <c r="BA56"/>
  <c r="AZ56"/>
  <c r="AV56"/>
  <c r="AU56"/>
  <c r="AR56"/>
  <c r="AN56"/>
  <c r="AM56"/>
  <c r="AH56"/>
  <c r="AG56"/>
  <c r="AF56"/>
  <c r="AE56"/>
  <c r="AB56"/>
  <c r="AA56"/>
  <c r="X56"/>
  <c r="W56"/>
  <c r="T56"/>
  <c r="S56"/>
  <c r="P56"/>
  <c r="O56"/>
  <c r="L56"/>
  <c r="K56"/>
  <c r="H56"/>
  <c r="G56"/>
  <c r="CD55"/>
  <c r="CC55"/>
  <c r="BZ55"/>
  <c r="BY55"/>
  <c r="BV55"/>
  <c r="BX55" s="1"/>
  <c r="BW55" s="1"/>
  <c r="BU55"/>
  <c r="BT55"/>
  <c r="BS55" s="1"/>
  <c r="BR55"/>
  <c r="BQ55"/>
  <c r="BN55"/>
  <c r="BP55" s="1"/>
  <c r="BM55"/>
  <c r="BJ55"/>
  <c r="BI55"/>
  <c r="BF55"/>
  <c r="BE55"/>
  <c r="AZ55"/>
  <c r="AX55"/>
  <c r="AY55" s="1"/>
  <c r="AW55"/>
  <c r="AV55"/>
  <c r="AT55"/>
  <c r="AU55" s="1"/>
  <c r="AS55"/>
  <c r="AR55"/>
  <c r="AP55"/>
  <c r="AQ55" s="1"/>
  <c r="AO55"/>
  <c r="AN55"/>
  <c r="AL55"/>
  <c r="AM55" s="1"/>
  <c r="AK55"/>
  <c r="AE55"/>
  <c r="AD55"/>
  <c r="AC55"/>
  <c r="AF55" s="1"/>
  <c r="AA55"/>
  <c r="Z55"/>
  <c r="Y55"/>
  <c r="AB55" s="1"/>
  <c r="W55"/>
  <c r="V55"/>
  <c r="U55"/>
  <c r="X55" s="1"/>
  <c r="S55"/>
  <c r="R55"/>
  <c r="Q55"/>
  <c r="T55" s="1"/>
  <c r="O55"/>
  <c r="N55"/>
  <c r="M55"/>
  <c r="P55" s="1"/>
  <c r="K55"/>
  <c r="J55"/>
  <c r="I55"/>
  <c r="L55" s="1"/>
  <c r="G55"/>
  <c r="F55"/>
  <c r="E55"/>
  <c r="AG55" s="1"/>
  <c r="CM55" s="1"/>
  <c r="CO54"/>
  <c r="CM54"/>
  <c r="CL54"/>
  <c r="BT54"/>
  <c r="BP54"/>
  <c r="BO54"/>
  <c r="BB54"/>
  <c r="CH54" s="1"/>
  <c r="BA54"/>
  <c r="AV54"/>
  <c r="AU54"/>
  <c r="AH54"/>
  <c r="AG54"/>
  <c r="AB54"/>
  <c r="P54"/>
  <c r="O54"/>
  <c r="L54"/>
  <c r="CO53"/>
  <c r="CL53"/>
  <c r="CH53"/>
  <c r="BX53"/>
  <c r="BW53"/>
  <c r="BT53"/>
  <c r="BP53"/>
  <c r="BO53"/>
  <c r="BL53"/>
  <c r="BH53"/>
  <c r="BC53"/>
  <c r="BB53"/>
  <c r="BA53"/>
  <c r="BD53" s="1"/>
  <c r="AZ53"/>
  <c r="AY53"/>
  <c r="AV53"/>
  <c r="AU53"/>
  <c r="AR53"/>
  <c r="AN53"/>
  <c r="AM53"/>
  <c r="AH53"/>
  <c r="AG53"/>
  <c r="AF53"/>
  <c r="AB53"/>
  <c r="AA53"/>
  <c r="X53"/>
  <c r="T53"/>
  <c r="S53"/>
  <c r="P53"/>
  <c r="O53"/>
  <c r="L53"/>
  <c r="H53"/>
  <c r="G53"/>
  <c r="CF52"/>
  <c r="CE52" s="1"/>
  <c r="CD52"/>
  <c r="CC52"/>
  <c r="BZ52"/>
  <c r="CB52" s="1"/>
  <c r="CA52" s="1"/>
  <c r="BY52"/>
  <c r="BV52"/>
  <c r="BU52"/>
  <c r="BR52"/>
  <c r="BT52" s="1"/>
  <c r="BQ52"/>
  <c r="BP52"/>
  <c r="BN52"/>
  <c r="BO52" s="1"/>
  <c r="BM52"/>
  <c r="BL52"/>
  <c r="BJ52"/>
  <c r="BK52" s="1"/>
  <c r="BI52"/>
  <c r="BF52"/>
  <c r="BE52"/>
  <c r="BB52"/>
  <c r="AX52"/>
  <c r="AZ52" s="1"/>
  <c r="AY52" s="1"/>
  <c r="AW52"/>
  <c r="AV52"/>
  <c r="AU52" s="1"/>
  <c r="AT52"/>
  <c r="AS52"/>
  <c r="AP52"/>
  <c r="AO52"/>
  <c r="AL52"/>
  <c r="AM52" s="1"/>
  <c r="AK52"/>
  <c r="AD52"/>
  <c r="AD51" s="1"/>
  <c r="AE51" s="1"/>
  <c r="AC52"/>
  <c r="Z52"/>
  <c r="AB52" s="1"/>
  <c r="AA52" s="1"/>
  <c r="Y52"/>
  <c r="Y51" s="1"/>
  <c r="V52"/>
  <c r="X52" s="1"/>
  <c r="U52"/>
  <c r="T52"/>
  <c r="R52"/>
  <c r="S52" s="1"/>
  <c r="Q52"/>
  <c r="Q51" s="1"/>
  <c r="P52"/>
  <c r="N52"/>
  <c r="O52" s="1"/>
  <c r="M52"/>
  <c r="J52"/>
  <c r="J51" s="1"/>
  <c r="I52"/>
  <c r="F52"/>
  <c r="E52"/>
  <c r="CC51"/>
  <c r="BZ51"/>
  <c r="BV51"/>
  <c r="BR51"/>
  <c r="BS51" s="1"/>
  <c r="BQ51"/>
  <c r="BM51"/>
  <c r="BJ51"/>
  <c r="BK51" s="1"/>
  <c r="BI51"/>
  <c r="BE51"/>
  <c r="AX51"/>
  <c r="AW51"/>
  <c r="AT51"/>
  <c r="AS51"/>
  <c r="AP51"/>
  <c r="AK51"/>
  <c r="AC51"/>
  <c r="AB51" s="1"/>
  <c r="Z51"/>
  <c r="AA51" s="1"/>
  <c r="U51"/>
  <c r="R51"/>
  <c r="N51"/>
  <c r="M51"/>
  <c r="I51"/>
  <c r="E51"/>
  <c r="CO50"/>
  <c r="CL50"/>
  <c r="CH50"/>
  <c r="BX50"/>
  <c r="BT50"/>
  <c r="BB50"/>
  <c r="BA50"/>
  <c r="AH50"/>
  <c r="AJ50" s="1"/>
  <c r="AG50"/>
  <c r="AF50"/>
  <c r="AB50"/>
  <c r="X50"/>
  <c r="T50"/>
  <c r="P50"/>
  <c r="CO49"/>
  <c r="CL49"/>
  <c r="CH49"/>
  <c r="BB49"/>
  <c r="BA49"/>
  <c r="AH49"/>
  <c r="AG49"/>
  <c r="CG49" s="1"/>
  <c r="CJ49" s="1"/>
  <c r="CO48"/>
  <c r="CL48"/>
  <c r="CH48"/>
  <c r="BX48"/>
  <c r="BB48"/>
  <c r="BA48"/>
  <c r="AH48"/>
  <c r="AG48"/>
  <c r="CO47"/>
  <c r="CL47"/>
  <c r="CH47"/>
  <c r="CH45" s="1"/>
  <c r="BX47"/>
  <c r="BB47"/>
  <c r="BA47"/>
  <c r="AH47"/>
  <c r="AG47"/>
  <c r="CM47" s="1"/>
  <c r="T47"/>
  <c r="CO46"/>
  <c r="CL46"/>
  <c r="CH46"/>
  <c r="BX46"/>
  <c r="BP46"/>
  <c r="BL46"/>
  <c r="BL45" s="1"/>
  <c r="BH46"/>
  <c r="BB46"/>
  <c r="BD46" s="1"/>
  <c r="BA46"/>
  <c r="AZ46"/>
  <c r="AV46"/>
  <c r="AR46"/>
  <c r="AN46"/>
  <c r="AJ46" s="1"/>
  <c r="AH46"/>
  <c r="AG46"/>
  <c r="CM46" s="1"/>
  <c r="AB46"/>
  <c r="T46"/>
  <c r="P46"/>
  <c r="L46"/>
  <c r="H46"/>
  <c r="G46"/>
  <c r="CK45"/>
  <c r="CF45"/>
  <c r="CE45"/>
  <c r="CD45"/>
  <c r="CC45"/>
  <c r="CB45"/>
  <c r="CA45"/>
  <c r="BZ45"/>
  <c r="BY45"/>
  <c r="BX45"/>
  <c r="BW45"/>
  <c r="BV45"/>
  <c r="BU45"/>
  <c r="BT45"/>
  <c r="BS45"/>
  <c r="BR45"/>
  <c r="BQ45"/>
  <c r="BP45"/>
  <c r="BO45"/>
  <c r="BN45"/>
  <c r="BM45"/>
  <c r="BK45"/>
  <c r="BJ45"/>
  <c r="BI45"/>
  <c r="BH45"/>
  <c r="BG45"/>
  <c r="BF45"/>
  <c r="BE45"/>
  <c r="BD45"/>
  <c r="BC45"/>
  <c r="AZ45"/>
  <c r="AY45"/>
  <c r="AX45"/>
  <c r="AW45"/>
  <c r="AV45"/>
  <c r="AU45"/>
  <c r="AT45"/>
  <c r="AS45"/>
  <c r="AP45"/>
  <c r="AR45" s="1"/>
  <c r="AO45"/>
  <c r="AL45"/>
  <c r="AK45"/>
  <c r="AF45"/>
  <c r="AD45"/>
  <c r="AC45"/>
  <c r="Z45"/>
  <c r="AB45" s="1"/>
  <c r="Y45"/>
  <c r="V45"/>
  <c r="X45" s="1"/>
  <c r="U45"/>
  <c r="R45"/>
  <c r="T45" s="1"/>
  <c r="Q45"/>
  <c r="N45"/>
  <c r="M45"/>
  <c r="J45"/>
  <c r="I45"/>
  <c r="F45"/>
  <c r="H45" s="1"/>
  <c r="E45"/>
  <c r="CO44"/>
  <c r="CL44"/>
  <c r="CH44"/>
  <c r="CG44"/>
  <c r="BX44"/>
  <c r="BT44"/>
  <c r="BP44"/>
  <c r="BL44"/>
  <c r="BH44"/>
  <c r="BB44"/>
  <c r="BA44"/>
  <c r="AZ44"/>
  <c r="AV44"/>
  <c r="AR44"/>
  <c r="AN44"/>
  <c r="AH44"/>
  <c r="AG44"/>
  <c r="AF44"/>
  <c r="AB44"/>
  <c r="X44"/>
  <c r="T44"/>
  <c r="P44"/>
  <c r="L44"/>
  <c r="H44"/>
  <c r="G44"/>
  <c r="CO43"/>
  <c r="CM43"/>
  <c r="CL43"/>
  <c r="CH43"/>
  <c r="CG43" s="1"/>
  <c r="BX43"/>
  <c r="BP43"/>
  <c r="BL43"/>
  <c r="BH43"/>
  <c r="BD43"/>
  <c r="BB43"/>
  <c r="BA43"/>
  <c r="AZ43"/>
  <c r="AV43"/>
  <c r="AR43"/>
  <c r="AN43"/>
  <c r="AH43"/>
  <c r="AI43" s="1"/>
  <c r="AG43"/>
  <c r="AB43"/>
  <c r="X43"/>
  <c r="T43"/>
  <c r="S43"/>
  <c r="P43"/>
  <c r="L43"/>
  <c r="H43"/>
  <c r="CO42"/>
  <c r="CL42"/>
  <c r="CH42"/>
  <c r="BX42"/>
  <c r="BT42"/>
  <c r="BP42"/>
  <c r="BL42"/>
  <c r="BH42"/>
  <c r="BB42"/>
  <c r="BD42" s="1"/>
  <c r="BA42"/>
  <c r="CG42" s="1"/>
  <c r="AZ42"/>
  <c r="AV42"/>
  <c r="AR42"/>
  <c r="AN42"/>
  <c r="AH42"/>
  <c r="AJ42" s="1"/>
  <c r="AG42"/>
  <c r="AF42"/>
  <c r="AB42"/>
  <c r="X42"/>
  <c r="T42"/>
  <c r="P42"/>
  <c r="L42"/>
  <c r="H42"/>
  <c r="G42"/>
  <c r="CO41"/>
  <c r="CL41"/>
  <c r="CH41"/>
  <c r="BX41"/>
  <c r="BT41"/>
  <c r="BP41"/>
  <c r="BL41"/>
  <c r="BH41"/>
  <c r="BD41" s="1"/>
  <c r="BB41"/>
  <c r="BA41"/>
  <c r="AZ41"/>
  <c r="AV41"/>
  <c r="AR41"/>
  <c r="AN41"/>
  <c r="AH41"/>
  <c r="AG41"/>
  <c r="CM41" s="1"/>
  <c r="AF41"/>
  <c r="AB41"/>
  <c r="X41"/>
  <c r="T41"/>
  <c r="P41"/>
  <c r="L41"/>
  <c r="H41"/>
  <c r="G41"/>
  <c r="CO40"/>
  <c r="CL40"/>
  <c r="CH40"/>
  <c r="BX40"/>
  <c r="BT40"/>
  <c r="BP40"/>
  <c r="BL40"/>
  <c r="BH40"/>
  <c r="BB40"/>
  <c r="BD40" s="1"/>
  <c r="BA40"/>
  <c r="AZ40"/>
  <c r="AV40"/>
  <c r="AR40"/>
  <c r="AN40"/>
  <c r="AH40"/>
  <c r="AG40"/>
  <c r="CG40" s="1"/>
  <c r="AF40"/>
  <c r="AE40"/>
  <c r="AB40"/>
  <c r="AA40"/>
  <c r="X40"/>
  <c r="T40"/>
  <c r="S40"/>
  <c r="L40"/>
  <c r="K40"/>
  <c r="H40"/>
  <c r="G40"/>
  <c r="CO39"/>
  <c r="CM39" s="1"/>
  <c r="CL39"/>
  <c r="CH39"/>
  <c r="BX39"/>
  <c r="BT39"/>
  <c r="BP39"/>
  <c r="BL39"/>
  <c r="BH39"/>
  <c r="BD39" s="1"/>
  <c r="BB39"/>
  <c r="BA39"/>
  <c r="AZ39"/>
  <c r="AV39"/>
  <c r="AR39"/>
  <c r="AN39"/>
  <c r="AH39"/>
  <c r="AG39"/>
  <c r="AB39"/>
  <c r="X39"/>
  <c r="T39"/>
  <c r="H39"/>
  <c r="G39"/>
  <c r="CO38"/>
  <c r="CL38"/>
  <c r="CH38"/>
  <c r="BX38"/>
  <c r="BT38"/>
  <c r="BP38"/>
  <c r="BL38"/>
  <c r="BH38"/>
  <c r="BD38"/>
  <c r="BB38"/>
  <c r="BA38"/>
  <c r="AZ38"/>
  <c r="AV38"/>
  <c r="AR38"/>
  <c r="AN38"/>
  <c r="AH38"/>
  <c r="AG38"/>
  <c r="CG38" s="1"/>
  <c r="AB38"/>
  <c r="X38"/>
  <c r="T38"/>
  <c r="P38"/>
  <c r="L38"/>
  <c r="H38"/>
  <c r="CO37"/>
  <c r="CM37" s="1"/>
  <c r="CL37"/>
  <c r="CJ37"/>
  <c r="CI37" s="1"/>
  <c r="CH37"/>
  <c r="BX37"/>
  <c r="BW37"/>
  <c r="BT37"/>
  <c r="BP37"/>
  <c r="BL37"/>
  <c r="BH37"/>
  <c r="BD37" s="1"/>
  <c r="BB37"/>
  <c r="BA37"/>
  <c r="CG37" s="1"/>
  <c r="AZ37"/>
  <c r="AV37"/>
  <c r="AR37"/>
  <c r="AN37"/>
  <c r="AJ37"/>
  <c r="AH37"/>
  <c r="AG37"/>
  <c r="AB37"/>
  <c r="X37"/>
  <c r="T37"/>
  <c r="P37"/>
  <c r="L37"/>
  <c r="H37"/>
  <c r="CO36"/>
  <c r="CL36"/>
  <c r="CH36"/>
  <c r="CG36" s="1"/>
  <c r="BT36"/>
  <c r="BP36"/>
  <c r="BL36"/>
  <c r="BK36"/>
  <c r="BH36"/>
  <c r="BD36" s="1"/>
  <c r="BB36"/>
  <c r="BA36"/>
  <c r="AZ36"/>
  <c r="AV36"/>
  <c r="AR36"/>
  <c r="AN36"/>
  <c r="AH36"/>
  <c r="AJ36" s="1"/>
  <c r="AI36" s="1"/>
  <c r="AG36"/>
  <c r="CM36" s="1"/>
  <c r="AB36"/>
  <c r="X36"/>
  <c r="H36"/>
  <c r="G36"/>
  <c r="CO35"/>
  <c r="CL35"/>
  <c r="CJ35"/>
  <c r="CI35" s="1"/>
  <c r="CH35"/>
  <c r="BX35"/>
  <c r="BW35"/>
  <c r="BT35"/>
  <c r="BP35"/>
  <c r="BL35"/>
  <c r="BK35"/>
  <c r="BH35"/>
  <c r="BB35"/>
  <c r="BA35"/>
  <c r="AZ35"/>
  <c r="AV35"/>
  <c r="AR35"/>
  <c r="AN35"/>
  <c r="AH35"/>
  <c r="AI35" s="1"/>
  <c r="AG35"/>
  <c r="CG35" s="1"/>
  <c r="AF35"/>
  <c r="AE35"/>
  <c r="AB35"/>
  <c r="X35"/>
  <c r="T35"/>
  <c r="S35"/>
  <c r="P35"/>
  <c r="L35"/>
  <c r="K35"/>
  <c r="H35"/>
  <c r="G35"/>
  <c r="CO34"/>
  <c r="CM34" s="1"/>
  <c r="CL34"/>
  <c r="CH34"/>
  <c r="CG34"/>
  <c r="BX34"/>
  <c r="BT34"/>
  <c r="BP34"/>
  <c r="BL34"/>
  <c r="BH34"/>
  <c r="BB34"/>
  <c r="BA34"/>
  <c r="AZ34"/>
  <c r="AV34"/>
  <c r="AR34"/>
  <c r="AN34"/>
  <c r="AJ34" s="1"/>
  <c r="AI34"/>
  <c r="AH34"/>
  <c r="AG34"/>
  <c r="AF34"/>
  <c r="AB34"/>
  <c r="X34"/>
  <c r="T34"/>
  <c r="P34"/>
  <c r="L34"/>
  <c r="H34"/>
  <c r="CO33"/>
  <c r="CL33"/>
  <c r="CI33"/>
  <c r="CH33"/>
  <c r="BT33"/>
  <c r="BP33"/>
  <c r="BL33"/>
  <c r="BH33"/>
  <c r="BB33"/>
  <c r="BA33"/>
  <c r="AZ33"/>
  <c r="AV33"/>
  <c r="AR33"/>
  <c r="AN33"/>
  <c r="AH33"/>
  <c r="AJ33" s="1"/>
  <c r="AI33" s="1"/>
  <c r="AG33"/>
  <c r="CG33" s="1"/>
  <c r="AB33"/>
  <c r="X33"/>
  <c r="T33"/>
  <c r="S33"/>
  <c r="P33"/>
  <c r="K33"/>
  <c r="H33"/>
  <c r="CO32"/>
  <c r="CL32"/>
  <c r="CH32"/>
  <c r="BT32"/>
  <c r="BP32"/>
  <c r="BL32"/>
  <c r="BH32"/>
  <c r="BD32"/>
  <c r="BB32"/>
  <c r="BA32"/>
  <c r="AZ32"/>
  <c r="AV32"/>
  <c r="AR32"/>
  <c r="AN32"/>
  <c r="AH32"/>
  <c r="AG32"/>
  <c r="CM32" s="1"/>
  <c r="AF32"/>
  <c r="X32"/>
  <c r="T32"/>
  <c r="P32"/>
  <c r="H32"/>
  <c r="CO31"/>
  <c r="CM31"/>
  <c r="CL31"/>
  <c r="CH31"/>
  <c r="BX31"/>
  <c r="BT31"/>
  <c r="BP31"/>
  <c r="BL31"/>
  <c r="BH31"/>
  <c r="BB31"/>
  <c r="BA31"/>
  <c r="AZ31"/>
  <c r="AV31"/>
  <c r="AR31"/>
  <c r="AN31"/>
  <c r="AH31"/>
  <c r="AG31"/>
  <c r="AB31"/>
  <c r="X31"/>
  <c r="T31"/>
  <c r="P31"/>
  <c r="L31"/>
  <c r="H31"/>
  <c r="CO30"/>
  <c r="CM30"/>
  <c r="CL30"/>
  <c r="CH30"/>
  <c r="BX30"/>
  <c r="BT30"/>
  <c r="BP30"/>
  <c r="BL30"/>
  <c r="BH30"/>
  <c r="BB30"/>
  <c r="BA30"/>
  <c r="AZ30"/>
  <c r="AV30"/>
  <c r="AR30"/>
  <c r="AN30"/>
  <c r="AH30"/>
  <c r="AI30" s="1"/>
  <c r="AG30"/>
  <c r="AF30"/>
  <c r="AB30"/>
  <c r="AA30"/>
  <c r="X30"/>
  <c r="T30"/>
  <c r="S30"/>
  <c r="P30"/>
  <c r="O30"/>
  <c r="L30"/>
  <c r="K30"/>
  <c r="H30"/>
  <c r="CO29"/>
  <c r="CM29" s="1"/>
  <c r="CL29"/>
  <c r="CH29"/>
  <c r="CJ29" s="1"/>
  <c r="CI29" s="1"/>
  <c r="CG29"/>
  <c r="BT29"/>
  <c r="BP29"/>
  <c r="BL29"/>
  <c r="BH29"/>
  <c r="BD29" s="1"/>
  <c r="BB29"/>
  <c r="BC29" s="1"/>
  <c r="BA29"/>
  <c r="AZ29"/>
  <c r="AY29"/>
  <c r="AV29"/>
  <c r="AU29"/>
  <c r="AR29"/>
  <c r="AQ29"/>
  <c r="AN29"/>
  <c r="AM29"/>
  <c r="AJ29" s="1"/>
  <c r="AI29"/>
  <c r="AH29"/>
  <c r="AG29"/>
  <c r="P29"/>
  <c r="CO28"/>
  <c r="CM28" s="1"/>
  <c r="CL28"/>
  <c r="CH28"/>
  <c r="BX28"/>
  <c r="BT28"/>
  <c r="BB28"/>
  <c r="BA28"/>
  <c r="AJ28" s="1"/>
  <c r="AH28"/>
  <c r="AG28"/>
  <c r="AB28"/>
  <c r="X28"/>
  <c r="T28"/>
  <c r="P28"/>
  <c r="L28"/>
  <c r="CO27"/>
  <c r="CL27"/>
  <c r="CH27"/>
  <c r="BB27"/>
  <c r="BA27"/>
  <c r="AH27"/>
  <c r="AG27"/>
  <c r="CM27" s="1"/>
  <c r="P27"/>
  <c r="L27"/>
  <c r="CO26"/>
  <c r="CM26" s="1"/>
  <c r="CL26"/>
  <c r="CH26"/>
  <c r="BT26"/>
  <c r="BD26"/>
  <c r="BB26"/>
  <c r="BA26"/>
  <c r="AH26"/>
  <c r="AG26"/>
  <c r="AB26"/>
  <c r="X26"/>
  <c r="T26"/>
  <c r="P26"/>
  <c r="L26"/>
  <c r="CE25"/>
  <c r="CD25"/>
  <c r="CC25"/>
  <c r="CA25"/>
  <c r="BZ25"/>
  <c r="BY25"/>
  <c r="BV25"/>
  <c r="BU25"/>
  <c r="BT25" s="1"/>
  <c r="BR25"/>
  <c r="BS25" s="1"/>
  <c r="BQ25"/>
  <c r="BP25" s="1"/>
  <c r="BO25"/>
  <c r="BN25"/>
  <c r="BM25"/>
  <c r="BJ25"/>
  <c r="BK25" s="1"/>
  <c r="BI25"/>
  <c r="BF25"/>
  <c r="BG25" s="1"/>
  <c r="BE25"/>
  <c r="AX25"/>
  <c r="AY25" s="1"/>
  <c r="AW25"/>
  <c r="AT25"/>
  <c r="AS25"/>
  <c r="AP25"/>
  <c r="AQ25" s="1"/>
  <c r="AO25"/>
  <c r="AN25" s="1"/>
  <c r="AM25"/>
  <c r="AL25"/>
  <c r="AK25"/>
  <c r="AD25"/>
  <c r="AE25" s="1"/>
  <c r="AC25"/>
  <c r="Z25"/>
  <c r="Y25"/>
  <c r="V25"/>
  <c r="W25" s="1"/>
  <c r="U25"/>
  <c r="T25" s="1"/>
  <c r="S25"/>
  <c r="R25"/>
  <c r="Q25"/>
  <c r="N25"/>
  <c r="CL25" s="1"/>
  <c r="M25"/>
  <c r="L25" s="1"/>
  <c r="K25" s="1"/>
  <c r="J25"/>
  <c r="I25"/>
  <c r="H25"/>
  <c r="G25"/>
  <c r="F25"/>
  <c r="E25"/>
  <c r="AG25" s="1"/>
  <c r="AF25" s="1"/>
  <c r="CO24"/>
  <c r="CM24"/>
  <c r="CL24"/>
  <c r="CH24"/>
  <c r="CJ24" s="1"/>
  <c r="CI24" s="1"/>
  <c r="CG24"/>
  <c r="BB24"/>
  <c r="BA24"/>
  <c r="AJ24"/>
  <c r="AI24" s="1"/>
  <c r="AH24"/>
  <c r="AG24"/>
  <c r="L24"/>
  <c r="K24"/>
  <c r="G24"/>
  <c r="CO23"/>
  <c r="CL23"/>
  <c r="CH23"/>
  <c r="BP23"/>
  <c r="BL23"/>
  <c r="BH23"/>
  <c r="BB23"/>
  <c r="BD23" s="1"/>
  <c r="BA23"/>
  <c r="AZ23"/>
  <c r="AV23"/>
  <c r="AR23"/>
  <c r="AN23"/>
  <c r="AH23"/>
  <c r="AG23"/>
  <c r="AF23"/>
  <c r="AE23"/>
  <c r="AB23"/>
  <c r="W23"/>
  <c r="T23"/>
  <c r="P23"/>
  <c r="L23"/>
  <c r="H23"/>
  <c r="G23"/>
  <c r="CO22"/>
  <c r="CL22"/>
  <c r="CH22"/>
  <c r="BX22"/>
  <c r="BW22"/>
  <c r="BT22"/>
  <c r="BP22"/>
  <c r="BB22"/>
  <c r="BA22"/>
  <c r="AJ22"/>
  <c r="AI22" s="1"/>
  <c r="AH22"/>
  <c r="AG22"/>
  <c r="CM22" s="1"/>
  <c r="AE22"/>
  <c r="AB22"/>
  <c r="X22"/>
  <c r="T22"/>
  <c r="S22"/>
  <c r="P22"/>
  <c r="L22"/>
  <c r="G22"/>
  <c r="CO21"/>
  <c r="CM21"/>
  <c r="CL21"/>
  <c r="CH21"/>
  <c r="BP21"/>
  <c r="BO21"/>
  <c r="BB21"/>
  <c r="BA21"/>
  <c r="AH21"/>
  <c r="AI21" s="1"/>
  <c r="AG21"/>
  <c r="CG21" s="1"/>
  <c r="CO20"/>
  <c r="CL20"/>
  <c r="CH20"/>
  <c r="BX20"/>
  <c r="BW20"/>
  <c r="BP20"/>
  <c r="BB20"/>
  <c r="BA20"/>
  <c r="AJ20" s="1"/>
  <c r="AI20"/>
  <c r="AH20"/>
  <c r="AG20"/>
  <c r="CM20" s="1"/>
  <c r="T20"/>
  <c r="CO19"/>
  <c r="CL19"/>
  <c r="CH19"/>
  <c r="BX19"/>
  <c r="BP19"/>
  <c r="BB19"/>
  <c r="BA19"/>
  <c r="AI19"/>
  <c r="AH19"/>
  <c r="AG19"/>
  <c r="CM19" s="1"/>
  <c r="AF19"/>
  <c r="AB19"/>
  <c r="T19"/>
  <c r="P19"/>
  <c r="L19"/>
  <c r="CO18"/>
  <c r="CM18" s="1"/>
  <c r="CL18"/>
  <c r="CJ18" s="1"/>
  <c r="CH18"/>
  <c r="CG18"/>
  <c r="BP18"/>
  <c r="BB18"/>
  <c r="BA18"/>
  <c r="AH18"/>
  <c r="AH16" s="1"/>
  <c r="AG18"/>
  <c r="CO17"/>
  <c r="CL17"/>
  <c r="CH17"/>
  <c r="BX17"/>
  <c r="BT17"/>
  <c r="BP17"/>
  <c r="BL17"/>
  <c r="BK17"/>
  <c r="BH17"/>
  <c r="BG17"/>
  <c r="BA17"/>
  <c r="BD17" s="1"/>
  <c r="BC17" s="1"/>
  <c r="AZ17"/>
  <c r="AY17"/>
  <c r="AV17"/>
  <c r="AU17"/>
  <c r="AR17"/>
  <c r="AQ17"/>
  <c r="AN17"/>
  <c r="AM17"/>
  <c r="AH17"/>
  <c r="AG17"/>
  <c r="CG17" s="1"/>
  <c r="CI17" s="1"/>
  <c r="AF17"/>
  <c r="AB17"/>
  <c r="X17"/>
  <c r="T17"/>
  <c r="S17"/>
  <c r="P17"/>
  <c r="L17"/>
  <c r="H17"/>
  <c r="CD16"/>
  <c r="CF16" s="1"/>
  <c r="CE16" s="1"/>
  <c r="CC16"/>
  <c r="CB16"/>
  <c r="CA16" s="1"/>
  <c r="BZ16"/>
  <c r="BY16"/>
  <c r="BX16"/>
  <c r="BW16" s="1"/>
  <c r="BV16"/>
  <c r="BU16"/>
  <c r="BR16"/>
  <c r="BT16" s="1"/>
  <c r="BQ16"/>
  <c r="BP16" s="1"/>
  <c r="BN16"/>
  <c r="BM16"/>
  <c r="BJ16"/>
  <c r="BJ10" s="1"/>
  <c r="BI16"/>
  <c r="BF16"/>
  <c r="BE16"/>
  <c r="AY16"/>
  <c r="AX16"/>
  <c r="AX10" s="1"/>
  <c r="AZ10" s="1"/>
  <c r="AY10" s="1"/>
  <c r="AW16"/>
  <c r="AT16"/>
  <c r="AT10" s="1"/>
  <c r="AS16"/>
  <c r="AP16"/>
  <c r="AQ16" s="1"/>
  <c r="AO16"/>
  <c r="AN16" s="1"/>
  <c r="AM16"/>
  <c r="AL16"/>
  <c r="AK16"/>
  <c r="BA16" s="1"/>
  <c r="AZ16" s="1"/>
  <c r="AE16"/>
  <c r="AD16"/>
  <c r="AC16"/>
  <c r="Z16"/>
  <c r="Y16"/>
  <c r="Y10" s="1"/>
  <c r="AB10" s="1"/>
  <c r="AA10" s="1"/>
  <c r="X16"/>
  <c r="W16" s="1"/>
  <c r="V16"/>
  <c r="U16"/>
  <c r="T16"/>
  <c r="S16" s="1"/>
  <c r="R16"/>
  <c r="Q16"/>
  <c r="N16"/>
  <c r="CL16" s="1"/>
  <c r="M16"/>
  <c r="J16"/>
  <c r="L16" s="1"/>
  <c r="K16" s="1"/>
  <c r="I16"/>
  <c r="F16"/>
  <c r="G16" s="1"/>
  <c r="E16"/>
  <c r="H16" s="1"/>
  <c r="CO15"/>
  <c r="CM15" s="1"/>
  <c r="CL15"/>
  <c r="CH15"/>
  <c r="CG15"/>
  <c r="BB15"/>
  <c r="BA15"/>
  <c r="AG15"/>
  <c r="CO14"/>
  <c r="CL14"/>
  <c r="CH14"/>
  <c r="CI14" s="1"/>
  <c r="CG14"/>
  <c r="BB14"/>
  <c r="BA14"/>
  <c r="AH14"/>
  <c r="AG14"/>
  <c r="CO13"/>
  <c r="CL13"/>
  <c r="CH13"/>
  <c r="CI13" s="1"/>
  <c r="CG13"/>
  <c r="BX13"/>
  <c r="BW13"/>
  <c r="BT13"/>
  <c r="BS13"/>
  <c r="BP13"/>
  <c r="BL13"/>
  <c r="BH13"/>
  <c r="BG13"/>
  <c r="BB13"/>
  <c r="BC13" s="1"/>
  <c r="BA13"/>
  <c r="AZ13"/>
  <c r="AV13"/>
  <c r="AU13"/>
  <c r="AR13"/>
  <c r="AN13"/>
  <c r="AH13"/>
  <c r="AJ13" s="1"/>
  <c r="AI13" s="1"/>
  <c r="AG13"/>
  <c r="AF13"/>
  <c r="AB13"/>
  <c r="X13"/>
  <c r="T13"/>
  <c r="S13"/>
  <c r="P13"/>
  <c r="L13"/>
  <c r="H13"/>
  <c r="CE12"/>
  <c r="CD12"/>
  <c r="CD10" s="1"/>
  <c r="CC12"/>
  <c r="BZ12"/>
  <c r="BZ10" s="1"/>
  <c r="BY12"/>
  <c r="BY10" s="1"/>
  <c r="BV12"/>
  <c r="BW12" s="1"/>
  <c r="BU12"/>
  <c r="BT12" s="1"/>
  <c r="BS12"/>
  <c r="BR12"/>
  <c r="BQ12"/>
  <c r="BO12"/>
  <c r="BN12"/>
  <c r="BN10" s="1"/>
  <c r="BM12"/>
  <c r="BJ12"/>
  <c r="BI12"/>
  <c r="BI10" s="1"/>
  <c r="BI5" s="1"/>
  <c r="BH12"/>
  <c r="BG12" s="1"/>
  <c r="BF12"/>
  <c r="BE12"/>
  <c r="AW12"/>
  <c r="AS12"/>
  <c r="AU12" s="1"/>
  <c r="AR12"/>
  <c r="AO12"/>
  <c r="AK12"/>
  <c r="AN12" s="1"/>
  <c r="AD12"/>
  <c r="AD10" s="1"/>
  <c r="AC12"/>
  <c r="AB12" s="1"/>
  <c r="Z12"/>
  <c r="Y12"/>
  <c r="X12"/>
  <c r="U12"/>
  <c r="U10" s="1"/>
  <c r="R12"/>
  <c r="T12" s="1"/>
  <c r="Q12"/>
  <c r="M12"/>
  <c r="P12" s="1"/>
  <c r="L12"/>
  <c r="I12"/>
  <c r="I10" s="1"/>
  <c r="I5" s="1"/>
  <c r="F12"/>
  <c r="H12" s="1"/>
  <c r="E12"/>
  <c r="CO11"/>
  <c r="CL11"/>
  <c r="CH11"/>
  <c r="BX11"/>
  <c r="BW11"/>
  <c r="BT11"/>
  <c r="BP11"/>
  <c r="BO11"/>
  <c r="BL11"/>
  <c r="BH11"/>
  <c r="BB11"/>
  <c r="BC11" s="1"/>
  <c r="BA11"/>
  <c r="AZ11"/>
  <c r="AY11"/>
  <c r="AV11"/>
  <c r="AU11"/>
  <c r="AR11"/>
  <c r="AQ11"/>
  <c r="AN11"/>
  <c r="AM11"/>
  <c r="AJ11" s="1"/>
  <c r="AI11" s="1"/>
  <c r="AH11"/>
  <c r="AG11"/>
  <c r="CM11" s="1"/>
  <c r="AF11"/>
  <c r="AE11"/>
  <c r="AB11"/>
  <c r="AA11"/>
  <c r="X11"/>
  <c r="W11"/>
  <c r="T11"/>
  <c r="S11"/>
  <c r="P11"/>
  <c r="O11"/>
  <c r="L11"/>
  <c r="K11"/>
  <c r="H11"/>
  <c r="G11"/>
  <c r="CC10"/>
  <c r="BV10"/>
  <c r="BR10"/>
  <c r="BT10" s="1"/>
  <c r="BS10" s="1"/>
  <c r="BQ10"/>
  <c r="BM10"/>
  <c r="BH10"/>
  <c r="BG10" s="1"/>
  <c r="BF10"/>
  <c r="BE10"/>
  <c r="AW10"/>
  <c r="AP10"/>
  <c r="AL10"/>
  <c r="AL5" s="1"/>
  <c r="AC10"/>
  <c r="AC5" s="1"/>
  <c r="Z10"/>
  <c r="V10"/>
  <c r="R10"/>
  <c r="T10" s="1"/>
  <c r="S10" s="1"/>
  <c r="Q10"/>
  <c r="M10"/>
  <c r="J10"/>
  <c r="F10"/>
  <c r="CO9"/>
  <c r="CM9"/>
  <c r="CL9"/>
  <c r="CH9"/>
  <c r="BP9"/>
  <c r="BL9"/>
  <c r="BH9"/>
  <c r="BD9" s="1"/>
  <c r="BA9"/>
  <c r="AZ9"/>
  <c r="AV9"/>
  <c r="AR9"/>
  <c r="AN9"/>
  <c r="AG9"/>
  <c r="AB9"/>
  <c r="P9"/>
  <c r="L9"/>
  <c r="H9"/>
  <c r="CO8"/>
  <c r="CL8"/>
  <c r="CH8"/>
  <c r="BX8"/>
  <c r="BW8"/>
  <c r="BT8"/>
  <c r="BS8"/>
  <c r="BP8"/>
  <c r="BL8"/>
  <c r="BH8"/>
  <c r="BB8"/>
  <c r="BB7" s="1"/>
  <c r="BA8"/>
  <c r="AZ8"/>
  <c r="AV8"/>
  <c r="AR8"/>
  <c r="AN8"/>
  <c r="AH8"/>
  <c r="AI8" s="1"/>
  <c r="AG8"/>
  <c r="AJ8" s="1"/>
  <c r="AB8"/>
  <c r="X8"/>
  <c r="P8"/>
  <c r="H8"/>
  <c r="CH7"/>
  <c r="CD7"/>
  <c r="CF7" s="1"/>
  <c r="CE7" s="1"/>
  <c r="CC7"/>
  <c r="CC5" s="1"/>
  <c r="CB7"/>
  <c r="CA7" s="1"/>
  <c r="BZ7"/>
  <c r="BY7"/>
  <c r="BX7"/>
  <c r="BW7" s="1"/>
  <c r="BV7"/>
  <c r="BU7"/>
  <c r="BR7"/>
  <c r="BR5" s="1"/>
  <c r="BQ7"/>
  <c r="BQ5" s="1"/>
  <c r="BN7"/>
  <c r="BP7" s="1"/>
  <c r="BM7"/>
  <c r="BL7" s="1"/>
  <c r="BJ7"/>
  <c r="BI7"/>
  <c r="BF7"/>
  <c r="BE7"/>
  <c r="BE5" s="1"/>
  <c r="BG5" s="1"/>
  <c r="AX7"/>
  <c r="AX5" s="1"/>
  <c r="AW7"/>
  <c r="AV7" s="1"/>
  <c r="AT7"/>
  <c r="AS7"/>
  <c r="AP7"/>
  <c r="AP5" s="1"/>
  <c r="AO7"/>
  <c r="AN7" s="1"/>
  <c r="AL7"/>
  <c r="AK7"/>
  <c r="AH7"/>
  <c r="AD7"/>
  <c r="AC7"/>
  <c r="Z7"/>
  <c r="Z5" s="1"/>
  <c r="Y7"/>
  <c r="X7" s="1"/>
  <c r="V7"/>
  <c r="U7"/>
  <c r="R7"/>
  <c r="R5" s="1"/>
  <c r="Q7"/>
  <c r="P7" s="1"/>
  <c r="N7"/>
  <c r="M7"/>
  <c r="J7"/>
  <c r="CO7" s="1"/>
  <c r="I7"/>
  <c r="F7"/>
  <c r="H7" s="1"/>
  <c r="E7"/>
  <c r="CO6"/>
  <c r="CM6" s="1"/>
  <c r="CL6"/>
  <c r="CH6"/>
  <c r="CG6"/>
  <c r="BA6"/>
  <c r="AV6"/>
  <c r="AU6"/>
  <c r="AJ6"/>
  <c r="AI6" s="1"/>
  <c r="AH6"/>
  <c r="AG6"/>
  <c r="H6"/>
  <c r="G6"/>
  <c r="BV5"/>
  <c r="BF5"/>
  <c r="V5"/>
  <c r="J5"/>
  <c r="K5" s="1"/>
  <c r="F5"/>
  <c r="Q153" i="55" l="1"/>
  <c r="T150"/>
  <c r="S150"/>
  <c r="X153"/>
  <c r="W153"/>
  <c r="I86"/>
  <c r="E89"/>
  <c r="M150"/>
  <c r="O86"/>
  <c r="CD5" i="19"/>
  <c r="CF10"/>
  <c r="CE10" s="1"/>
  <c r="BL10"/>
  <c r="BK10" s="1"/>
  <c r="BJ5"/>
  <c r="X5"/>
  <c r="BH5"/>
  <c r="AX66"/>
  <c r="AY5"/>
  <c r="BS5"/>
  <c r="BT5"/>
  <c r="BY5"/>
  <c r="AD5"/>
  <c r="AF10"/>
  <c r="AE10" s="1"/>
  <c r="BN5"/>
  <c r="BP10"/>
  <c r="BO10" s="1"/>
  <c r="CB10"/>
  <c r="CA10" s="1"/>
  <c r="BZ5"/>
  <c r="X10"/>
  <c r="W10" s="1"/>
  <c r="U5"/>
  <c r="W5" s="1"/>
  <c r="AV10"/>
  <c r="AU10" s="1"/>
  <c r="AT5"/>
  <c r="S5"/>
  <c r="BA7"/>
  <c r="BD7"/>
  <c r="AM5"/>
  <c r="AN5"/>
  <c r="AJ16"/>
  <c r="AB7"/>
  <c r="AR7"/>
  <c r="AZ7"/>
  <c r="BT7"/>
  <c r="BS7" s="1"/>
  <c r="CG8"/>
  <c r="N10"/>
  <c r="AN10"/>
  <c r="AM10" s="1"/>
  <c r="AS10"/>
  <c r="AS5" s="1"/>
  <c r="S12"/>
  <c r="AG12"/>
  <c r="AF12" s="1"/>
  <c r="BP12"/>
  <c r="CA12"/>
  <c r="CH12"/>
  <c r="P16"/>
  <c r="O16" s="1"/>
  <c r="AG16"/>
  <c r="AF16" s="1"/>
  <c r="AU16"/>
  <c r="BL16"/>
  <c r="AI17"/>
  <c r="CJ17"/>
  <c r="AJ18"/>
  <c r="AI18" s="1"/>
  <c r="CJ21"/>
  <c r="AJ23"/>
  <c r="AI23" s="1"/>
  <c r="X25"/>
  <c r="AR25"/>
  <c r="BW25"/>
  <c r="AH25"/>
  <c r="CG28"/>
  <c r="CJ33"/>
  <c r="CJ34"/>
  <c r="CI34" s="1"/>
  <c r="AJ35"/>
  <c r="AI40"/>
  <c r="CJ40"/>
  <c r="CI40" s="1"/>
  <c r="L45"/>
  <c r="CO45"/>
  <c r="AJ48"/>
  <c r="AI48" s="1"/>
  <c r="AH45"/>
  <c r="K10"/>
  <c r="CO10"/>
  <c r="CM23"/>
  <c r="CG23"/>
  <c r="CJ23" s="1"/>
  <c r="CI23" s="1"/>
  <c r="BD27"/>
  <c r="BC27" s="1"/>
  <c r="BB25"/>
  <c r="CG32"/>
  <c r="CJ32"/>
  <c r="CI32" s="1"/>
  <c r="AR51"/>
  <c r="BH55"/>
  <c r="BG55"/>
  <c r="BF51"/>
  <c r="M5"/>
  <c r="Q5"/>
  <c r="T5" s="1"/>
  <c r="Y5"/>
  <c r="AA5" s="1"/>
  <c r="AW5"/>
  <c r="AZ5" s="1"/>
  <c r="BM5"/>
  <c r="CJ6"/>
  <c r="CI6" s="1"/>
  <c r="BH7"/>
  <c r="BD8"/>
  <c r="CJ8"/>
  <c r="CI8" s="1"/>
  <c r="AO10"/>
  <c r="AR10" s="1"/>
  <c r="AQ10" s="1"/>
  <c r="BU10"/>
  <c r="CG11"/>
  <c r="CI11" s="1"/>
  <c r="AH12"/>
  <c r="AJ12" s="1"/>
  <c r="AV12"/>
  <c r="BL12"/>
  <c r="CB12"/>
  <c r="CJ13"/>
  <c r="AJ14"/>
  <c r="AB16"/>
  <c r="AV16"/>
  <c r="BB16"/>
  <c r="BO16"/>
  <c r="CH16"/>
  <c r="AJ17"/>
  <c r="CI18"/>
  <c r="CI21"/>
  <c r="AA25"/>
  <c r="AU25"/>
  <c r="CM25"/>
  <c r="AI26"/>
  <c r="AJ27"/>
  <c r="AI27" s="1"/>
  <c r="BD28"/>
  <c r="BD30"/>
  <c r="AJ31"/>
  <c r="AI31" s="1"/>
  <c r="BD34"/>
  <c r="CJ38"/>
  <c r="CG39"/>
  <c r="CJ39" s="1"/>
  <c r="CM45"/>
  <c r="CL45" s="1"/>
  <c r="AG45"/>
  <c r="BX52"/>
  <c r="BW52" s="1"/>
  <c r="BU51"/>
  <c r="BT51" s="1"/>
  <c r="CG62"/>
  <c r="CI62" s="1"/>
  <c r="F66"/>
  <c r="CM8"/>
  <c r="CO12"/>
  <c r="CM14"/>
  <c r="CO16"/>
  <c r="CM16" s="1"/>
  <c r="AG7"/>
  <c r="CM7" s="1"/>
  <c r="CL7" s="1"/>
  <c r="CG9"/>
  <c r="E10"/>
  <c r="AK10"/>
  <c r="AK5" s="1"/>
  <c r="BD11"/>
  <c r="BA12"/>
  <c r="BX12"/>
  <c r="BD13"/>
  <c r="CM13"/>
  <c r="CJ14"/>
  <c r="AR16"/>
  <c r="H52"/>
  <c r="G52"/>
  <c r="CL52"/>
  <c r="F51"/>
  <c r="AJ60"/>
  <c r="CM60"/>
  <c r="CG60"/>
  <c r="CI60" s="1"/>
  <c r="CG41"/>
  <c r="AJ44"/>
  <c r="P45"/>
  <c r="AJ49"/>
  <c r="CM49"/>
  <c r="AV51"/>
  <c r="BA52"/>
  <c r="BD52"/>
  <c r="BC52"/>
  <c r="CD51"/>
  <c r="CE51" s="1"/>
  <c r="CF55"/>
  <c r="CE55" s="1"/>
  <c r="AJ59"/>
  <c r="AI59"/>
  <c r="CJ60"/>
  <c r="CM17"/>
  <c r="AJ19"/>
  <c r="CG19"/>
  <c r="CG16" s="1"/>
  <c r="CG20"/>
  <c r="CJ20" s="1"/>
  <c r="CI20" s="1"/>
  <c r="P25"/>
  <c r="O25" s="1"/>
  <c r="BL25"/>
  <c r="CB25"/>
  <c r="CO25"/>
  <c r="AJ26"/>
  <c r="CG26"/>
  <c r="CJ26" s="1"/>
  <c r="CI26" s="1"/>
  <c r="CG30"/>
  <c r="CJ30" s="1"/>
  <c r="CI30" s="1"/>
  <c r="BD31"/>
  <c r="AJ32"/>
  <c r="BD33"/>
  <c r="CM33"/>
  <c r="CM35"/>
  <c r="CJ36"/>
  <c r="CI36" s="1"/>
  <c r="CM38"/>
  <c r="AJ39"/>
  <c r="CI39"/>
  <c r="AJ41"/>
  <c r="CJ41"/>
  <c r="CJ42"/>
  <c r="AJ43"/>
  <c r="CI43"/>
  <c r="CJ44"/>
  <c r="G45"/>
  <c r="BB45"/>
  <c r="BA45" s="1"/>
  <c r="CG45" s="1"/>
  <c r="AI49"/>
  <c r="O51"/>
  <c r="L51"/>
  <c r="K51"/>
  <c r="P51"/>
  <c r="AN52"/>
  <c r="AO51"/>
  <c r="AH52"/>
  <c r="AI54"/>
  <c r="CG54"/>
  <c r="CJ54"/>
  <c r="CI54" s="1"/>
  <c r="CH52"/>
  <c r="CL55"/>
  <c r="BL55"/>
  <c r="BK55"/>
  <c r="BY51"/>
  <c r="BX51" s="1"/>
  <c r="CB55"/>
  <c r="CA55" s="1"/>
  <c r="AJ56"/>
  <c r="AI56"/>
  <c r="BH16"/>
  <c r="AJ21"/>
  <c r="CG22"/>
  <c r="CI22" s="1"/>
  <c r="AB25"/>
  <c r="AV25"/>
  <c r="BH25"/>
  <c r="BX25"/>
  <c r="CG27"/>
  <c r="CJ28"/>
  <c r="AJ30"/>
  <c r="CG31"/>
  <c r="CJ31" s="1"/>
  <c r="CI31" s="1"/>
  <c r="BD35"/>
  <c r="AJ38"/>
  <c r="AJ40"/>
  <c r="CM40"/>
  <c r="CM42"/>
  <c r="CJ43"/>
  <c r="BD44"/>
  <c r="CM44"/>
  <c r="AN45"/>
  <c r="AJ47"/>
  <c r="AI47" s="1"/>
  <c r="CG47"/>
  <c r="CJ47" s="1"/>
  <c r="CI47" s="1"/>
  <c r="CG48"/>
  <c r="CJ48" s="1"/>
  <c r="CI48" s="1"/>
  <c r="S51"/>
  <c r="AQ51"/>
  <c r="AZ51"/>
  <c r="CA51"/>
  <c r="AJ53"/>
  <c r="AI53" s="1"/>
  <c r="CM53"/>
  <c r="CI57"/>
  <c r="L52"/>
  <c r="AG52"/>
  <c r="AF52" s="1"/>
  <c r="BH52"/>
  <c r="CO52"/>
  <c r="CG53"/>
  <c r="CI53" s="1"/>
  <c r="H55"/>
  <c r="CO55"/>
  <c r="AJ57"/>
  <c r="CG59"/>
  <c r="CI59" s="1"/>
  <c r="CM59"/>
  <c r="BD60"/>
  <c r="BD63"/>
  <c r="CG64"/>
  <c r="T51"/>
  <c r="AU51"/>
  <c r="AY51"/>
  <c r="BL51"/>
  <c r="CB51"/>
  <c r="AR52"/>
  <c r="AJ54"/>
  <c r="CG61"/>
  <c r="CJ61" s="1"/>
  <c r="AJ62"/>
  <c r="CG46"/>
  <c r="CM48"/>
  <c r="CG50"/>
  <c r="CM50"/>
  <c r="V51"/>
  <c r="W51" s="1"/>
  <c r="AL51"/>
  <c r="AM51" s="1"/>
  <c r="BN51"/>
  <c r="BO51" s="1"/>
  <c r="CJ53"/>
  <c r="CI56"/>
  <c r="CG57"/>
  <c r="CJ57" s="1"/>
  <c r="CJ59"/>
  <c r="CI61"/>
  <c r="AJ63"/>
  <c r="CI63"/>
  <c r="CG65"/>
  <c r="CI65" s="1"/>
  <c r="S241" i="8"/>
  <c r="R241"/>
  <c r="Q241"/>
  <c r="O241"/>
  <c r="N241"/>
  <c r="M241"/>
  <c r="L241"/>
  <c r="K241"/>
  <c r="J241"/>
  <c r="I241"/>
  <c r="H241"/>
  <c r="G241"/>
  <c r="F241"/>
  <c r="E241"/>
  <c r="D241"/>
  <c r="C241"/>
  <c r="C239"/>
  <c r="R238"/>
  <c r="Q238"/>
  <c r="O238"/>
  <c r="N238"/>
  <c r="M238"/>
  <c r="L238"/>
  <c r="K238"/>
  <c r="J238"/>
  <c r="I238"/>
  <c r="H238"/>
  <c r="G238"/>
  <c r="F238"/>
  <c r="E238"/>
  <c r="D238"/>
  <c r="R237"/>
  <c r="Q237"/>
  <c r="O237"/>
  <c r="N237"/>
  <c r="M237"/>
  <c r="L237"/>
  <c r="K237"/>
  <c r="J237"/>
  <c r="I237"/>
  <c r="H237"/>
  <c r="G237"/>
  <c r="F237"/>
  <c r="E237"/>
  <c r="D237"/>
  <c r="R236"/>
  <c r="Q236"/>
  <c r="O236"/>
  <c r="N236"/>
  <c r="M236"/>
  <c r="L236"/>
  <c r="K236"/>
  <c r="J236"/>
  <c r="I236"/>
  <c r="H236"/>
  <c r="G236"/>
  <c r="F236"/>
  <c r="E236"/>
  <c r="D236"/>
  <c r="R235"/>
  <c r="Q235"/>
  <c r="O235"/>
  <c r="N235"/>
  <c r="M235"/>
  <c r="L235"/>
  <c r="K235"/>
  <c r="J235"/>
  <c r="I235"/>
  <c r="H235"/>
  <c r="G235"/>
  <c r="F235"/>
  <c r="E235"/>
  <c r="D235"/>
  <c r="R234"/>
  <c r="Q234"/>
  <c r="O234"/>
  <c r="N234"/>
  <c r="M234"/>
  <c r="L234"/>
  <c r="K234"/>
  <c r="J234"/>
  <c r="I234"/>
  <c r="H234"/>
  <c r="G234"/>
  <c r="F234"/>
  <c r="E234"/>
  <c r="D234"/>
  <c r="R233"/>
  <c r="Q233"/>
  <c r="O233"/>
  <c r="N233"/>
  <c r="M233"/>
  <c r="L233"/>
  <c r="K233"/>
  <c r="J233"/>
  <c r="I233"/>
  <c r="H233"/>
  <c r="G233"/>
  <c r="F233"/>
  <c r="E233"/>
  <c r="D233"/>
  <c r="R232"/>
  <c r="Q232"/>
  <c r="O232"/>
  <c r="N232"/>
  <c r="M232"/>
  <c r="L232"/>
  <c r="K232"/>
  <c r="J232"/>
  <c r="I232"/>
  <c r="H232"/>
  <c r="G232"/>
  <c r="F232"/>
  <c r="E232"/>
  <c r="D232"/>
  <c r="R231"/>
  <c r="Q231"/>
  <c r="O231"/>
  <c r="N231"/>
  <c r="M231"/>
  <c r="L231"/>
  <c r="K231"/>
  <c r="J231"/>
  <c r="I231"/>
  <c r="H231"/>
  <c r="G231"/>
  <c r="F231"/>
  <c r="E231"/>
  <c r="D231"/>
  <c r="R230"/>
  <c r="Q230"/>
  <c r="O230"/>
  <c r="N230"/>
  <c r="M230"/>
  <c r="L230"/>
  <c r="K230"/>
  <c r="J230"/>
  <c r="I230"/>
  <c r="H230"/>
  <c r="G230"/>
  <c r="F230"/>
  <c r="E230"/>
  <c r="D230"/>
  <c r="R229"/>
  <c r="Q229"/>
  <c r="O229"/>
  <c r="N229"/>
  <c r="M229"/>
  <c r="L229"/>
  <c r="K229"/>
  <c r="J229"/>
  <c r="I229"/>
  <c r="H229"/>
  <c r="G229"/>
  <c r="F229"/>
  <c r="E229"/>
  <c r="D229"/>
  <c r="R228"/>
  <c r="Q228"/>
  <c r="O228"/>
  <c r="N228"/>
  <c r="M228"/>
  <c r="L228"/>
  <c r="K228"/>
  <c r="J228"/>
  <c r="I228"/>
  <c r="H228"/>
  <c r="G228"/>
  <c r="F228"/>
  <c r="E228"/>
  <c r="D228"/>
  <c r="R227"/>
  <c r="Q227"/>
  <c r="O227"/>
  <c r="N227"/>
  <c r="M227"/>
  <c r="L227"/>
  <c r="K227"/>
  <c r="J227"/>
  <c r="I227"/>
  <c r="H227"/>
  <c r="G227"/>
  <c r="F227"/>
  <c r="E227"/>
  <c r="D227"/>
  <c r="R226"/>
  <c r="Q226"/>
  <c r="O226"/>
  <c r="N226"/>
  <c r="M226"/>
  <c r="L226"/>
  <c r="K226"/>
  <c r="J226"/>
  <c r="I226"/>
  <c r="H226"/>
  <c r="G226"/>
  <c r="F226"/>
  <c r="E226"/>
  <c r="D226"/>
  <c r="R225"/>
  <c r="Q225"/>
  <c r="O225"/>
  <c r="N225"/>
  <c r="M225"/>
  <c r="L225"/>
  <c r="K225"/>
  <c r="J225"/>
  <c r="I225"/>
  <c r="H225"/>
  <c r="G225"/>
  <c r="F225"/>
  <c r="E225"/>
  <c r="D225"/>
  <c r="R224"/>
  <c r="Q224"/>
  <c r="O224"/>
  <c r="N224"/>
  <c r="M224"/>
  <c r="L224"/>
  <c r="K224"/>
  <c r="J224"/>
  <c r="I224"/>
  <c r="H224"/>
  <c r="G224"/>
  <c r="F224"/>
  <c r="E224"/>
  <c r="D224"/>
  <c r="R222"/>
  <c r="Q222"/>
  <c r="O222"/>
  <c r="N222"/>
  <c r="M222"/>
  <c r="L222"/>
  <c r="K222"/>
  <c r="J222"/>
  <c r="I222"/>
  <c r="H222"/>
  <c r="G222"/>
  <c r="F222"/>
  <c r="E222"/>
  <c r="D222"/>
  <c r="R221"/>
  <c r="Q221"/>
  <c r="O221"/>
  <c r="N221"/>
  <c r="M221"/>
  <c r="L221"/>
  <c r="K221"/>
  <c r="J221"/>
  <c r="I221"/>
  <c r="H221"/>
  <c r="G221"/>
  <c r="F221"/>
  <c r="E221"/>
  <c r="D221"/>
  <c r="R220"/>
  <c r="Q220"/>
  <c r="O220"/>
  <c r="N220"/>
  <c r="M220"/>
  <c r="L220"/>
  <c r="K220"/>
  <c r="J220"/>
  <c r="I220"/>
  <c r="H220"/>
  <c r="G220"/>
  <c r="F220"/>
  <c r="E220"/>
  <c r="D220"/>
  <c r="R219"/>
  <c r="Q219"/>
  <c r="O219"/>
  <c r="N219"/>
  <c r="M219"/>
  <c r="L219"/>
  <c r="K219"/>
  <c r="J219"/>
  <c r="I219"/>
  <c r="H219"/>
  <c r="G219"/>
  <c r="F219"/>
  <c r="E219"/>
  <c r="D219"/>
  <c r="R218"/>
  <c r="Q218"/>
  <c r="O218"/>
  <c r="N218"/>
  <c r="M218"/>
  <c r="L218"/>
  <c r="J218"/>
  <c r="I218"/>
  <c r="H218"/>
  <c r="G218"/>
  <c r="F218"/>
  <c r="E218"/>
  <c r="D218"/>
  <c r="R217"/>
  <c r="Q217"/>
  <c r="O217"/>
  <c r="N217"/>
  <c r="M217"/>
  <c r="L217"/>
  <c r="K217"/>
  <c r="J217"/>
  <c r="I217"/>
  <c r="H217"/>
  <c r="G217"/>
  <c r="F217"/>
  <c r="E217"/>
  <c r="D217"/>
  <c r="R216"/>
  <c r="Q216"/>
  <c r="O216"/>
  <c r="N216"/>
  <c r="M216"/>
  <c r="L216"/>
  <c r="K216"/>
  <c r="J216"/>
  <c r="I216"/>
  <c r="G216"/>
  <c r="F216"/>
  <c r="E216"/>
  <c r="D216"/>
  <c r="R215"/>
  <c r="Q215"/>
  <c r="O215"/>
  <c r="N215"/>
  <c r="M215"/>
  <c r="L215"/>
  <c r="K215"/>
  <c r="J215"/>
  <c r="I215"/>
  <c r="G215"/>
  <c r="F215"/>
  <c r="E215"/>
  <c r="D215"/>
  <c r="R214"/>
  <c r="Q214"/>
  <c r="O214"/>
  <c r="M214"/>
  <c r="K214"/>
  <c r="J214"/>
  <c r="I214"/>
  <c r="H214"/>
  <c r="G214"/>
  <c r="F214"/>
  <c r="E214"/>
  <c r="C214" s="1"/>
  <c r="R213"/>
  <c r="Q213"/>
  <c r="O213"/>
  <c r="N213"/>
  <c r="M213"/>
  <c r="L213"/>
  <c r="K213"/>
  <c r="J213"/>
  <c r="I213"/>
  <c r="G213"/>
  <c r="F213"/>
  <c r="E213"/>
  <c r="D213"/>
  <c r="R212"/>
  <c r="Q212"/>
  <c r="O212"/>
  <c r="N212"/>
  <c r="M212"/>
  <c r="L212"/>
  <c r="K212"/>
  <c r="J212"/>
  <c r="I212"/>
  <c r="G212"/>
  <c r="F212"/>
  <c r="E212"/>
  <c r="D212"/>
  <c r="R211"/>
  <c r="Q211"/>
  <c r="O211"/>
  <c r="N211"/>
  <c r="M211"/>
  <c r="L211"/>
  <c r="K211"/>
  <c r="J211"/>
  <c r="I211"/>
  <c r="G211"/>
  <c r="F211"/>
  <c r="E211"/>
  <c r="D211"/>
  <c r="R210"/>
  <c r="Q210"/>
  <c r="O210"/>
  <c r="N210"/>
  <c r="M210"/>
  <c r="L210"/>
  <c r="K210"/>
  <c r="J210"/>
  <c r="I210"/>
  <c r="H210"/>
  <c r="G210"/>
  <c r="F210"/>
  <c r="E210"/>
  <c r="D210"/>
  <c r="R209"/>
  <c r="Q209"/>
  <c r="O209"/>
  <c r="N209"/>
  <c r="M209"/>
  <c r="L209"/>
  <c r="K209"/>
  <c r="J209"/>
  <c r="I209"/>
  <c r="G209"/>
  <c r="F209"/>
  <c r="E209"/>
  <c r="D209"/>
  <c r="R208"/>
  <c r="Q208"/>
  <c r="O208"/>
  <c r="N208"/>
  <c r="M208"/>
  <c r="L208"/>
  <c r="K208"/>
  <c r="J208"/>
  <c r="I208"/>
  <c r="H208"/>
  <c r="G208"/>
  <c r="F208"/>
  <c r="E208"/>
  <c r="D208"/>
  <c r="R207"/>
  <c r="Q207"/>
  <c r="O207"/>
  <c r="N207"/>
  <c r="M207"/>
  <c r="L207"/>
  <c r="K207"/>
  <c r="J207"/>
  <c r="I207"/>
  <c r="G207"/>
  <c r="F207"/>
  <c r="E207"/>
  <c r="D207"/>
  <c r="Q205"/>
  <c r="O205"/>
  <c r="N205"/>
  <c r="M205"/>
  <c r="L205"/>
  <c r="K205"/>
  <c r="J205"/>
  <c r="I205"/>
  <c r="G205"/>
  <c r="F205"/>
  <c r="E205"/>
  <c r="D205"/>
  <c r="R204"/>
  <c r="Q204"/>
  <c r="O204"/>
  <c r="N204"/>
  <c r="M204"/>
  <c r="L204"/>
  <c r="K204"/>
  <c r="J204"/>
  <c r="I204"/>
  <c r="H204"/>
  <c r="G204"/>
  <c r="F204"/>
  <c r="E204"/>
  <c r="D204"/>
  <c r="R203"/>
  <c r="Q203"/>
  <c r="O203"/>
  <c r="N203"/>
  <c r="M203"/>
  <c r="L203"/>
  <c r="K203"/>
  <c r="J203"/>
  <c r="I203"/>
  <c r="H203"/>
  <c r="G203"/>
  <c r="F203"/>
  <c r="E203"/>
  <c r="D203"/>
  <c r="R202"/>
  <c r="Q202"/>
  <c r="O202"/>
  <c r="N202"/>
  <c r="M202"/>
  <c r="L202"/>
  <c r="K202"/>
  <c r="J202"/>
  <c r="I202"/>
  <c r="G202"/>
  <c r="F202"/>
  <c r="E202"/>
  <c r="C202" s="1"/>
  <c r="O200"/>
  <c r="M200"/>
  <c r="C200"/>
  <c r="C199"/>
  <c r="K198"/>
  <c r="C198"/>
  <c r="K197"/>
  <c r="C197"/>
  <c r="R196"/>
  <c r="Q196"/>
  <c r="O196"/>
  <c r="N196"/>
  <c r="M196"/>
  <c r="L196"/>
  <c r="K196"/>
  <c r="J196"/>
  <c r="I196"/>
  <c r="H196"/>
  <c r="G196"/>
  <c r="F196"/>
  <c r="E196"/>
  <c r="D196"/>
  <c r="K195"/>
  <c r="C195"/>
  <c r="R194"/>
  <c r="Q194"/>
  <c r="O194"/>
  <c r="N194"/>
  <c r="M194"/>
  <c r="L194"/>
  <c r="K194"/>
  <c r="J194"/>
  <c r="I194"/>
  <c r="G194"/>
  <c r="F194"/>
  <c r="E194"/>
  <c r="D194"/>
  <c r="O193"/>
  <c r="R192"/>
  <c r="Q192"/>
  <c r="O192"/>
  <c r="N192"/>
  <c r="M192"/>
  <c r="L192"/>
  <c r="K192"/>
  <c r="J192"/>
  <c r="I192"/>
  <c r="H192"/>
  <c r="G192"/>
  <c r="F192"/>
  <c r="E192"/>
  <c r="D192"/>
  <c r="R191"/>
  <c r="Q191"/>
  <c r="O191"/>
  <c r="N191"/>
  <c r="M191"/>
  <c r="L191"/>
  <c r="K191"/>
  <c r="J191"/>
  <c r="I191"/>
  <c r="H191"/>
  <c r="G191"/>
  <c r="F191"/>
  <c r="E191"/>
  <c r="D191"/>
  <c r="R190"/>
  <c r="Q190"/>
  <c r="O190"/>
  <c r="N190"/>
  <c r="M190"/>
  <c r="L190"/>
  <c r="K190"/>
  <c r="J190"/>
  <c r="I190"/>
  <c r="H190"/>
  <c r="G190"/>
  <c r="F190"/>
  <c r="E190"/>
  <c r="D190"/>
  <c r="R189"/>
  <c r="Q189"/>
  <c r="O189"/>
  <c r="K189"/>
  <c r="J189"/>
  <c r="I189"/>
  <c r="G189"/>
  <c r="F189"/>
  <c r="E189"/>
  <c r="D189"/>
  <c r="R188"/>
  <c r="Q188"/>
  <c r="O188"/>
  <c r="N188"/>
  <c r="M188"/>
  <c r="L188"/>
  <c r="K188"/>
  <c r="J188"/>
  <c r="I188"/>
  <c r="H188"/>
  <c r="G188"/>
  <c r="F188"/>
  <c r="E188"/>
  <c r="D188"/>
  <c r="R187"/>
  <c r="Q187"/>
  <c r="O187"/>
  <c r="N187"/>
  <c r="M187"/>
  <c r="L187"/>
  <c r="K187"/>
  <c r="J187"/>
  <c r="I187"/>
  <c r="H187"/>
  <c r="G187"/>
  <c r="F187"/>
  <c r="E187"/>
  <c r="D187"/>
  <c r="R186"/>
  <c r="Q186"/>
  <c r="O186"/>
  <c r="N186"/>
  <c r="M186"/>
  <c r="L186"/>
  <c r="K186"/>
  <c r="J186"/>
  <c r="I186"/>
  <c r="G186"/>
  <c r="F186"/>
  <c r="E186"/>
  <c r="D186"/>
  <c r="R185"/>
  <c r="Q185"/>
  <c r="O185"/>
  <c r="N185"/>
  <c r="M185"/>
  <c r="L185"/>
  <c r="K185"/>
  <c r="J185"/>
  <c r="I185"/>
  <c r="H185"/>
  <c r="G185"/>
  <c r="F185"/>
  <c r="E185"/>
  <c r="D185"/>
  <c r="R184"/>
  <c r="Q184"/>
  <c r="O184"/>
  <c r="N184"/>
  <c r="M184"/>
  <c r="L184"/>
  <c r="K184"/>
  <c r="J184"/>
  <c r="I184"/>
  <c r="H184"/>
  <c r="G184"/>
  <c r="F184"/>
  <c r="E184"/>
  <c r="D184"/>
  <c r="R183"/>
  <c r="Q183"/>
  <c r="O183"/>
  <c r="N183"/>
  <c r="M183"/>
  <c r="L183"/>
  <c r="K183"/>
  <c r="J183"/>
  <c r="I183"/>
  <c r="G183"/>
  <c r="F183"/>
  <c r="E183"/>
  <c r="D183"/>
  <c r="R182"/>
  <c r="Q182"/>
  <c r="O182"/>
  <c r="N182"/>
  <c r="M182"/>
  <c r="L182"/>
  <c r="K182"/>
  <c r="J182"/>
  <c r="I182"/>
  <c r="G182"/>
  <c r="F182"/>
  <c r="E182"/>
  <c r="D182"/>
  <c r="R181"/>
  <c r="L181"/>
  <c r="G181"/>
  <c r="F181"/>
  <c r="E181"/>
  <c r="D181"/>
  <c r="L180"/>
  <c r="D180"/>
  <c r="C180" s="1"/>
  <c r="R179"/>
  <c r="Q179"/>
  <c r="O179"/>
  <c r="N179"/>
  <c r="M179"/>
  <c r="L179"/>
  <c r="K179"/>
  <c r="J179"/>
  <c r="I179"/>
  <c r="H179"/>
  <c r="G179"/>
  <c r="F179"/>
  <c r="E179"/>
  <c r="D179"/>
  <c r="N178"/>
  <c r="C178"/>
  <c r="L177"/>
  <c r="C177"/>
  <c r="R176"/>
  <c r="Q176"/>
  <c r="O176"/>
  <c r="N176"/>
  <c r="M176"/>
  <c r="L176"/>
  <c r="K176"/>
  <c r="J176"/>
  <c r="I176"/>
  <c r="G176"/>
  <c r="F176"/>
  <c r="E176"/>
  <c r="D176"/>
  <c r="R175"/>
  <c r="Q175"/>
  <c r="O175"/>
  <c r="N175"/>
  <c r="M175"/>
  <c r="L175"/>
  <c r="K175"/>
  <c r="J175"/>
  <c r="I175"/>
  <c r="G175"/>
  <c r="F175"/>
  <c r="E175"/>
  <c r="D175"/>
  <c r="R174"/>
  <c r="Q174"/>
  <c r="O174"/>
  <c r="N174"/>
  <c r="M174"/>
  <c r="L174"/>
  <c r="K174"/>
  <c r="J174"/>
  <c r="I174"/>
  <c r="H174"/>
  <c r="G174"/>
  <c r="F174"/>
  <c r="E174"/>
  <c r="D174"/>
  <c r="R173"/>
  <c r="Q173"/>
  <c r="O173"/>
  <c r="N173"/>
  <c r="M173"/>
  <c r="L173"/>
  <c r="K173"/>
  <c r="J173"/>
  <c r="I173"/>
  <c r="H173"/>
  <c r="G173"/>
  <c r="F173"/>
  <c r="E173"/>
  <c r="D173"/>
  <c r="R172"/>
  <c r="Q172"/>
  <c r="O172"/>
  <c r="N172"/>
  <c r="M172"/>
  <c r="L172"/>
  <c r="K172"/>
  <c r="J172"/>
  <c r="I172"/>
  <c r="H172"/>
  <c r="G172"/>
  <c r="F172"/>
  <c r="E172"/>
  <c r="D172"/>
  <c r="R171"/>
  <c r="Q171"/>
  <c r="O171"/>
  <c r="N171"/>
  <c r="M171"/>
  <c r="L171"/>
  <c r="K171"/>
  <c r="J171"/>
  <c r="I171"/>
  <c r="G171"/>
  <c r="F171"/>
  <c r="E171"/>
  <c r="D171"/>
  <c r="R170"/>
  <c r="Q170"/>
  <c r="O170"/>
  <c r="N170"/>
  <c r="M170"/>
  <c r="L170"/>
  <c r="K170"/>
  <c r="J170"/>
  <c r="I170"/>
  <c r="G170"/>
  <c r="F170"/>
  <c r="E170"/>
  <c r="D170"/>
  <c r="R169"/>
  <c r="Q169"/>
  <c r="O169"/>
  <c r="N169"/>
  <c r="M169"/>
  <c r="L169"/>
  <c r="K169"/>
  <c r="J169"/>
  <c r="I169"/>
  <c r="G169"/>
  <c r="F169"/>
  <c r="E169"/>
  <c r="D169"/>
  <c r="R168"/>
  <c r="Q168"/>
  <c r="O168"/>
  <c r="N168"/>
  <c r="M168"/>
  <c r="L168"/>
  <c r="K168"/>
  <c r="J168"/>
  <c r="I168"/>
  <c r="H168"/>
  <c r="G168"/>
  <c r="F168"/>
  <c r="E168"/>
  <c r="D168"/>
  <c r="R167"/>
  <c r="Q167"/>
  <c r="O167"/>
  <c r="N167"/>
  <c r="M167"/>
  <c r="L167"/>
  <c r="K167"/>
  <c r="J167"/>
  <c r="I167"/>
  <c r="G167"/>
  <c r="F167"/>
  <c r="E167"/>
  <c r="D167"/>
  <c r="R166"/>
  <c r="Q166"/>
  <c r="O166"/>
  <c r="N166"/>
  <c r="M166"/>
  <c r="L166"/>
  <c r="K166"/>
  <c r="J166"/>
  <c r="I166"/>
  <c r="H166"/>
  <c r="G166"/>
  <c r="F166"/>
  <c r="E166"/>
  <c r="D166"/>
  <c r="R165"/>
  <c r="Q165"/>
  <c r="O165"/>
  <c r="N165"/>
  <c r="M165"/>
  <c r="L165"/>
  <c r="K165"/>
  <c r="J165"/>
  <c r="I165"/>
  <c r="H165"/>
  <c r="G165"/>
  <c r="F165"/>
  <c r="E165"/>
  <c r="D165"/>
  <c r="R164"/>
  <c r="Q164"/>
  <c r="O164"/>
  <c r="N164"/>
  <c r="M164"/>
  <c r="L164"/>
  <c r="K164"/>
  <c r="J164"/>
  <c r="I164"/>
  <c r="G164"/>
  <c r="F164"/>
  <c r="E164"/>
  <c r="D164"/>
  <c r="R163"/>
  <c r="Q163"/>
  <c r="O163"/>
  <c r="N163"/>
  <c r="M163"/>
  <c r="L163"/>
  <c r="J163"/>
  <c r="I163"/>
  <c r="H163"/>
  <c r="G163"/>
  <c r="F163"/>
  <c r="E163"/>
  <c r="D163"/>
  <c r="R162"/>
  <c r="Q162"/>
  <c r="O162"/>
  <c r="N162"/>
  <c r="M162"/>
  <c r="L162"/>
  <c r="K162"/>
  <c r="J162"/>
  <c r="I162"/>
  <c r="G162"/>
  <c r="F162"/>
  <c r="E162"/>
  <c r="D162"/>
  <c r="R161"/>
  <c r="Q161"/>
  <c r="O161"/>
  <c r="N161"/>
  <c r="M161"/>
  <c r="L161"/>
  <c r="K161"/>
  <c r="J161"/>
  <c r="I161"/>
  <c r="G161"/>
  <c r="F161"/>
  <c r="E161"/>
  <c r="D161"/>
  <c r="R160"/>
  <c r="Q160"/>
  <c r="O160"/>
  <c r="N160"/>
  <c r="M160"/>
  <c r="L160"/>
  <c r="K160"/>
  <c r="J160"/>
  <c r="I160"/>
  <c r="H160"/>
  <c r="G160"/>
  <c r="F160"/>
  <c r="E160"/>
  <c r="D160"/>
  <c r="R159"/>
  <c r="Q159"/>
  <c r="O159"/>
  <c r="N159"/>
  <c r="M159"/>
  <c r="L159"/>
  <c r="K159"/>
  <c r="J159"/>
  <c r="I159"/>
  <c r="H159"/>
  <c r="G159"/>
  <c r="F159"/>
  <c r="E159"/>
  <c r="D159"/>
  <c r="R158"/>
  <c r="Q158"/>
  <c r="O158"/>
  <c r="N158"/>
  <c r="M158"/>
  <c r="L158"/>
  <c r="K158"/>
  <c r="J158"/>
  <c r="I158"/>
  <c r="H158"/>
  <c r="G158"/>
  <c r="F158"/>
  <c r="E158"/>
  <c r="D158"/>
  <c r="R157"/>
  <c r="Q157"/>
  <c r="O157"/>
  <c r="N157"/>
  <c r="M157"/>
  <c r="L157"/>
  <c r="K157"/>
  <c r="J157"/>
  <c r="I157"/>
  <c r="G157"/>
  <c r="F157"/>
  <c r="E157"/>
  <c r="D157"/>
  <c r="R155"/>
  <c r="Q155"/>
  <c r="O155"/>
  <c r="N155"/>
  <c r="M155"/>
  <c r="L155"/>
  <c r="K155"/>
  <c r="J155"/>
  <c r="I155"/>
  <c r="H155"/>
  <c r="G155"/>
  <c r="F155"/>
  <c r="E155"/>
  <c r="D155"/>
  <c r="N154"/>
  <c r="M154"/>
  <c r="L154"/>
  <c r="C154"/>
  <c r="R153"/>
  <c r="Q153"/>
  <c r="O153"/>
  <c r="N153"/>
  <c r="M153"/>
  <c r="L153"/>
  <c r="K153"/>
  <c r="J153"/>
  <c r="I153"/>
  <c r="H153"/>
  <c r="G153"/>
  <c r="F153"/>
  <c r="E153"/>
  <c r="D153"/>
  <c r="R152"/>
  <c r="Q152"/>
  <c r="O152"/>
  <c r="M152"/>
  <c r="L152"/>
  <c r="K152"/>
  <c r="J152"/>
  <c r="I152"/>
  <c r="H152"/>
  <c r="G152"/>
  <c r="F152"/>
  <c r="E152"/>
  <c r="D152"/>
  <c r="R151"/>
  <c r="Q151"/>
  <c r="O151"/>
  <c r="N151"/>
  <c r="M151"/>
  <c r="L151"/>
  <c r="K151"/>
  <c r="J151"/>
  <c r="I151"/>
  <c r="H151"/>
  <c r="G151"/>
  <c r="F151"/>
  <c r="E151"/>
  <c r="D151"/>
  <c r="M150"/>
  <c r="L150"/>
  <c r="K150"/>
  <c r="J150"/>
  <c r="I150"/>
  <c r="H150"/>
  <c r="G150"/>
  <c r="F150"/>
  <c r="E150"/>
  <c r="D150"/>
  <c r="R149"/>
  <c r="Q149"/>
  <c r="O149"/>
  <c r="N149"/>
  <c r="M149"/>
  <c r="L149"/>
  <c r="K149"/>
  <c r="J149"/>
  <c r="I149"/>
  <c r="H149"/>
  <c r="G149"/>
  <c r="F149"/>
  <c r="E149"/>
  <c r="D149"/>
  <c r="R148"/>
  <c r="Q148"/>
  <c r="O148"/>
  <c r="M148"/>
  <c r="K148"/>
  <c r="J148"/>
  <c r="I148"/>
  <c r="G148"/>
  <c r="F148"/>
  <c r="E148"/>
  <c r="C148" s="1"/>
  <c r="R147"/>
  <c r="Q147"/>
  <c r="O147"/>
  <c r="N147"/>
  <c r="M147"/>
  <c r="L147"/>
  <c r="K147"/>
  <c r="J147"/>
  <c r="I147"/>
  <c r="H147"/>
  <c r="G147"/>
  <c r="F147"/>
  <c r="E147"/>
  <c r="D147"/>
  <c r="R146"/>
  <c r="Q146"/>
  <c r="O146"/>
  <c r="N146"/>
  <c r="M146"/>
  <c r="L146"/>
  <c r="K146"/>
  <c r="J146"/>
  <c r="I146"/>
  <c r="G146"/>
  <c r="F146"/>
  <c r="E146"/>
  <c r="D146"/>
  <c r="R144"/>
  <c r="Q144"/>
  <c r="O144"/>
  <c r="N144"/>
  <c r="M144"/>
  <c r="L144"/>
  <c r="K144"/>
  <c r="J144"/>
  <c r="I144"/>
  <c r="G144"/>
  <c r="F144"/>
  <c r="E144"/>
  <c r="D144"/>
  <c r="R143"/>
  <c r="Q143"/>
  <c r="O143"/>
  <c r="N143"/>
  <c r="M143"/>
  <c r="L143"/>
  <c r="K143"/>
  <c r="J143"/>
  <c r="I143"/>
  <c r="G143"/>
  <c r="F143"/>
  <c r="E143"/>
  <c r="D143"/>
  <c r="R142"/>
  <c r="Q142"/>
  <c r="O142"/>
  <c r="N142"/>
  <c r="M142"/>
  <c r="L142"/>
  <c r="K142"/>
  <c r="J142"/>
  <c r="I142"/>
  <c r="G142"/>
  <c r="F142"/>
  <c r="E142"/>
  <c r="D142"/>
  <c r="R141"/>
  <c r="Q141"/>
  <c r="O141"/>
  <c r="N141"/>
  <c r="M141"/>
  <c r="L141"/>
  <c r="K141"/>
  <c r="J141"/>
  <c r="I141"/>
  <c r="G141"/>
  <c r="F141"/>
  <c r="E141"/>
  <c r="D141"/>
  <c r="R139"/>
  <c r="Q139"/>
  <c r="O139"/>
  <c r="N139"/>
  <c r="M139"/>
  <c r="L139"/>
  <c r="K139"/>
  <c r="J139"/>
  <c r="I139"/>
  <c r="G139"/>
  <c r="F139"/>
  <c r="E139"/>
  <c r="D139"/>
  <c r="R138"/>
  <c r="Q138"/>
  <c r="O138"/>
  <c r="N138"/>
  <c r="M138"/>
  <c r="L138"/>
  <c r="K138"/>
  <c r="J138"/>
  <c r="I138"/>
  <c r="G138"/>
  <c r="F138"/>
  <c r="E138"/>
  <c r="D138"/>
  <c r="N136"/>
  <c r="M136"/>
  <c r="L136"/>
  <c r="C136"/>
  <c r="R135"/>
  <c r="Q135"/>
  <c r="O135"/>
  <c r="N135"/>
  <c r="M135"/>
  <c r="L135"/>
  <c r="K135"/>
  <c r="J135"/>
  <c r="I135"/>
  <c r="H135"/>
  <c r="G135"/>
  <c r="F135"/>
  <c r="E135"/>
  <c r="D135"/>
  <c r="R133"/>
  <c r="Q133"/>
  <c r="O133"/>
  <c r="N133"/>
  <c r="M133"/>
  <c r="L133"/>
  <c r="K133"/>
  <c r="J133"/>
  <c r="I133"/>
  <c r="G133"/>
  <c r="F133"/>
  <c r="E133"/>
  <c r="D133"/>
  <c r="R132"/>
  <c r="Q132"/>
  <c r="O132"/>
  <c r="N132"/>
  <c r="M132"/>
  <c r="L132"/>
  <c r="K132"/>
  <c r="J132"/>
  <c r="I132"/>
  <c r="G132"/>
  <c r="F132"/>
  <c r="E132"/>
  <c r="D132"/>
  <c r="R131"/>
  <c r="Q131"/>
  <c r="O131"/>
  <c r="N131"/>
  <c r="M131"/>
  <c r="L131"/>
  <c r="K131"/>
  <c r="J131"/>
  <c r="I131"/>
  <c r="G131"/>
  <c r="F131"/>
  <c r="E131"/>
  <c r="D131"/>
  <c r="R129"/>
  <c r="Q129"/>
  <c r="O129"/>
  <c r="N129"/>
  <c r="M129"/>
  <c r="L129"/>
  <c r="K129"/>
  <c r="J129"/>
  <c r="I129"/>
  <c r="H129"/>
  <c r="G129"/>
  <c r="F129"/>
  <c r="E129"/>
  <c r="D129"/>
  <c r="H128"/>
  <c r="G128"/>
  <c r="H127"/>
  <c r="G127"/>
  <c r="S119"/>
  <c r="R119"/>
  <c r="Q119"/>
  <c r="O119"/>
  <c r="N119"/>
  <c r="M119"/>
  <c r="L119"/>
  <c r="K119"/>
  <c r="J119"/>
  <c r="I119"/>
  <c r="H119"/>
  <c r="G119"/>
  <c r="F119"/>
  <c r="E119"/>
  <c r="D119"/>
  <c r="C119"/>
  <c r="T118"/>
  <c r="C117"/>
  <c r="R116"/>
  <c r="Q116"/>
  <c r="O116"/>
  <c r="N116"/>
  <c r="M116"/>
  <c r="L116"/>
  <c r="K116"/>
  <c r="J116"/>
  <c r="I116"/>
  <c r="H116"/>
  <c r="G116"/>
  <c r="F116"/>
  <c r="E116"/>
  <c r="D116"/>
  <c r="R115"/>
  <c r="Q115"/>
  <c r="O115"/>
  <c r="N115"/>
  <c r="M115"/>
  <c r="L115"/>
  <c r="K115"/>
  <c r="J115"/>
  <c r="I115"/>
  <c r="H115"/>
  <c r="G115"/>
  <c r="F115"/>
  <c r="E115"/>
  <c r="D115"/>
  <c r="R114"/>
  <c r="Q114"/>
  <c r="O114"/>
  <c r="N114"/>
  <c r="M114"/>
  <c r="L114"/>
  <c r="K114"/>
  <c r="J114"/>
  <c r="I114"/>
  <c r="H114"/>
  <c r="G114"/>
  <c r="F114"/>
  <c r="E114"/>
  <c r="D114"/>
  <c r="R113"/>
  <c r="Q113"/>
  <c r="O113"/>
  <c r="N113"/>
  <c r="M113"/>
  <c r="L113"/>
  <c r="K113"/>
  <c r="J113"/>
  <c r="I113"/>
  <c r="H113"/>
  <c r="G113"/>
  <c r="F113"/>
  <c r="E113"/>
  <c r="D113"/>
  <c r="R112"/>
  <c r="Q112"/>
  <c r="O112"/>
  <c r="N112"/>
  <c r="M112"/>
  <c r="L112"/>
  <c r="K112"/>
  <c r="J112"/>
  <c r="I112"/>
  <c r="H112"/>
  <c r="G112"/>
  <c r="F112"/>
  <c r="E112"/>
  <c r="D112"/>
  <c r="R111"/>
  <c r="Q111"/>
  <c r="O111"/>
  <c r="N111"/>
  <c r="M111"/>
  <c r="L111"/>
  <c r="K111"/>
  <c r="J111"/>
  <c r="I111"/>
  <c r="H111"/>
  <c r="G111"/>
  <c r="F111"/>
  <c r="E111"/>
  <c r="D111"/>
  <c r="R110"/>
  <c r="Q110"/>
  <c r="O110"/>
  <c r="N110"/>
  <c r="M110"/>
  <c r="L110"/>
  <c r="K110"/>
  <c r="J110"/>
  <c r="I110"/>
  <c r="H110"/>
  <c r="G110"/>
  <c r="F110"/>
  <c r="E110"/>
  <c r="D110"/>
  <c r="R109"/>
  <c r="Q109"/>
  <c r="O109"/>
  <c r="N109"/>
  <c r="M109"/>
  <c r="L109"/>
  <c r="K109"/>
  <c r="J109"/>
  <c r="I109"/>
  <c r="H109"/>
  <c r="G109"/>
  <c r="F109"/>
  <c r="E109"/>
  <c r="D109"/>
  <c r="R108"/>
  <c r="Q108"/>
  <c r="O108"/>
  <c r="N108"/>
  <c r="M108"/>
  <c r="L108"/>
  <c r="K108"/>
  <c r="J108"/>
  <c r="I108"/>
  <c r="H108"/>
  <c r="G108"/>
  <c r="F108"/>
  <c r="E108"/>
  <c r="D108"/>
  <c r="R107"/>
  <c r="Q107"/>
  <c r="O107"/>
  <c r="N107"/>
  <c r="M107"/>
  <c r="L107"/>
  <c r="K107"/>
  <c r="J107"/>
  <c r="I107"/>
  <c r="H107"/>
  <c r="G107"/>
  <c r="F107"/>
  <c r="E107"/>
  <c r="D107"/>
  <c r="R106"/>
  <c r="Q106"/>
  <c r="O106"/>
  <c r="N106"/>
  <c r="M106"/>
  <c r="L106"/>
  <c r="K106"/>
  <c r="J106"/>
  <c r="I106"/>
  <c r="H106"/>
  <c r="G106"/>
  <c r="F106"/>
  <c r="E106"/>
  <c r="D106"/>
  <c r="R105"/>
  <c r="Q105"/>
  <c r="O105"/>
  <c r="N105"/>
  <c r="M105"/>
  <c r="L105"/>
  <c r="K105"/>
  <c r="J105"/>
  <c r="I105"/>
  <c r="H105"/>
  <c r="G105"/>
  <c r="F105"/>
  <c r="E105"/>
  <c r="D105"/>
  <c r="R104"/>
  <c r="Q104"/>
  <c r="O104"/>
  <c r="N104"/>
  <c r="M104"/>
  <c r="L104"/>
  <c r="K104"/>
  <c r="J104"/>
  <c r="I104"/>
  <c r="H104"/>
  <c r="G104"/>
  <c r="F104"/>
  <c r="E104"/>
  <c r="D104"/>
  <c r="R103"/>
  <c r="Q103"/>
  <c r="O103"/>
  <c r="N103"/>
  <c r="M103"/>
  <c r="L103"/>
  <c r="K103"/>
  <c r="J103"/>
  <c r="I103"/>
  <c r="H103"/>
  <c r="G103"/>
  <c r="F103"/>
  <c r="E103"/>
  <c r="D103"/>
  <c r="R102"/>
  <c r="Q102"/>
  <c r="O102"/>
  <c r="N102"/>
  <c r="M102"/>
  <c r="L102"/>
  <c r="K102"/>
  <c r="J102"/>
  <c r="I102"/>
  <c r="H102"/>
  <c r="G102"/>
  <c r="F102"/>
  <c r="E102"/>
  <c r="D102"/>
  <c r="T101"/>
  <c r="R100"/>
  <c r="Q100"/>
  <c r="O100"/>
  <c r="N100"/>
  <c r="M100"/>
  <c r="L100"/>
  <c r="K100"/>
  <c r="J100"/>
  <c r="I100"/>
  <c r="H100"/>
  <c r="G100"/>
  <c r="F100"/>
  <c r="E100"/>
  <c r="D100"/>
  <c r="R99"/>
  <c r="Q99"/>
  <c r="O99"/>
  <c r="N99"/>
  <c r="M99"/>
  <c r="L99"/>
  <c r="K99"/>
  <c r="J99"/>
  <c r="I99"/>
  <c r="H99"/>
  <c r="G99"/>
  <c r="F99"/>
  <c r="E99"/>
  <c r="D99"/>
  <c r="R98"/>
  <c r="Q98"/>
  <c r="O98"/>
  <c r="N98"/>
  <c r="M98"/>
  <c r="L98"/>
  <c r="K98"/>
  <c r="J98"/>
  <c r="I98"/>
  <c r="H98"/>
  <c r="G98"/>
  <c r="F98"/>
  <c r="E98"/>
  <c r="D98"/>
  <c r="R97"/>
  <c r="Q97"/>
  <c r="O97"/>
  <c r="N97"/>
  <c r="M97"/>
  <c r="L97"/>
  <c r="K97"/>
  <c r="J97"/>
  <c r="I97"/>
  <c r="H97"/>
  <c r="G97"/>
  <c r="F97"/>
  <c r="E97"/>
  <c r="D97"/>
  <c r="R96"/>
  <c r="Q96"/>
  <c r="O96"/>
  <c r="N96"/>
  <c r="M96"/>
  <c r="L96"/>
  <c r="J96"/>
  <c r="I96"/>
  <c r="H96"/>
  <c r="G96"/>
  <c r="F96"/>
  <c r="E96"/>
  <c r="D96"/>
  <c r="R95"/>
  <c r="Q95"/>
  <c r="O95"/>
  <c r="N95"/>
  <c r="M95"/>
  <c r="L95"/>
  <c r="K95"/>
  <c r="J95"/>
  <c r="I95"/>
  <c r="H95"/>
  <c r="G95"/>
  <c r="F95"/>
  <c r="E95"/>
  <c r="D95"/>
  <c r="R94"/>
  <c r="Q94"/>
  <c r="O94"/>
  <c r="N94"/>
  <c r="M94"/>
  <c r="L94"/>
  <c r="K94"/>
  <c r="J94"/>
  <c r="I94"/>
  <c r="G94"/>
  <c r="F94"/>
  <c r="E94"/>
  <c r="D94"/>
  <c r="R93"/>
  <c r="Q93"/>
  <c r="O93"/>
  <c r="N93"/>
  <c r="M93"/>
  <c r="L93"/>
  <c r="K93"/>
  <c r="J93"/>
  <c r="I93"/>
  <c r="G93"/>
  <c r="F93"/>
  <c r="E93"/>
  <c r="D93"/>
  <c r="R92"/>
  <c r="Q92"/>
  <c r="O92"/>
  <c r="M92"/>
  <c r="K92"/>
  <c r="J92"/>
  <c r="I92"/>
  <c r="H92"/>
  <c r="G92"/>
  <c r="F92"/>
  <c r="E92"/>
  <c r="C92" s="1"/>
  <c r="R91"/>
  <c r="Q91"/>
  <c r="O91"/>
  <c r="N91"/>
  <c r="M91"/>
  <c r="L91"/>
  <c r="K91"/>
  <c r="J91"/>
  <c r="I91"/>
  <c r="G91"/>
  <c r="F91"/>
  <c r="E91"/>
  <c r="D91"/>
  <c r="R90"/>
  <c r="Q90"/>
  <c r="O90"/>
  <c r="N90"/>
  <c r="M90"/>
  <c r="L90"/>
  <c r="K90"/>
  <c r="J90"/>
  <c r="I90"/>
  <c r="G90"/>
  <c r="F90"/>
  <c r="E90"/>
  <c r="D90"/>
  <c r="R89"/>
  <c r="Q89"/>
  <c r="O89"/>
  <c r="N89"/>
  <c r="M89"/>
  <c r="L89"/>
  <c r="K89"/>
  <c r="J89"/>
  <c r="I89"/>
  <c r="G89"/>
  <c r="F89"/>
  <c r="E89"/>
  <c r="D89"/>
  <c r="R88"/>
  <c r="Q88"/>
  <c r="O88"/>
  <c r="N88"/>
  <c r="M88"/>
  <c r="L88"/>
  <c r="K88"/>
  <c r="J88"/>
  <c r="I88"/>
  <c r="H88"/>
  <c r="G88"/>
  <c r="F88"/>
  <c r="E88"/>
  <c r="D88"/>
  <c r="R87"/>
  <c r="Q87"/>
  <c r="O87"/>
  <c r="N87"/>
  <c r="M87"/>
  <c r="L87"/>
  <c r="K87"/>
  <c r="J87"/>
  <c r="I87"/>
  <c r="G87"/>
  <c r="F87"/>
  <c r="E87"/>
  <c r="D87"/>
  <c r="R86"/>
  <c r="Q86"/>
  <c r="O86"/>
  <c r="N86"/>
  <c r="M86"/>
  <c r="L86"/>
  <c r="K86"/>
  <c r="J86"/>
  <c r="I86"/>
  <c r="H86"/>
  <c r="G86"/>
  <c r="F86"/>
  <c r="E86"/>
  <c r="D86"/>
  <c r="R85"/>
  <c r="Q85"/>
  <c r="O85"/>
  <c r="N85"/>
  <c r="M85"/>
  <c r="L85"/>
  <c r="K85"/>
  <c r="J85"/>
  <c r="I85"/>
  <c r="G85"/>
  <c r="F85"/>
  <c r="E85"/>
  <c r="D85"/>
  <c r="T84"/>
  <c r="Q83"/>
  <c r="O83"/>
  <c r="N83"/>
  <c r="M83"/>
  <c r="L83"/>
  <c r="K83"/>
  <c r="J83"/>
  <c r="I83"/>
  <c r="G83"/>
  <c r="F83"/>
  <c r="E83"/>
  <c r="D83"/>
  <c r="R82"/>
  <c r="Q82"/>
  <c r="O82"/>
  <c r="N82"/>
  <c r="M82"/>
  <c r="L82"/>
  <c r="K82"/>
  <c r="J82"/>
  <c r="I82"/>
  <c r="H82"/>
  <c r="G82"/>
  <c r="F82"/>
  <c r="E82"/>
  <c r="D82"/>
  <c r="R81"/>
  <c r="Q81"/>
  <c r="O81"/>
  <c r="N81"/>
  <c r="M81"/>
  <c r="L81"/>
  <c r="K81"/>
  <c r="J81"/>
  <c r="I81"/>
  <c r="H81"/>
  <c r="G81"/>
  <c r="F81"/>
  <c r="E81"/>
  <c r="D81"/>
  <c r="R80"/>
  <c r="Q80"/>
  <c r="O80"/>
  <c r="N80"/>
  <c r="M80"/>
  <c r="L80"/>
  <c r="K80"/>
  <c r="J80"/>
  <c r="I80"/>
  <c r="G80"/>
  <c r="F80"/>
  <c r="E80"/>
  <c r="C80" s="1"/>
  <c r="T79"/>
  <c r="O78"/>
  <c r="M78"/>
  <c r="C78"/>
  <c r="C77"/>
  <c r="K76"/>
  <c r="C76"/>
  <c r="K75"/>
  <c r="C75"/>
  <c r="R74"/>
  <c r="Q74"/>
  <c r="O74"/>
  <c r="N74"/>
  <c r="M74"/>
  <c r="L74"/>
  <c r="K74"/>
  <c r="J74"/>
  <c r="I74"/>
  <c r="H74"/>
  <c r="G74"/>
  <c r="F74"/>
  <c r="E74"/>
  <c r="D74"/>
  <c r="K73"/>
  <c r="C73"/>
  <c r="R72"/>
  <c r="Q72"/>
  <c r="O72"/>
  <c r="N72"/>
  <c r="M72"/>
  <c r="L72"/>
  <c r="L71" s="1"/>
  <c r="K72"/>
  <c r="J72"/>
  <c r="I72"/>
  <c r="G72"/>
  <c r="F72"/>
  <c r="E72"/>
  <c r="D72"/>
  <c r="O71"/>
  <c r="R70"/>
  <c r="Q70"/>
  <c r="O70"/>
  <c r="N70"/>
  <c r="M70"/>
  <c r="L70"/>
  <c r="K70"/>
  <c r="J70"/>
  <c r="I70"/>
  <c r="H70"/>
  <c r="G70"/>
  <c r="F70"/>
  <c r="E70"/>
  <c r="D70"/>
  <c r="R69"/>
  <c r="Q69"/>
  <c r="O69"/>
  <c r="N69"/>
  <c r="M69"/>
  <c r="L69"/>
  <c r="K69"/>
  <c r="J69"/>
  <c r="I69"/>
  <c r="H69"/>
  <c r="G69"/>
  <c r="F69"/>
  <c r="E69"/>
  <c r="D69"/>
  <c r="R68"/>
  <c r="Q68"/>
  <c r="O68"/>
  <c r="N68"/>
  <c r="M68"/>
  <c r="L68"/>
  <c r="K68"/>
  <c r="J68"/>
  <c r="I68"/>
  <c r="H68"/>
  <c r="G68"/>
  <c r="F68"/>
  <c r="E68"/>
  <c r="D68"/>
  <c r="R67"/>
  <c r="Q67"/>
  <c r="O67"/>
  <c r="K67"/>
  <c r="J67"/>
  <c r="I67"/>
  <c r="G67"/>
  <c r="F67"/>
  <c r="E67"/>
  <c r="D67"/>
  <c r="R66"/>
  <c r="Q66"/>
  <c r="O66"/>
  <c r="N66"/>
  <c r="M66"/>
  <c r="L66"/>
  <c r="K66"/>
  <c r="J66"/>
  <c r="I66"/>
  <c r="H66"/>
  <c r="G66"/>
  <c r="F66"/>
  <c r="E66"/>
  <c r="D66"/>
  <c r="R65"/>
  <c r="Q65"/>
  <c r="O65"/>
  <c r="N65"/>
  <c r="M65"/>
  <c r="L65"/>
  <c r="K65"/>
  <c r="J65"/>
  <c r="I65"/>
  <c r="H65"/>
  <c r="G65"/>
  <c r="F65"/>
  <c r="E65"/>
  <c r="D65"/>
  <c r="R64"/>
  <c r="Q64"/>
  <c r="O64"/>
  <c r="N64"/>
  <c r="M64"/>
  <c r="L64"/>
  <c r="K64"/>
  <c r="J64"/>
  <c r="I64"/>
  <c r="G64"/>
  <c r="F64"/>
  <c r="E64"/>
  <c r="D64"/>
  <c r="R63"/>
  <c r="Q63"/>
  <c r="O63"/>
  <c r="N63"/>
  <c r="M63"/>
  <c r="L63"/>
  <c r="K63"/>
  <c r="J63"/>
  <c r="I63"/>
  <c r="H63"/>
  <c r="G63"/>
  <c r="F63"/>
  <c r="E63"/>
  <c r="D63"/>
  <c r="R62"/>
  <c r="Q62"/>
  <c r="O62"/>
  <c r="N62"/>
  <c r="M62"/>
  <c r="L62"/>
  <c r="K62"/>
  <c r="J62"/>
  <c r="I62"/>
  <c r="H62"/>
  <c r="G62"/>
  <c r="F62"/>
  <c r="E62"/>
  <c r="D62"/>
  <c r="R61"/>
  <c r="Q61"/>
  <c r="O61"/>
  <c r="N61"/>
  <c r="M61"/>
  <c r="L61"/>
  <c r="K61"/>
  <c r="J61"/>
  <c r="I61"/>
  <c r="G61"/>
  <c r="F61"/>
  <c r="E61"/>
  <c r="D61"/>
  <c r="R60"/>
  <c r="Q60"/>
  <c r="O60"/>
  <c r="N60"/>
  <c r="M60"/>
  <c r="L60"/>
  <c r="K60"/>
  <c r="J60"/>
  <c r="I60"/>
  <c r="G60"/>
  <c r="F60"/>
  <c r="E60"/>
  <c r="D60"/>
  <c r="R59"/>
  <c r="L59"/>
  <c r="G59"/>
  <c r="F59"/>
  <c r="E59"/>
  <c r="D59"/>
  <c r="L58"/>
  <c r="D58"/>
  <c r="C58" s="1"/>
  <c r="R57"/>
  <c r="Q57"/>
  <c r="O57"/>
  <c r="N57"/>
  <c r="M57"/>
  <c r="L57"/>
  <c r="K57"/>
  <c r="J57"/>
  <c r="I57"/>
  <c r="H57"/>
  <c r="G57"/>
  <c r="F57"/>
  <c r="E57"/>
  <c r="D57"/>
  <c r="N56"/>
  <c r="D56"/>
  <c r="C56" s="1"/>
  <c r="L55"/>
  <c r="C55"/>
  <c r="R54"/>
  <c r="Q54"/>
  <c r="O54"/>
  <c r="N54"/>
  <c r="M54"/>
  <c r="L54"/>
  <c r="K54"/>
  <c r="J54"/>
  <c r="I54"/>
  <c r="G54"/>
  <c r="F54"/>
  <c r="E54"/>
  <c r="D54"/>
  <c r="R53"/>
  <c r="Q53"/>
  <c r="O53"/>
  <c r="N53"/>
  <c r="M53"/>
  <c r="L53"/>
  <c r="K53"/>
  <c r="J53"/>
  <c r="I53"/>
  <c r="G53"/>
  <c r="F53"/>
  <c r="E53"/>
  <c r="D53"/>
  <c r="R52"/>
  <c r="Q52"/>
  <c r="O52"/>
  <c r="N52"/>
  <c r="M52"/>
  <c r="L52"/>
  <c r="K52"/>
  <c r="J52"/>
  <c r="I52"/>
  <c r="H52"/>
  <c r="G52"/>
  <c r="F52"/>
  <c r="E52"/>
  <c r="D52"/>
  <c r="R51"/>
  <c r="Q51"/>
  <c r="O51"/>
  <c r="N51"/>
  <c r="M51"/>
  <c r="L51"/>
  <c r="K51"/>
  <c r="J51"/>
  <c r="I51"/>
  <c r="H51"/>
  <c r="G51"/>
  <c r="F51"/>
  <c r="E51"/>
  <c r="D51"/>
  <c r="R50"/>
  <c r="Q50"/>
  <c r="O50"/>
  <c r="N50"/>
  <c r="M50"/>
  <c r="L50"/>
  <c r="K50"/>
  <c r="J50"/>
  <c r="I50"/>
  <c r="H50"/>
  <c r="G50"/>
  <c r="F50"/>
  <c r="E50"/>
  <c r="D50"/>
  <c r="R49"/>
  <c r="Q49"/>
  <c r="O49"/>
  <c r="N49"/>
  <c r="M49"/>
  <c r="L49"/>
  <c r="K49"/>
  <c r="J49"/>
  <c r="I49"/>
  <c r="G49"/>
  <c r="F49"/>
  <c r="E49"/>
  <c r="D49"/>
  <c r="R48"/>
  <c r="Q48"/>
  <c r="O48"/>
  <c r="N48"/>
  <c r="M48"/>
  <c r="L48"/>
  <c r="K48"/>
  <c r="J48"/>
  <c r="I48"/>
  <c r="G48"/>
  <c r="F48"/>
  <c r="E48"/>
  <c r="D48"/>
  <c r="R47"/>
  <c r="Q47"/>
  <c r="O47"/>
  <c r="N47"/>
  <c r="M47"/>
  <c r="L47"/>
  <c r="K47"/>
  <c r="J47"/>
  <c r="I47"/>
  <c r="G47"/>
  <c r="F47"/>
  <c r="E47"/>
  <c r="D47"/>
  <c r="R46"/>
  <c r="Q46"/>
  <c r="O46"/>
  <c r="N46"/>
  <c r="M46"/>
  <c r="L46"/>
  <c r="K46"/>
  <c r="J46"/>
  <c r="I46"/>
  <c r="H46"/>
  <c r="G46"/>
  <c r="F46"/>
  <c r="E46"/>
  <c r="D46"/>
  <c r="R45"/>
  <c r="Q45"/>
  <c r="O45"/>
  <c r="N45"/>
  <c r="M45"/>
  <c r="L45"/>
  <c r="K45"/>
  <c r="J45"/>
  <c r="I45"/>
  <c r="G45"/>
  <c r="F45"/>
  <c r="E45"/>
  <c r="D45"/>
  <c r="T44"/>
  <c r="R44"/>
  <c r="Q44"/>
  <c r="O44"/>
  <c r="N44"/>
  <c r="M44"/>
  <c r="L44"/>
  <c r="K44"/>
  <c r="J44"/>
  <c r="I44"/>
  <c r="H44"/>
  <c r="G44"/>
  <c r="F44"/>
  <c r="E44"/>
  <c r="D44"/>
  <c r="R43"/>
  <c r="Q43"/>
  <c r="O43"/>
  <c r="N43"/>
  <c r="M43"/>
  <c r="L43"/>
  <c r="K43"/>
  <c r="J43"/>
  <c r="I43"/>
  <c r="H43"/>
  <c r="G43"/>
  <c r="F43"/>
  <c r="E43"/>
  <c r="D43"/>
  <c r="R42"/>
  <c r="Q42"/>
  <c r="O42"/>
  <c r="N42"/>
  <c r="M42"/>
  <c r="L42"/>
  <c r="K42"/>
  <c r="J42"/>
  <c r="I42"/>
  <c r="G42"/>
  <c r="F42"/>
  <c r="E42"/>
  <c r="D42"/>
  <c r="R41"/>
  <c r="Q41"/>
  <c r="O41"/>
  <c r="N41"/>
  <c r="M41"/>
  <c r="L41"/>
  <c r="J41"/>
  <c r="I41"/>
  <c r="H41"/>
  <c r="G41"/>
  <c r="F41"/>
  <c r="E41"/>
  <c r="D41"/>
  <c r="R40"/>
  <c r="Q40"/>
  <c r="O40"/>
  <c r="N40"/>
  <c r="M40"/>
  <c r="L40"/>
  <c r="K40"/>
  <c r="J40"/>
  <c r="I40"/>
  <c r="G40"/>
  <c r="F40"/>
  <c r="E40"/>
  <c r="D40"/>
  <c r="R39"/>
  <c r="Q39"/>
  <c r="O39"/>
  <c r="N39"/>
  <c r="M39"/>
  <c r="L39"/>
  <c r="K39"/>
  <c r="J39"/>
  <c r="I39"/>
  <c r="G39"/>
  <c r="F39"/>
  <c r="E39"/>
  <c r="D39"/>
  <c r="R38"/>
  <c r="Q38"/>
  <c r="O38"/>
  <c r="N38"/>
  <c r="M38"/>
  <c r="L38"/>
  <c r="K38"/>
  <c r="J38"/>
  <c r="I38"/>
  <c r="H38"/>
  <c r="G38"/>
  <c r="F38"/>
  <c r="E38"/>
  <c r="D38"/>
  <c r="R37"/>
  <c r="Q37"/>
  <c r="O37"/>
  <c r="N37"/>
  <c r="M37"/>
  <c r="L37"/>
  <c r="K37"/>
  <c r="J37"/>
  <c r="I37"/>
  <c r="H37"/>
  <c r="G37"/>
  <c r="F37"/>
  <c r="E37"/>
  <c r="D37"/>
  <c r="R36"/>
  <c r="Q36"/>
  <c r="O36"/>
  <c r="N36"/>
  <c r="M36"/>
  <c r="L36"/>
  <c r="K36"/>
  <c r="J36"/>
  <c r="I36"/>
  <c r="H36"/>
  <c r="G36"/>
  <c r="F36"/>
  <c r="E36"/>
  <c r="D36"/>
  <c r="R35"/>
  <c r="Q35"/>
  <c r="O35"/>
  <c r="N35"/>
  <c r="M35"/>
  <c r="L35"/>
  <c r="K35"/>
  <c r="J35"/>
  <c r="I35"/>
  <c r="G35"/>
  <c r="F35"/>
  <c r="E35"/>
  <c r="D35"/>
  <c r="T34"/>
  <c r="R33"/>
  <c r="Q33"/>
  <c r="O33"/>
  <c r="N33"/>
  <c r="M33"/>
  <c r="L33"/>
  <c r="K33"/>
  <c r="J33"/>
  <c r="I33"/>
  <c r="H33"/>
  <c r="G33"/>
  <c r="F33"/>
  <c r="E33"/>
  <c r="D33"/>
  <c r="N32"/>
  <c r="M32"/>
  <c r="L32"/>
  <c r="C32"/>
  <c r="R31"/>
  <c r="Q31"/>
  <c r="O31"/>
  <c r="N31"/>
  <c r="M31"/>
  <c r="L31"/>
  <c r="K31"/>
  <c r="J31"/>
  <c r="I31"/>
  <c r="H31"/>
  <c r="G31"/>
  <c r="F31"/>
  <c r="E31"/>
  <c r="D31"/>
  <c r="R30"/>
  <c r="Q30"/>
  <c r="O30"/>
  <c r="M30"/>
  <c r="L30"/>
  <c r="K30"/>
  <c r="J30"/>
  <c r="I30"/>
  <c r="H30"/>
  <c r="G30"/>
  <c r="F30"/>
  <c r="E30"/>
  <c r="D30"/>
  <c r="R29"/>
  <c r="Q29"/>
  <c r="O29"/>
  <c r="N29"/>
  <c r="M29"/>
  <c r="L29"/>
  <c r="K29"/>
  <c r="I29"/>
  <c r="H29"/>
  <c r="G29"/>
  <c r="F29"/>
  <c r="E29"/>
  <c r="D29"/>
  <c r="M28"/>
  <c r="L28"/>
  <c r="K28"/>
  <c r="J28"/>
  <c r="I28"/>
  <c r="H28"/>
  <c r="G28"/>
  <c r="F28"/>
  <c r="E28"/>
  <c r="D28"/>
  <c r="R27"/>
  <c r="Q27"/>
  <c r="O27"/>
  <c r="N27"/>
  <c r="M27"/>
  <c r="L27"/>
  <c r="K27"/>
  <c r="J27"/>
  <c r="I27"/>
  <c r="H27"/>
  <c r="G27"/>
  <c r="F27"/>
  <c r="E27"/>
  <c r="D27"/>
  <c r="R26"/>
  <c r="Q26"/>
  <c r="O26"/>
  <c r="M26"/>
  <c r="K26"/>
  <c r="J26"/>
  <c r="I26"/>
  <c r="G26"/>
  <c r="F26"/>
  <c r="E26"/>
  <c r="C26" s="1"/>
  <c r="R25"/>
  <c r="Q25"/>
  <c r="O25"/>
  <c r="N25"/>
  <c r="M25"/>
  <c r="L25"/>
  <c r="K25"/>
  <c r="J25"/>
  <c r="I25"/>
  <c r="H25"/>
  <c r="G25"/>
  <c r="F25"/>
  <c r="E25"/>
  <c r="D25"/>
  <c r="R24"/>
  <c r="Q24"/>
  <c r="O24"/>
  <c r="N24"/>
  <c r="M24"/>
  <c r="L24"/>
  <c r="K24"/>
  <c r="J24"/>
  <c r="I24"/>
  <c r="G24"/>
  <c r="F24"/>
  <c r="E24"/>
  <c r="D24"/>
  <c r="T23"/>
  <c r="R22"/>
  <c r="Q22"/>
  <c r="O22"/>
  <c r="N22"/>
  <c r="M22"/>
  <c r="L22"/>
  <c r="K22"/>
  <c r="J22"/>
  <c r="I22"/>
  <c r="G22"/>
  <c r="F22"/>
  <c r="E22"/>
  <c r="D22"/>
  <c r="R21"/>
  <c r="Q21"/>
  <c r="O21"/>
  <c r="N21"/>
  <c r="M21"/>
  <c r="L21"/>
  <c r="K21"/>
  <c r="J21"/>
  <c r="I21"/>
  <c r="G21"/>
  <c r="F21"/>
  <c r="E21"/>
  <c r="D21"/>
  <c r="R20"/>
  <c r="Q20"/>
  <c r="O20"/>
  <c r="N20"/>
  <c r="M20"/>
  <c r="L20"/>
  <c r="K20"/>
  <c r="J20"/>
  <c r="I20"/>
  <c r="G20"/>
  <c r="F20"/>
  <c r="E20"/>
  <c r="D20"/>
  <c r="R19"/>
  <c r="Q19"/>
  <c r="O19"/>
  <c r="N19"/>
  <c r="M19"/>
  <c r="L19"/>
  <c r="K19"/>
  <c r="J19"/>
  <c r="I19"/>
  <c r="G19"/>
  <c r="F19"/>
  <c r="E19"/>
  <c r="D19"/>
  <c r="T18"/>
  <c r="R17"/>
  <c r="Q17"/>
  <c r="O17"/>
  <c r="N17"/>
  <c r="M17"/>
  <c r="L17"/>
  <c r="K17"/>
  <c r="J17"/>
  <c r="I17"/>
  <c r="G17"/>
  <c r="F17"/>
  <c r="E17"/>
  <c r="D17"/>
  <c r="R16"/>
  <c r="Q16"/>
  <c r="O16"/>
  <c r="N16"/>
  <c r="M16"/>
  <c r="L16"/>
  <c r="K16"/>
  <c r="J16"/>
  <c r="I16"/>
  <c r="G16"/>
  <c r="F16"/>
  <c r="E16"/>
  <c r="D16"/>
  <c r="T15"/>
  <c r="N14"/>
  <c r="M14"/>
  <c r="L14"/>
  <c r="C14"/>
  <c r="T13"/>
  <c r="R13"/>
  <c r="Q13"/>
  <c r="O13"/>
  <c r="N13"/>
  <c r="M13"/>
  <c r="L13"/>
  <c r="K13"/>
  <c r="J13"/>
  <c r="I13"/>
  <c r="H13"/>
  <c r="G13"/>
  <c r="F13"/>
  <c r="E13"/>
  <c r="D13"/>
  <c r="R11"/>
  <c r="Q11"/>
  <c r="O11"/>
  <c r="N11"/>
  <c r="M11"/>
  <c r="L11"/>
  <c r="K11"/>
  <c r="J11"/>
  <c r="I11"/>
  <c r="G11"/>
  <c r="F11"/>
  <c r="E11"/>
  <c r="D11"/>
  <c r="R10"/>
  <c r="Q10"/>
  <c r="O10"/>
  <c r="N10"/>
  <c r="M10"/>
  <c r="L10"/>
  <c r="K10"/>
  <c r="J10"/>
  <c r="I10"/>
  <c r="G10"/>
  <c r="F10"/>
  <c r="E10"/>
  <c r="D10"/>
  <c r="R9"/>
  <c r="Q9"/>
  <c r="O9"/>
  <c r="N9"/>
  <c r="M9"/>
  <c r="L9"/>
  <c r="K9"/>
  <c r="J9"/>
  <c r="I9"/>
  <c r="G9"/>
  <c r="F9"/>
  <c r="E9"/>
  <c r="D9"/>
  <c r="T7"/>
  <c r="R7"/>
  <c r="Q7"/>
  <c r="O7"/>
  <c r="N7"/>
  <c r="M7"/>
  <c r="L7"/>
  <c r="K7"/>
  <c r="J7"/>
  <c r="I7"/>
  <c r="H7"/>
  <c r="G7"/>
  <c r="F7"/>
  <c r="E7"/>
  <c r="D7"/>
  <c r="T6"/>
  <c r="H6"/>
  <c r="G6"/>
  <c r="H5"/>
  <c r="G5"/>
  <c r="E86" i="55" l="1"/>
  <c r="G89"/>
  <c r="M153"/>
  <c r="O150"/>
  <c r="G86"/>
  <c r="H86"/>
  <c r="L86"/>
  <c r="K86"/>
  <c r="T153"/>
  <c r="S153"/>
  <c r="C44" i="8"/>
  <c r="K79"/>
  <c r="O84"/>
  <c r="F101"/>
  <c r="C38"/>
  <c r="S38" s="1"/>
  <c r="C45"/>
  <c r="C53"/>
  <c r="G79"/>
  <c r="O223"/>
  <c r="CJ46" i="19"/>
  <c r="CI46"/>
  <c r="CM52"/>
  <c r="BP51"/>
  <c r="X51"/>
  <c r="BW51"/>
  <c r="H51"/>
  <c r="CO51"/>
  <c r="G51"/>
  <c r="CL51"/>
  <c r="BA5"/>
  <c r="CJ62"/>
  <c r="CJ16"/>
  <c r="CI16"/>
  <c r="BU5"/>
  <c r="BX10"/>
  <c r="BW10" s="1"/>
  <c r="BA25"/>
  <c r="BD25"/>
  <c r="BC25" s="1"/>
  <c r="AI45"/>
  <c r="AJ45"/>
  <c r="CJ22"/>
  <c r="AI16"/>
  <c r="AB5"/>
  <c r="CM12"/>
  <c r="CL12" s="1"/>
  <c r="R23" i="8"/>
  <c r="S32"/>
  <c r="J79"/>
  <c r="D79"/>
  <c r="L79"/>
  <c r="F84"/>
  <c r="K84"/>
  <c r="H101"/>
  <c r="L101"/>
  <c r="Q101"/>
  <c r="F130"/>
  <c r="F128" s="1"/>
  <c r="K130"/>
  <c r="K128" s="1"/>
  <c r="O130"/>
  <c r="CM10" i="19"/>
  <c r="AG10"/>
  <c r="AO5"/>
  <c r="BO5"/>
  <c r="BP5"/>
  <c r="CJ50"/>
  <c r="CI50"/>
  <c r="CJ27"/>
  <c r="CI27"/>
  <c r="CJ65"/>
  <c r="CG52"/>
  <c r="CJ52"/>
  <c r="CI52"/>
  <c r="AI52"/>
  <c r="AJ52"/>
  <c r="CJ19"/>
  <c r="CI19"/>
  <c r="AZ12"/>
  <c r="BD12"/>
  <c r="BC12" s="1"/>
  <c r="F68"/>
  <c r="BC16"/>
  <c r="BB10"/>
  <c r="BD16"/>
  <c r="AI12"/>
  <c r="AH10"/>
  <c r="BH51"/>
  <c r="BG51"/>
  <c r="CG12"/>
  <c r="CF12" s="1"/>
  <c r="CJ12"/>
  <c r="CI12" s="1"/>
  <c r="N5"/>
  <c r="P10"/>
  <c r="O10" s="1"/>
  <c r="AU5"/>
  <c r="AV5"/>
  <c r="CA5"/>
  <c r="CB5"/>
  <c r="AW66"/>
  <c r="AY66" s="1"/>
  <c r="AZ66"/>
  <c r="CE5"/>
  <c r="CF5"/>
  <c r="G223" i="8"/>
  <c r="CJ64" i="19"/>
  <c r="CI64"/>
  <c r="AN51"/>
  <c r="CG7"/>
  <c r="CI7" s="1"/>
  <c r="AJ7"/>
  <c r="AI7" s="1"/>
  <c r="AJ25"/>
  <c r="AI25"/>
  <c r="CJ11"/>
  <c r="H10"/>
  <c r="G10" s="1"/>
  <c r="CL10"/>
  <c r="AE5"/>
  <c r="AF5"/>
  <c r="BK5"/>
  <c r="BL5"/>
  <c r="E5"/>
  <c r="H145" i="8"/>
  <c r="D71"/>
  <c r="R201"/>
  <c r="E223"/>
  <c r="I223"/>
  <c r="M223"/>
  <c r="R223"/>
  <c r="Q79"/>
  <c r="C150"/>
  <c r="I130"/>
  <c r="M130"/>
  <c r="R130"/>
  <c r="C233"/>
  <c r="S233" s="1"/>
  <c r="C235"/>
  <c r="C237"/>
  <c r="E193"/>
  <c r="F137"/>
  <c r="K137"/>
  <c r="O137"/>
  <c r="C183"/>
  <c r="C190"/>
  <c r="S190" s="1"/>
  <c r="C238"/>
  <c r="G15"/>
  <c r="C42"/>
  <c r="F71"/>
  <c r="D137"/>
  <c r="O206"/>
  <c r="G84"/>
  <c r="L84"/>
  <c r="Q137"/>
  <c r="Q130"/>
  <c r="Q140"/>
  <c r="R145"/>
  <c r="J201"/>
  <c r="D201"/>
  <c r="F15"/>
  <c r="K15"/>
  <c r="O15"/>
  <c r="C68"/>
  <c r="S68" s="1"/>
  <c r="C70"/>
  <c r="O156"/>
  <c r="C192"/>
  <c r="R15"/>
  <c r="D18"/>
  <c r="O18"/>
  <c r="C33"/>
  <c r="J101"/>
  <c r="L140"/>
  <c r="J140"/>
  <c r="F156"/>
  <c r="K156"/>
  <c r="E156"/>
  <c r="Q156"/>
  <c r="J156"/>
  <c r="H156"/>
  <c r="E201"/>
  <c r="F223"/>
  <c r="J223"/>
  <c r="K34"/>
  <c r="C104"/>
  <c r="S104" s="1"/>
  <c r="C110"/>
  <c r="E137"/>
  <c r="J137"/>
  <c r="C162"/>
  <c r="S162" s="1"/>
  <c r="F201"/>
  <c r="K223"/>
  <c r="Q223"/>
  <c r="I8"/>
  <c r="E18"/>
  <c r="C20"/>
  <c r="R79"/>
  <c r="C82"/>
  <c r="C91"/>
  <c r="S91" s="1"/>
  <c r="C94"/>
  <c r="C161"/>
  <c r="S161" s="1"/>
  <c r="C175"/>
  <c r="S175" s="1"/>
  <c r="I201"/>
  <c r="M201"/>
  <c r="K201"/>
  <c r="O201"/>
  <c r="L201"/>
  <c r="F206"/>
  <c r="K206"/>
  <c r="M206"/>
  <c r="Q206"/>
  <c r="K18"/>
  <c r="Q34"/>
  <c r="I84"/>
  <c r="M84"/>
  <c r="R84"/>
  <c r="E101"/>
  <c r="I101"/>
  <c r="M101"/>
  <c r="N101" s="1"/>
  <c r="G101"/>
  <c r="E140"/>
  <c r="L145"/>
  <c r="Q145"/>
  <c r="D156"/>
  <c r="I156"/>
  <c r="M156"/>
  <c r="R156"/>
  <c r="D206"/>
  <c r="I206"/>
  <c r="R206"/>
  <c r="N15"/>
  <c r="E145"/>
  <c r="G156"/>
  <c r="L156"/>
  <c r="G193"/>
  <c r="L206"/>
  <c r="D223"/>
  <c r="C223" s="1"/>
  <c r="H223"/>
  <c r="M34"/>
  <c r="R34"/>
  <c r="I79"/>
  <c r="M79"/>
  <c r="N79" s="1"/>
  <c r="E84"/>
  <c r="C86"/>
  <c r="C96"/>
  <c r="S96" s="1"/>
  <c r="G130"/>
  <c r="L130"/>
  <c r="G137"/>
  <c r="L137"/>
  <c r="F140"/>
  <c r="K140"/>
  <c r="O140"/>
  <c r="C160"/>
  <c r="S160" s="1"/>
  <c r="C163"/>
  <c r="S163" s="1"/>
  <c r="C166"/>
  <c r="C179"/>
  <c r="S179" s="1"/>
  <c r="G201"/>
  <c r="E206"/>
  <c r="J206"/>
  <c r="N206"/>
  <c r="C208"/>
  <c r="S208" s="1"/>
  <c r="C216"/>
  <c r="S216" s="1"/>
  <c r="C228"/>
  <c r="M18"/>
  <c r="F23"/>
  <c r="K23"/>
  <c r="O23"/>
  <c r="G34"/>
  <c r="L34"/>
  <c r="C37"/>
  <c r="C39"/>
  <c r="C43"/>
  <c r="C16"/>
  <c r="S16" s="1"/>
  <c r="I15"/>
  <c r="M15"/>
  <c r="L15"/>
  <c r="Q15"/>
  <c r="J23"/>
  <c r="H23"/>
  <c r="I140"/>
  <c r="C196"/>
  <c r="S196" s="1"/>
  <c r="S198"/>
  <c r="C204"/>
  <c r="G8"/>
  <c r="Q8"/>
  <c r="M23"/>
  <c r="G23"/>
  <c r="C28"/>
  <c r="C31"/>
  <c r="S31" s="1"/>
  <c r="E34"/>
  <c r="J34"/>
  <c r="D34"/>
  <c r="H34"/>
  <c r="H12" s="1"/>
  <c r="F79"/>
  <c r="O79"/>
  <c r="Q84"/>
  <c r="C133"/>
  <c r="N137"/>
  <c r="R140"/>
  <c r="J18"/>
  <c r="C69"/>
  <c r="S69" s="1"/>
  <c r="S73"/>
  <c r="S77"/>
  <c r="C107"/>
  <c r="S107" s="1"/>
  <c r="C109"/>
  <c r="S109" s="1"/>
  <c r="C115"/>
  <c r="S115" s="1"/>
  <c r="I137"/>
  <c r="R137"/>
  <c r="M145"/>
  <c r="L223"/>
  <c r="N223" s="1"/>
  <c r="N30"/>
  <c r="C61"/>
  <c r="S61" s="1"/>
  <c r="C62"/>
  <c r="S62" s="1"/>
  <c r="Q201"/>
  <c r="J15"/>
  <c r="C21"/>
  <c r="O34"/>
  <c r="C72"/>
  <c r="S72" s="1"/>
  <c r="C142"/>
  <c r="G140"/>
  <c r="F145"/>
  <c r="K145"/>
  <c r="O145"/>
  <c r="C147"/>
  <c r="S147" s="1"/>
  <c r="C189"/>
  <c r="S189" s="1"/>
  <c r="C191"/>
  <c r="S191" s="1"/>
  <c r="G206"/>
  <c r="C212"/>
  <c r="C230"/>
  <c r="S230" s="1"/>
  <c r="C232"/>
  <c r="S232" s="1"/>
  <c r="C234"/>
  <c r="E8"/>
  <c r="E15"/>
  <c r="C25"/>
  <c r="S25" s="1"/>
  <c r="C27"/>
  <c r="C46"/>
  <c r="S46" s="1"/>
  <c r="C66"/>
  <c r="S66" s="1"/>
  <c r="C85"/>
  <c r="S85" s="1"/>
  <c r="C100"/>
  <c r="C102"/>
  <c r="C129"/>
  <c r="J145"/>
  <c r="C176"/>
  <c r="N200"/>
  <c r="C224"/>
  <c r="S224" s="1"/>
  <c r="C226"/>
  <c r="S226" s="1"/>
  <c r="D193"/>
  <c r="C218"/>
  <c r="C227"/>
  <c r="S227" s="1"/>
  <c r="L8"/>
  <c r="C13"/>
  <c r="I18"/>
  <c r="R18"/>
  <c r="C81"/>
  <c r="S81" s="1"/>
  <c r="C152"/>
  <c r="L23"/>
  <c r="Q23"/>
  <c r="M137"/>
  <c r="M140"/>
  <c r="C155"/>
  <c r="S154" s="1"/>
  <c r="C157"/>
  <c r="S157" s="1"/>
  <c r="C158"/>
  <c r="C168"/>
  <c r="F8"/>
  <c r="F6" s="1"/>
  <c r="K8"/>
  <c r="O8"/>
  <c r="C11"/>
  <c r="C24"/>
  <c r="S24" s="1"/>
  <c r="I23"/>
  <c r="C40"/>
  <c r="C52"/>
  <c r="C59"/>
  <c r="C65"/>
  <c r="S65" s="1"/>
  <c r="C87"/>
  <c r="S87" s="1"/>
  <c r="C95"/>
  <c r="S95" s="1"/>
  <c r="C106"/>
  <c r="S106" s="1"/>
  <c r="C114"/>
  <c r="S114" s="1"/>
  <c r="C116"/>
  <c r="S116" s="1"/>
  <c r="C182"/>
  <c r="F193"/>
  <c r="S195"/>
  <c r="C211"/>
  <c r="S211" s="1"/>
  <c r="C219"/>
  <c r="C221"/>
  <c r="S221" s="1"/>
  <c r="C231"/>
  <c r="S231" s="1"/>
  <c r="G18"/>
  <c r="L18"/>
  <c r="N18" s="1"/>
  <c r="F18"/>
  <c r="E71"/>
  <c r="C71" s="1"/>
  <c r="C89"/>
  <c r="D101"/>
  <c r="K101"/>
  <c r="O101"/>
  <c r="C131"/>
  <c r="S131" s="1"/>
  <c r="C144"/>
  <c r="S144" s="1"/>
  <c r="C149"/>
  <c r="S149" s="1"/>
  <c r="C169"/>
  <c r="S169" s="1"/>
  <c r="C9"/>
  <c r="S9" s="1"/>
  <c r="M8"/>
  <c r="R8"/>
  <c r="C17"/>
  <c r="S17" s="1"/>
  <c r="C22"/>
  <c r="C29"/>
  <c r="C36"/>
  <c r="S36" s="1"/>
  <c r="I34"/>
  <c r="G71"/>
  <c r="C139"/>
  <c r="D145"/>
  <c r="C145" s="1"/>
  <c r="I145"/>
  <c r="S148"/>
  <c r="C181"/>
  <c r="C186"/>
  <c r="C205"/>
  <c r="S205" s="1"/>
  <c r="C209"/>
  <c r="S209" s="1"/>
  <c r="C210"/>
  <c r="S210" s="1"/>
  <c r="C225"/>
  <c r="S225" s="1"/>
  <c r="Q18"/>
  <c r="S94"/>
  <c r="R101"/>
  <c r="C135"/>
  <c r="S135" s="1"/>
  <c r="S14"/>
  <c r="D15"/>
  <c r="C19"/>
  <c r="S19" s="1"/>
  <c r="E23"/>
  <c r="C30"/>
  <c r="S30" s="1"/>
  <c r="C35"/>
  <c r="S35" s="1"/>
  <c r="F34"/>
  <c r="C41"/>
  <c r="S41" s="1"/>
  <c r="C49"/>
  <c r="S49" s="1"/>
  <c r="C50"/>
  <c r="C54"/>
  <c r="S53" s="1"/>
  <c r="C60"/>
  <c r="C64"/>
  <c r="S64" s="1"/>
  <c r="S75"/>
  <c r="C83"/>
  <c r="S83" s="1"/>
  <c r="D84"/>
  <c r="C84" s="1"/>
  <c r="J84"/>
  <c r="N84"/>
  <c r="C88"/>
  <c r="C90"/>
  <c r="S89" s="1"/>
  <c r="C97"/>
  <c r="S97" s="1"/>
  <c r="C99"/>
  <c r="S99" s="1"/>
  <c r="C111"/>
  <c r="C113"/>
  <c r="S113" s="1"/>
  <c r="C143"/>
  <c r="S143" s="1"/>
  <c r="C146"/>
  <c r="S146" s="1"/>
  <c r="G145"/>
  <c r="C151"/>
  <c r="S151" s="1"/>
  <c r="C170"/>
  <c r="S170" s="1"/>
  <c r="C173"/>
  <c r="S173" s="1"/>
  <c r="C184"/>
  <c r="C188"/>
  <c r="S188" s="1"/>
  <c r="C207"/>
  <c r="S207" s="1"/>
  <c r="C217"/>
  <c r="S217" s="1"/>
  <c r="S20"/>
  <c r="S37"/>
  <c r="S42"/>
  <c r="S45"/>
  <c r="S86"/>
  <c r="N152"/>
  <c r="C159"/>
  <c r="C167"/>
  <c r="S166" s="1"/>
  <c r="S178"/>
  <c r="C193"/>
  <c r="S192" s="1"/>
  <c r="S234"/>
  <c r="D8"/>
  <c r="J8"/>
  <c r="N8"/>
  <c r="C10"/>
  <c r="S10" s="1"/>
  <c r="C47"/>
  <c r="S47" s="1"/>
  <c r="C48"/>
  <c r="C51"/>
  <c r="S51" s="1"/>
  <c r="C57"/>
  <c r="S56" s="1"/>
  <c r="C63"/>
  <c r="S63" s="1"/>
  <c r="C67"/>
  <c r="S67" s="1"/>
  <c r="K71"/>
  <c r="J71" s="1"/>
  <c r="I71" s="1"/>
  <c r="C74"/>
  <c r="S74" s="1"/>
  <c r="S76"/>
  <c r="S80"/>
  <c r="C93"/>
  <c r="S93" s="1"/>
  <c r="C98"/>
  <c r="C103"/>
  <c r="C105"/>
  <c r="S105" s="1"/>
  <c r="C108"/>
  <c r="S108" s="1"/>
  <c r="C112"/>
  <c r="D130"/>
  <c r="E130"/>
  <c r="J130"/>
  <c r="J128" s="1"/>
  <c r="I128" s="1"/>
  <c r="N130"/>
  <c r="C132"/>
  <c r="S132" s="1"/>
  <c r="C141"/>
  <c r="S141" s="1"/>
  <c r="C153"/>
  <c r="S153" s="1"/>
  <c r="C164"/>
  <c r="S164" s="1"/>
  <c r="C165"/>
  <c r="S165" s="1"/>
  <c r="C171"/>
  <c r="S171" s="1"/>
  <c r="C172"/>
  <c r="C174"/>
  <c r="S174" s="1"/>
  <c r="C185"/>
  <c r="S185" s="1"/>
  <c r="C187"/>
  <c r="S202"/>
  <c r="C203"/>
  <c r="S203" s="1"/>
  <c r="C213"/>
  <c r="S213" s="1"/>
  <c r="C215"/>
  <c r="S215" s="1"/>
  <c r="C220"/>
  <c r="C222"/>
  <c r="S222" s="1"/>
  <c r="C229"/>
  <c r="S228" s="1"/>
  <c r="C236"/>
  <c r="S236" s="1"/>
  <c r="S100"/>
  <c r="S142"/>
  <c r="S50"/>
  <c r="S111"/>
  <c r="S152"/>
  <c r="S184"/>
  <c r="S235"/>
  <c r="C7"/>
  <c r="S7" s="1"/>
  <c r="S21"/>
  <c r="S39"/>
  <c r="S44"/>
  <c r="S136"/>
  <c r="D140"/>
  <c r="S168"/>
  <c r="S176"/>
  <c r="S182"/>
  <c r="S204"/>
  <c r="S218"/>
  <c r="C138"/>
  <c r="S138" s="1"/>
  <c r="C194"/>
  <c r="S194" s="1"/>
  <c r="S237"/>
  <c r="S238"/>
  <c r="D23"/>
  <c r="N59"/>
  <c r="S59" s="1"/>
  <c r="N78"/>
  <c r="S78" s="1"/>
  <c r="E79"/>
  <c r="C79" s="1"/>
  <c r="S92"/>
  <c r="S199"/>
  <c r="S214"/>
  <c r="S13"/>
  <c r="S26"/>
  <c r="S27"/>
  <c r="S43"/>
  <c r="S52"/>
  <c r="S54"/>
  <c r="S60"/>
  <c r="S88"/>
  <c r="C137"/>
  <c r="N181"/>
  <c r="S181" s="1"/>
  <c r="S197"/>
  <c r="S200"/>
  <c r="I153" i="55" l="1"/>
  <c r="E150"/>
  <c r="L150"/>
  <c r="K150"/>
  <c r="O153"/>
  <c r="P153"/>
  <c r="G12" i="8"/>
  <c r="J134"/>
  <c r="K134"/>
  <c r="K12"/>
  <c r="C201"/>
  <c r="S183"/>
  <c r="C15"/>
  <c r="C101"/>
  <c r="S223"/>
  <c r="U101" s="1"/>
  <c r="BW5" i="19"/>
  <c r="BX5"/>
  <c r="BA10"/>
  <c r="BD10" s="1"/>
  <c r="BC10"/>
  <c r="BB5"/>
  <c r="E66"/>
  <c r="CM5"/>
  <c r="AG5"/>
  <c r="G5"/>
  <c r="H5"/>
  <c r="AH5"/>
  <c r="AJ10"/>
  <c r="AI10"/>
  <c r="AR5"/>
  <c r="AQ5"/>
  <c r="AZ25"/>
  <c r="CG25"/>
  <c r="CF25" s="1"/>
  <c r="CJ45"/>
  <c r="CI45" s="1"/>
  <c r="O5"/>
  <c r="P5"/>
  <c r="CL5"/>
  <c r="CO5"/>
  <c r="CJ7"/>
  <c r="C34" i="8"/>
  <c r="S33" s="1"/>
  <c r="S40"/>
  <c r="S15"/>
  <c r="S158"/>
  <c r="J12"/>
  <c r="O12"/>
  <c r="I12"/>
  <c r="C18"/>
  <c r="S18" s="1"/>
  <c r="Q134"/>
  <c r="F134"/>
  <c r="F127" s="1"/>
  <c r="G134"/>
  <c r="S110"/>
  <c r="S82"/>
  <c r="E12"/>
  <c r="N140"/>
  <c r="N201"/>
  <c r="S201" s="1"/>
  <c r="F12"/>
  <c r="F5" s="1"/>
  <c r="M134"/>
  <c r="L134"/>
  <c r="S159"/>
  <c r="S155"/>
  <c r="S70"/>
  <c r="R134"/>
  <c r="C156"/>
  <c r="I134"/>
  <c r="H134" s="1"/>
  <c r="L12"/>
  <c r="M12"/>
  <c r="O134"/>
  <c r="R12"/>
  <c r="E134"/>
  <c r="C206"/>
  <c r="S206" s="1"/>
  <c r="U84" s="1"/>
  <c r="S101"/>
  <c r="S79"/>
  <c r="S29"/>
  <c r="S137"/>
  <c r="S57"/>
  <c r="S219"/>
  <c r="S90"/>
  <c r="E128"/>
  <c r="D128" s="1"/>
  <c r="C128" s="1"/>
  <c r="S167"/>
  <c r="S212"/>
  <c r="S102"/>
  <c r="E6"/>
  <c r="S186"/>
  <c r="C8"/>
  <c r="S8" s="1"/>
  <c r="Q12"/>
  <c r="S84"/>
  <c r="S172"/>
  <c r="S48"/>
  <c r="S103"/>
  <c r="S229"/>
  <c r="S112"/>
  <c r="S220"/>
  <c r="D6"/>
  <c r="S187"/>
  <c r="C130"/>
  <c r="S98"/>
  <c r="C23"/>
  <c r="D12"/>
  <c r="D134"/>
  <c r="C140"/>
  <c r="DA139" i="13"/>
  <c r="CW139"/>
  <c r="CS139"/>
  <c r="CP139"/>
  <c r="CO139"/>
  <c r="CL139"/>
  <c r="CK139"/>
  <c r="CH139"/>
  <c r="CG139"/>
  <c r="CD139"/>
  <c r="CC139"/>
  <c r="BY139"/>
  <c r="BV139"/>
  <c r="BU139"/>
  <c r="BR139"/>
  <c r="BQ139"/>
  <c r="BN139"/>
  <c r="BM139"/>
  <c r="BI139"/>
  <c r="BE139"/>
  <c r="BA139"/>
  <c r="AX139"/>
  <c r="AW139"/>
  <c r="AT139"/>
  <c r="AS139"/>
  <c r="AP139"/>
  <c r="AO139"/>
  <c r="AL139"/>
  <c r="AK139"/>
  <c r="AH139"/>
  <c r="AD139"/>
  <c r="Z139" s="1"/>
  <c r="Y139"/>
  <c r="X139"/>
  <c r="W139"/>
  <c r="V139"/>
  <c r="S139"/>
  <c r="R139"/>
  <c r="O139"/>
  <c r="N139"/>
  <c r="K139"/>
  <c r="J139"/>
  <c r="E139"/>
  <c r="G139" s="1"/>
  <c r="F139" s="1"/>
  <c r="D139"/>
  <c r="DA138"/>
  <c r="CW138"/>
  <c r="CS138"/>
  <c r="CP138"/>
  <c r="CO138"/>
  <c r="CL138"/>
  <c r="CK138"/>
  <c r="CH138"/>
  <c r="CG138"/>
  <c r="CD138"/>
  <c r="CC138"/>
  <c r="BZ138"/>
  <c r="BY138"/>
  <c r="BV138"/>
  <c r="BU138"/>
  <c r="BR138"/>
  <c r="BQ138"/>
  <c r="BN138"/>
  <c r="BM138"/>
  <c r="BJ138"/>
  <c r="BI138"/>
  <c r="BE138"/>
  <c r="BA138"/>
  <c r="AX138"/>
  <c r="AW138"/>
  <c r="AT138"/>
  <c r="AS138"/>
  <c r="AP138"/>
  <c r="AO138"/>
  <c r="AL138"/>
  <c r="AK138"/>
  <c r="AH138"/>
  <c r="Y138"/>
  <c r="Z138" s="1"/>
  <c r="X138"/>
  <c r="W138"/>
  <c r="V138"/>
  <c r="S138"/>
  <c r="R138"/>
  <c r="O138"/>
  <c r="N138"/>
  <c r="K138"/>
  <c r="J138"/>
  <c r="D138"/>
  <c r="E153" i="55" l="1"/>
  <c r="H150"/>
  <c r="G150"/>
  <c r="K153"/>
  <c r="L153"/>
  <c r="AI5" i="19"/>
  <c r="AJ5"/>
  <c r="E68"/>
  <c r="H66"/>
  <c r="G66"/>
  <c r="C6" i="8"/>
  <c r="E138" i="13"/>
  <c r="G138" s="1"/>
  <c r="F138" s="1"/>
  <c r="BC5" i="19"/>
  <c r="BD5"/>
  <c r="C134" i="8"/>
  <c r="E127"/>
  <c r="E5"/>
  <c r="S129"/>
  <c r="U7" s="1"/>
  <c r="S130"/>
  <c r="S139"/>
  <c r="S140"/>
  <c r="C12"/>
  <c r="D5"/>
  <c r="D127"/>
  <c r="S133"/>
  <c r="S22"/>
  <c r="DB136" i="13"/>
  <c r="DA136"/>
  <c r="CX136"/>
  <c r="CW136"/>
  <c r="CT136"/>
  <c r="CS136"/>
  <c r="CO136"/>
  <c r="CK136"/>
  <c r="CG136"/>
  <c r="CC136"/>
  <c r="BZ136"/>
  <c r="BY136"/>
  <c r="BU136"/>
  <c r="BQ136"/>
  <c r="BM136"/>
  <c r="BJ136"/>
  <c r="BI136"/>
  <c r="BF136"/>
  <c r="BE136"/>
  <c r="BB136"/>
  <c r="BA136"/>
  <c r="AW136"/>
  <c r="AS136"/>
  <c r="AO136"/>
  <c r="AK136"/>
  <c r="AH136"/>
  <c r="AE136"/>
  <c r="AD136"/>
  <c r="Y136"/>
  <c r="AA136" s="1"/>
  <c r="X136"/>
  <c r="D136" s="1"/>
  <c r="W136"/>
  <c r="V136"/>
  <c r="S136"/>
  <c r="R136"/>
  <c r="N136"/>
  <c r="K136"/>
  <c r="J136"/>
  <c r="DB135"/>
  <c r="DA135"/>
  <c r="CX135"/>
  <c r="CW135"/>
  <c r="CT135"/>
  <c r="CS135"/>
  <c r="CO135"/>
  <c r="CK135"/>
  <c r="CG135"/>
  <c r="CC135"/>
  <c r="BZ135"/>
  <c r="BY135"/>
  <c r="BU135"/>
  <c r="BQ135"/>
  <c r="BM135"/>
  <c r="BI135"/>
  <c r="BE135"/>
  <c r="BA135"/>
  <c r="AW135"/>
  <c r="AS135"/>
  <c r="AO135"/>
  <c r="AK135"/>
  <c r="AH135"/>
  <c r="AE135"/>
  <c r="AD135"/>
  <c r="Y135"/>
  <c r="AA135" s="1"/>
  <c r="X135"/>
  <c r="D135" s="1"/>
  <c r="W135"/>
  <c r="V135"/>
  <c r="S135"/>
  <c r="R135"/>
  <c r="N135"/>
  <c r="K135"/>
  <c r="J135"/>
  <c r="DB134"/>
  <c r="DA134"/>
  <c r="CX134"/>
  <c r="CW134"/>
  <c r="CT134"/>
  <c r="CS134"/>
  <c r="CO134"/>
  <c r="CK134"/>
  <c r="CG134"/>
  <c r="CC134"/>
  <c r="BZ134"/>
  <c r="BY134"/>
  <c r="BU134"/>
  <c r="BQ134"/>
  <c r="BM134"/>
  <c r="BI134"/>
  <c r="BE134"/>
  <c r="BA134"/>
  <c r="AW134"/>
  <c r="AS134"/>
  <c r="AO134"/>
  <c r="AK134"/>
  <c r="AH134"/>
  <c r="AE134"/>
  <c r="AD134"/>
  <c r="Y134"/>
  <c r="X134"/>
  <c r="AA134" s="1"/>
  <c r="Z134" s="1"/>
  <c r="W134"/>
  <c r="V134"/>
  <c r="S134"/>
  <c r="R134"/>
  <c r="N134"/>
  <c r="K134"/>
  <c r="J134"/>
  <c r="E134"/>
  <c r="DB133"/>
  <c r="DA133"/>
  <c r="CX133"/>
  <c r="CW133"/>
  <c r="CT133"/>
  <c r="CS133"/>
  <c r="CO133"/>
  <c r="CK133"/>
  <c r="CG133"/>
  <c r="CC133"/>
  <c r="BZ133"/>
  <c r="BY133"/>
  <c r="BU133"/>
  <c r="BQ133"/>
  <c r="BM133"/>
  <c r="BI133"/>
  <c r="BE133"/>
  <c r="BA133"/>
  <c r="AW133"/>
  <c r="AS133"/>
  <c r="AO133"/>
  <c r="AK133"/>
  <c r="AH133"/>
  <c r="AE133"/>
  <c r="AD133"/>
  <c r="AA133"/>
  <c r="Y133"/>
  <c r="X133"/>
  <c r="Z133" s="1"/>
  <c r="W133"/>
  <c r="V133"/>
  <c r="S133"/>
  <c r="R133"/>
  <c r="N133"/>
  <c r="K133"/>
  <c r="J133"/>
  <c r="E133"/>
  <c r="DB132"/>
  <c r="DA132"/>
  <c r="CX132"/>
  <c r="CW132"/>
  <c r="CT132"/>
  <c r="CS132"/>
  <c r="CO132"/>
  <c r="CK132"/>
  <c r="CG132"/>
  <c r="CC132"/>
  <c r="BZ132"/>
  <c r="BY132"/>
  <c r="BU132"/>
  <c r="BQ132"/>
  <c r="BM132"/>
  <c r="BI132"/>
  <c r="BE132"/>
  <c r="BA132"/>
  <c r="AW132"/>
  <c r="AO132"/>
  <c r="AD132"/>
  <c r="J132"/>
  <c r="E132"/>
  <c r="D132"/>
  <c r="G132" s="1"/>
  <c r="F132" s="1"/>
  <c r="DB131"/>
  <c r="DA131"/>
  <c r="CX131"/>
  <c r="CW131"/>
  <c r="CT131"/>
  <c r="CS131"/>
  <c r="CO131"/>
  <c r="CK131"/>
  <c r="CG131"/>
  <c r="CC131"/>
  <c r="BZ131"/>
  <c r="BY131"/>
  <c r="BU131"/>
  <c r="BQ131"/>
  <c r="BM131"/>
  <c r="BI131"/>
  <c r="BE131"/>
  <c r="BA131"/>
  <c r="AW131"/>
  <c r="AO131"/>
  <c r="AD131"/>
  <c r="J131"/>
  <c r="E131"/>
  <c r="G131" s="1"/>
  <c r="D131"/>
  <c r="DB130"/>
  <c r="DA130"/>
  <c r="CX130"/>
  <c r="CW130"/>
  <c r="CT130"/>
  <c r="CS130"/>
  <c r="CO130"/>
  <c r="CK130"/>
  <c r="CG130"/>
  <c r="CC130"/>
  <c r="BZ130"/>
  <c r="BY130"/>
  <c r="BU130"/>
  <c r="BQ130"/>
  <c r="BM130"/>
  <c r="BI130"/>
  <c r="BE130"/>
  <c r="BA130"/>
  <c r="AW130"/>
  <c r="AO130"/>
  <c r="AD130"/>
  <c r="J130"/>
  <c r="G130"/>
  <c r="E130"/>
  <c r="D130"/>
  <c r="F130" s="1"/>
  <c r="DB129"/>
  <c r="DA129"/>
  <c r="CX129"/>
  <c r="CW129"/>
  <c r="CT129"/>
  <c r="CS129"/>
  <c r="CK129"/>
  <c r="CG129"/>
  <c r="CC129"/>
  <c r="BY129"/>
  <c r="BU129"/>
  <c r="BQ129"/>
  <c r="BM129"/>
  <c r="BI129"/>
  <c r="BE129"/>
  <c r="AW129"/>
  <c r="AO129"/>
  <c r="AK129"/>
  <c r="AH129"/>
  <c r="AD129"/>
  <c r="Z129"/>
  <c r="Y129"/>
  <c r="X129"/>
  <c r="V129"/>
  <c r="R129"/>
  <c r="N129"/>
  <c r="J129"/>
  <c r="E129"/>
  <c r="D129"/>
  <c r="DB128"/>
  <c r="DA128"/>
  <c r="CX128"/>
  <c r="CW128"/>
  <c r="CT128"/>
  <c r="CS128"/>
  <c r="CK128"/>
  <c r="CG128"/>
  <c r="CC128"/>
  <c r="BZ128"/>
  <c r="BY128"/>
  <c r="BU128"/>
  <c r="BQ128"/>
  <c r="BM128"/>
  <c r="BI128"/>
  <c r="BE128"/>
  <c r="AW128"/>
  <c r="AO128"/>
  <c r="AL128"/>
  <c r="AK128"/>
  <c r="AH128"/>
  <c r="AE128"/>
  <c r="AD128"/>
  <c r="AA128"/>
  <c r="Z128" s="1"/>
  <c r="Y128"/>
  <c r="X128"/>
  <c r="W128"/>
  <c r="V128"/>
  <c r="S128"/>
  <c r="R128"/>
  <c r="N128"/>
  <c r="K128"/>
  <c r="J128"/>
  <c r="E128"/>
  <c r="D128" s="1"/>
  <c r="DA127"/>
  <c r="CS127"/>
  <c r="CK127"/>
  <c r="CG127"/>
  <c r="CC127"/>
  <c r="BY127"/>
  <c r="BV127"/>
  <c r="BU127"/>
  <c r="BQ127"/>
  <c r="BM127"/>
  <c r="BI127"/>
  <c r="BE127"/>
  <c r="AW127"/>
  <c r="AO127"/>
  <c r="AK127"/>
  <c r="AD127"/>
  <c r="Y127"/>
  <c r="X127"/>
  <c r="Z127" s="1"/>
  <c r="V127"/>
  <c r="S127"/>
  <c r="R127"/>
  <c r="N127"/>
  <c r="K127"/>
  <c r="J127"/>
  <c r="E127"/>
  <c r="D127" s="1"/>
  <c r="DA126"/>
  <c r="CK126"/>
  <c r="CG126"/>
  <c r="CC126"/>
  <c r="BY126"/>
  <c r="BV126"/>
  <c r="BU126"/>
  <c r="BQ126"/>
  <c r="BM126"/>
  <c r="BI126"/>
  <c r="BE126"/>
  <c r="AW126"/>
  <c r="AO126"/>
  <c r="AK126"/>
  <c r="Y126"/>
  <c r="X126"/>
  <c r="V126"/>
  <c r="R126"/>
  <c r="N126"/>
  <c r="K126"/>
  <c r="J126"/>
  <c r="E126"/>
  <c r="DA125"/>
  <c r="CS125"/>
  <c r="CK125"/>
  <c r="CG125"/>
  <c r="CC125"/>
  <c r="BY125"/>
  <c r="BV125"/>
  <c r="BU125"/>
  <c r="BQ125"/>
  <c r="BM125"/>
  <c r="BI125"/>
  <c r="BE125"/>
  <c r="AW125"/>
  <c r="AS125"/>
  <c r="AO125"/>
  <c r="AK125"/>
  <c r="AD125"/>
  <c r="Y125"/>
  <c r="X125"/>
  <c r="Z125" s="1"/>
  <c r="V125"/>
  <c r="R125"/>
  <c r="N125"/>
  <c r="K125"/>
  <c r="J125"/>
  <c r="E125"/>
  <c r="D125" s="1"/>
  <c r="DA124"/>
  <c r="CS124"/>
  <c r="CK124"/>
  <c r="CG124"/>
  <c r="CC124"/>
  <c r="BY124"/>
  <c r="BV124"/>
  <c r="BU124"/>
  <c r="BQ124"/>
  <c r="BM124"/>
  <c r="BI124"/>
  <c r="BE124"/>
  <c r="AW124"/>
  <c r="AO124"/>
  <c r="AK124"/>
  <c r="AD124"/>
  <c r="Z124"/>
  <c r="Y124"/>
  <c r="X124"/>
  <c r="V124"/>
  <c r="R124"/>
  <c r="N124"/>
  <c r="K124"/>
  <c r="J124"/>
  <c r="G124"/>
  <c r="E124"/>
  <c r="D124" s="1"/>
  <c r="DA123"/>
  <c r="CS123"/>
  <c r="CK123"/>
  <c r="CG123"/>
  <c r="CC123"/>
  <c r="BY123"/>
  <c r="BV123"/>
  <c r="BU123"/>
  <c r="BQ123"/>
  <c r="BM123"/>
  <c r="BI123"/>
  <c r="BE123"/>
  <c r="AW123"/>
  <c r="AS123"/>
  <c r="AO123"/>
  <c r="AK123"/>
  <c r="AD123"/>
  <c r="Y123"/>
  <c r="E123" s="1"/>
  <c r="X123"/>
  <c r="V123"/>
  <c r="R123"/>
  <c r="N123"/>
  <c r="K123"/>
  <c r="J123"/>
  <c r="DA122"/>
  <c r="CS122"/>
  <c r="CK122"/>
  <c r="CG122"/>
  <c r="CC122"/>
  <c r="BY122"/>
  <c r="BV122"/>
  <c r="BU122"/>
  <c r="BQ122"/>
  <c r="BM122"/>
  <c r="BI122"/>
  <c r="BE122"/>
  <c r="AW122"/>
  <c r="AS122"/>
  <c r="AO122"/>
  <c r="AK122"/>
  <c r="AD122"/>
  <c r="Y122"/>
  <c r="Z122" s="1"/>
  <c r="X122"/>
  <c r="V122"/>
  <c r="R122"/>
  <c r="N122"/>
  <c r="K122"/>
  <c r="J122"/>
  <c r="E122"/>
  <c r="F122" s="1"/>
  <c r="D122"/>
  <c r="DA121"/>
  <c r="CK121"/>
  <c r="CG121"/>
  <c r="CC121"/>
  <c r="BY121"/>
  <c r="BV121"/>
  <c r="BU121"/>
  <c r="BQ121"/>
  <c r="BM121"/>
  <c r="BI121"/>
  <c r="BE121"/>
  <c r="AW121"/>
  <c r="AO121"/>
  <c r="AK121"/>
  <c r="AE121"/>
  <c r="AD121"/>
  <c r="Y121"/>
  <c r="Z121" s="1"/>
  <c r="X121"/>
  <c r="V121"/>
  <c r="R121"/>
  <c r="N121"/>
  <c r="J121"/>
  <c r="DA120"/>
  <c r="CK120"/>
  <c r="CG120"/>
  <c r="CC120"/>
  <c r="BY120"/>
  <c r="BV120"/>
  <c r="BU120"/>
  <c r="BQ120"/>
  <c r="BM120"/>
  <c r="BI120"/>
  <c r="BE120"/>
  <c r="AW120"/>
  <c r="AO120"/>
  <c r="AK120"/>
  <c r="AE120"/>
  <c r="AD120"/>
  <c r="Y120"/>
  <c r="Z120" s="1"/>
  <c r="X120"/>
  <c r="V120"/>
  <c r="R120"/>
  <c r="N120"/>
  <c r="J120"/>
  <c r="E120"/>
  <c r="G120" s="1"/>
  <c r="D120"/>
  <c r="DA119"/>
  <c r="CK119"/>
  <c r="CG119"/>
  <c r="CC119"/>
  <c r="BY119"/>
  <c r="BV119"/>
  <c r="BU119"/>
  <c r="BQ119"/>
  <c r="BM119"/>
  <c r="BI119"/>
  <c r="BE119"/>
  <c r="AW119"/>
  <c r="AO119"/>
  <c r="AK119"/>
  <c r="AE119"/>
  <c r="AD119"/>
  <c r="Y119"/>
  <c r="X119"/>
  <c r="V119"/>
  <c r="R119"/>
  <c r="N119"/>
  <c r="J119"/>
  <c r="G119"/>
  <c r="E119"/>
  <c r="D119"/>
  <c r="F119" s="1"/>
  <c r="DA118"/>
  <c r="CS118"/>
  <c r="CK118"/>
  <c r="CG118"/>
  <c r="CC118"/>
  <c r="BY118"/>
  <c r="BV118"/>
  <c r="BU118"/>
  <c r="BQ118"/>
  <c r="BM118"/>
  <c r="BI118"/>
  <c r="BE118"/>
  <c r="AW118"/>
  <c r="AS118"/>
  <c r="AO118"/>
  <c r="AK118"/>
  <c r="AE118"/>
  <c r="AD118"/>
  <c r="Y118"/>
  <c r="Z118" s="1"/>
  <c r="X118"/>
  <c r="V118"/>
  <c r="R118"/>
  <c r="N118"/>
  <c r="J118"/>
  <c r="DA117"/>
  <c r="CK117"/>
  <c r="CG117"/>
  <c r="CC117"/>
  <c r="BY117"/>
  <c r="BU117"/>
  <c r="BQ117"/>
  <c r="BM117"/>
  <c r="BI117"/>
  <c r="BE117"/>
  <c r="AW117"/>
  <c r="AO117"/>
  <c r="AK117"/>
  <c r="AD117"/>
  <c r="Z117" s="1"/>
  <c r="Y117"/>
  <c r="X117"/>
  <c r="V117"/>
  <c r="R117"/>
  <c r="N117"/>
  <c r="J117"/>
  <c r="E117"/>
  <c r="D117" s="1"/>
  <c r="DA116"/>
  <c r="CK116"/>
  <c r="CG116"/>
  <c r="CC116"/>
  <c r="BY116"/>
  <c r="BV116"/>
  <c r="BU116"/>
  <c r="BQ116"/>
  <c r="BM116"/>
  <c r="BI116"/>
  <c r="BE116"/>
  <c r="AW116"/>
  <c r="AS116"/>
  <c r="AO116"/>
  <c r="AK116"/>
  <c r="AD116"/>
  <c r="Y116"/>
  <c r="X116"/>
  <c r="Z116" s="1"/>
  <c r="V116"/>
  <c r="R116"/>
  <c r="N116"/>
  <c r="J116"/>
  <c r="DA115"/>
  <c r="CK115"/>
  <c r="CG115"/>
  <c r="CC115"/>
  <c r="BY115"/>
  <c r="BV115"/>
  <c r="BU115"/>
  <c r="BQ115"/>
  <c r="BM115"/>
  <c r="BI115"/>
  <c r="BE115"/>
  <c r="AW115"/>
  <c r="AS115"/>
  <c r="AO115"/>
  <c r="AK115"/>
  <c r="AD115"/>
  <c r="Y115"/>
  <c r="Z115" s="1"/>
  <c r="X115"/>
  <c r="D115" s="1"/>
  <c r="V115"/>
  <c r="R115"/>
  <c r="N115"/>
  <c r="K115"/>
  <c r="J115"/>
  <c r="DA114"/>
  <c r="CK114"/>
  <c r="CG114"/>
  <c r="CC114"/>
  <c r="BY114"/>
  <c r="BV114"/>
  <c r="BU114"/>
  <c r="BQ114"/>
  <c r="BM114"/>
  <c r="BI114"/>
  <c r="BE114"/>
  <c r="AW114"/>
  <c r="AS114"/>
  <c r="AO114"/>
  <c r="AK114"/>
  <c r="AD114"/>
  <c r="Z114"/>
  <c r="Y114"/>
  <c r="X114"/>
  <c r="V114"/>
  <c r="R114"/>
  <c r="N114"/>
  <c r="K114"/>
  <c r="J114"/>
  <c r="D114"/>
  <c r="DA113"/>
  <c r="CK113"/>
  <c r="CG113"/>
  <c r="CC113"/>
  <c r="BY113"/>
  <c r="BU113"/>
  <c r="BQ113"/>
  <c r="BM113"/>
  <c r="BI113"/>
  <c r="BE113"/>
  <c r="AW113"/>
  <c r="AO113"/>
  <c r="AK113"/>
  <c r="AD113"/>
  <c r="H153" i="55" l="1"/>
  <c r="G153"/>
  <c r="D123" i="13"/>
  <c r="G123" s="1"/>
  <c r="F123"/>
  <c r="F120"/>
  <c r="Z123"/>
  <c r="D126"/>
  <c r="G126" s="1"/>
  <c r="F126" s="1"/>
  <c r="F127"/>
  <c r="F128"/>
  <c r="F131"/>
  <c r="G68" i="19"/>
  <c r="G117" i="13"/>
  <c r="F117" s="1"/>
  <c r="E121"/>
  <c r="G122"/>
  <c r="F125"/>
  <c r="Z126"/>
  <c r="G127"/>
  <c r="G128"/>
  <c r="F129"/>
  <c r="D133"/>
  <c r="F133" s="1"/>
  <c r="D134"/>
  <c r="E135"/>
  <c r="Z135"/>
  <c r="E136"/>
  <c r="Z136"/>
  <c r="H68" i="19"/>
  <c r="Z119" i="13"/>
  <c r="G125"/>
  <c r="C5" i="8"/>
  <c r="D118"/>
  <c r="D240"/>
  <c r="C127"/>
  <c r="S11"/>
  <c r="Y113" i="13"/>
  <c r="Z113" s="1"/>
  <c r="X113"/>
  <c r="V113"/>
  <c r="R113"/>
  <c r="N113"/>
  <c r="K113"/>
  <c r="J113"/>
  <c r="DA112"/>
  <c r="CK112"/>
  <c r="CG112"/>
  <c r="CC112"/>
  <c r="BY112"/>
  <c r="BU112"/>
  <c r="BQ112"/>
  <c r="BM112"/>
  <c r="BI112"/>
  <c r="BE112"/>
  <c r="AW112"/>
  <c r="AO112"/>
  <c r="AK112"/>
  <c r="AD112"/>
  <c r="Y112"/>
  <c r="X112"/>
  <c r="Z112" s="1"/>
  <c r="V112"/>
  <c r="R112"/>
  <c r="N112"/>
  <c r="K112"/>
  <c r="J112"/>
  <c r="E112"/>
  <c r="D112"/>
  <c r="G112" s="1"/>
  <c r="F112" s="1"/>
  <c r="DA111"/>
  <c r="CK111"/>
  <c r="CG111"/>
  <c r="CC111"/>
  <c r="BY111"/>
  <c r="BU111"/>
  <c r="BQ111"/>
  <c r="BM111"/>
  <c r="BI111"/>
  <c r="BE111"/>
  <c r="AW111"/>
  <c r="AO111"/>
  <c r="AK111"/>
  <c r="AD111"/>
  <c r="Y111"/>
  <c r="X111"/>
  <c r="V111"/>
  <c r="R111"/>
  <c r="N111"/>
  <c r="K111"/>
  <c r="J111"/>
  <c r="E111"/>
  <c r="DA110"/>
  <c r="CK110"/>
  <c r="CG110"/>
  <c r="CC110"/>
  <c r="BY110"/>
  <c r="BU110"/>
  <c r="BQ110"/>
  <c r="BM110"/>
  <c r="BI110"/>
  <c r="BE110"/>
  <c r="AW110"/>
  <c r="AO110"/>
  <c r="AK110"/>
  <c r="AD110"/>
  <c r="Y110"/>
  <c r="X110"/>
  <c r="V110"/>
  <c r="R110"/>
  <c r="N110"/>
  <c r="K110"/>
  <c r="J110"/>
  <c r="E110"/>
  <c r="G110" s="1"/>
  <c r="F110" s="1"/>
  <c r="D110"/>
  <c r="DA109"/>
  <c r="CK109"/>
  <c r="CG109"/>
  <c r="CC109"/>
  <c r="BY109"/>
  <c r="BY89" s="1"/>
  <c r="BU109"/>
  <c r="BQ109"/>
  <c r="BM109"/>
  <c r="BI109"/>
  <c r="BI89" s="1"/>
  <c r="BE109"/>
  <c r="AW109"/>
  <c r="AS109"/>
  <c r="AO109"/>
  <c r="AK109"/>
  <c r="AD109"/>
  <c r="Y109"/>
  <c r="X109"/>
  <c r="V109"/>
  <c r="R109"/>
  <c r="N109"/>
  <c r="J109"/>
  <c r="E109"/>
  <c r="G109" s="1"/>
  <c r="D109"/>
  <c r="DA108"/>
  <c r="CK108"/>
  <c r="CG108"/>
  <c r="CC108"/>
  <c r="BY108"/>
  <c r="BU108"/>
  <c r="BQ108"/>
  <c r="BM108"/>
  <c r="BI108"/>
  <c r="BE108"/>
  <c r="AW108"/>
  <c r="AS108"/>
  <c r="AO108"/>
  <c r="AK108"/>
  <c r="AD108"/>
  <c r="Y108"/>
  <c r="E108" s="1"/>
  <c r="G108" s="1"/>
  <c r="F108" s="1"/>
  <c r="X108"/>
  <c r="V108"/>
  <c r="R108"/>
  <c r="N108"/>
  <c r="J108"/>
  <c r="D108"/>
  <c r="DA107"/>
  <c r="CK107"/>
  <c r="CG107"/>
  <c r="CC107"/>
  <c r="BY107"/>
  <c r="BU107"/>
  <c r="BQ107"/>
  <c r="BM107"/>
  <c r="BI107"/>
  <c r="BE107"/>
  <c r="AW107"/>
  <c r="AS107"/>
  <c r="AO107"/>
  <c r="AK107"/>
  <c r="AD107"/>
  <c r="Z107"/>
  <c r="Y107"/>
  <c r="X107"/>
  <c r="V107"/>
  <c r="R107"/>
  <c r="N107"/>
  <c r="J107"/>
  <c r="DA106"/>
  <c r="CK106"/>
  <c r="CG106"/>
  <c r="CC106"/>
  <c r="BY106"/>
  <c r="BU106"/>
  <c r="BQ106"/>
  <c r="BM106"/>
  <c r="BI106"/>
  <c r="BE106"/>
  <c r="AW106"/>
  <c r="AS106"/>
  <c r="AO106"/>
  <c r="AK106"/>
  <c r="AD106"/>
  <c r="Z106"/>
  <c r="Y106"/>
  <c r="X106"/>
  <c r="V106"/>
  <c r="R106"/>
  <c r="N106"/>
  <c r="K106"/>
  <c r="J106"/>
  <c r="G106"/>
  <c r="E106"/>
  <c r="D106" s="1"/>
  <c r="DA105"/>
  <c r="CK105"/>
  <c r="CG105"/>
  <c r="CC105"/>
  <c r="BY105"/>
  <c r="BU105"/>
  <c r="BQ105"/>
  <c r="BM105"/>
  <c r="BI105"/>
  <c r="BE105"/>
  <c r="AW105"/>
  <c r="AO105"/>
  <c r="AK105"/>
  <c r="AD105"/>
  <c r="Y105"/>
  <c r="Z105" s="1"/>
  <c r="X105"/>
  <c r="D105" s="1"/>
  <c r="V105"/>
  <c r="R105"/>
  <c r="N105"/>
  <c r="J105"/>
  <c r="E105"/>
  <c r="DA104"/>
  <c r="CK104"/>
  <c r="CG104"/>
  <c r="CC104"/>
  <c r="BY104"/>
  <c r="BU104"/>
  <c r="BQ104"/>
  <c r="BM104"/>
  <c r="BI104"/>
  <c r="BE104"/>
  <c r="AW104"/>
  <c r="AO104"/>
  <c r="AK104"/>
  <c r="AD104"/>
  <c r="Z104"/>
  <c r="Y104"/>
  <c r="X104"/>
  <c r="V104"/>
  <c r="R104"/>
  <c r="N104"/>
  <c r="J104"/>
  <c r="DA103"/>
  <c r="CK103"/>
  <c r="CG103"/>
  <c r="CC103"/>
  <c r="BY103"/>
  <c r="BU103"/>
  <c r="BQ103"/>
  <c r="BM103"/>
  <c r="BI103"/>
  <c r="BE103"/>
  <c r="AW103"/>
  <c r="AO103"/>
  <c r="AK103"/>
  <c r="AD103"/>
  <c r="Y103"/>
  <c r="Z103" s="1"/>
  <c r="X103"/>
  <c r="V103"/>
  <c r="R103"/>
  <c r="N103"/>
  <c r="J103"/>
  <c r="DA102"/>
  <c r="CK102"/>
  <c r="CG102"/>
  <c r="CC102"/>
  <c r="BY102"/>
  <c r="BU102"/>
  <c r="BQ102"/>
  <c r="BM102"/>
  <c r="BI102"/>
  <c r="BE102"/>
  <c r="AW102"/>
  <c r="AS102"/>
  <c r="AP102"/>
  <c r="AO102"/>
  <c r="AK102"/>
  <c r="AD102"/>
  <c r="Y102"/>
  <c r="Z102" s="1"/>
  <c r="X102"/>
  <c r="V102"/>
  <c r="R102"/>
  <c r="O102"/>
  <c r="N102"/>
  <c r="J102"/>
  <c r="D102"/>
  <c r="DA101"/>
  <c r="CK101"/>
  <c r="CG101"/>
  <c r="CC101"/>
  <c r="BY101"/>
  <c r="BU101"/>
  <c r="BQ101"/>
  <c r="BM101"/>
  <c r="BI101"/>
  <c r="BE101"/>
  <c r="AW101"/>
  <c r="AS101"/>
  <c r="AP101"/>
  <c r="AO101"/>
  <c r="AK101"/>
  <c r="AD101"/>
  <c r="Y101"/>
  <c r="Z101" s="1"/>
  <c r="X101"/>
  <c r="V101"/>
  <c r="R101"/>
  <c r="O101"/>
  <c r="N101"/>
  <c r="J101"/>
  <c r="D101"/>
  <c r="DA100"/>
  <c r="CK100"/>
  <c r="CG100"/>
  <c r="CC100"/>
  <c r="BY100"/>
  <c r="BU100"/>
  <c r="BQ100"/>
  <c r="BM100"/>
  <c r="BI100"/>
  <c r="BE100"/>
  <c r="AW100"/>
  <c r="AO100"/>
  <c r="AK100"/>
  <c r="AD100"/>
  <c r="Y100"/>
  <c r="E100" s="1"/>
  <c r="X100"/>
  <c r="V100"/>
  <c r="R100"/>
  <c r="O100"/>
  <c r="N100"/>
  <c r="J100"/>
  <c r="DA99"/>
  <c r="CK99"/>
  <c r="CG99"/>
  <c r="CC99"/>
  <c r="BY99"/>
  <c r="BU99"/>
  <c r="BQ99"/>
  <c r="BM99"/>
  <c r="BI99"/>
  <c r="BE99"/>
  <c r="AW99"/>
  <c r="AO99"/>
  <c r="AK99"/>
  <c r="AD99"/>
  <c r="Z99"/>
  <c r="Y99"/>
  <c r="X99"/>
  <c r="V99"/>
  <c r="R99"/>
  <c r="O99"/>
  <c r="N99"/>
  <c r="J99"/>
  <c r="DA98"/>
  <c r="CK98"/>
  <c r="CG98"/>
  <c r="CC98"/>
  <c r="BY98"/>
  <c r="BU98"/>
  <c r="BQ98"/>
  <c r="BM98"/>
  <c r="BI98"/>
  <c r="BE98"/>
  <c r="AW98"/>
  <c r="AS98"/>
  <c r="AO98"/>
  <c r="AK98"/>
  <c r="AD98"/>
  <c r="Z98" s="1"/>
  <c r="Y98"/>
  <c r="X98"/>
  <c r="V98"/>
  <c r="R98"/>
  <c r="N98"/>
  <c r="K98"/>
  <c r="J98"/>
  <c r="G98"/>
  <c r="E98"/>
  <c r="D98" s="1"/>
  <c r="DA97"/>
  <c r="CK97"/>
  <c r="CG97"/>
  <c r="CC97"/>
  <c r="BY97"/>
  <c r="BU97"/>
  <c r="BQ97"/>
  <c r="BM97"/>
  <c r="BI97"/>
  <c r="BE97"/>
  <c r="AW97"/>
  <c r="AO97"/>
  <c r="AK97"/>
  <c r="AD97"/>
  <c r="Z97" s="1"/>
  <c r="Y97"/>
  <c r="X97"/>
  <c r="V97"/>
  <c r="R97"/>
  <c r="N97"/>
  <c r="J97"/>
  <c r="D97"/>
  <c r="DA96"/>
  <c r="CK96"/>
  <c r="CG96"/>
  <c r="CC96"/>
  <c r="BY96"/>
  <c r="BU96"/>
  <c r="BQ96"/>
  <c r="BM96"/>
  <c r="BI96"/>
  <c r="BE96"/>
  <c r="AW96"/>
  <c r="AO96"/>
  <c r="AK96"/>
  <c r="AD96"/>
  <c r="Y96"/>
  <c r="Y89" s="1"/>
  <c r="X96"/>
  <c r="V96"/>
  <c r="R96"/>
  <c r="N96"/>
  <c r="J96"/>
  <c r="E96"/>
  <c r="G96" s="1"/>
  <c r="D96"/>
  <c r="DA95"/>
  <c r="CK95"/>
  <c r="CH95"/>
  <c r="CG95"/>
  <c r="CC95"/>
  <c r="BY95"/>
  <c r="BU95"/>
  <c r="BQ95"/>
  <c r="BM95"/>
  <c r="BI95"/>
  <c r="BE95"/>
  <c r="AW95"/>
  <c r="AO95"/>
  <c r="AL95"/>
  <c r="AK95"/>
  <c r="AK89" s="1"/>
  <c r="AD95"/>
  <c r="Y95"/>
  <c r="E95" s="1"/>
  <c r="F95" s="1"/>
  <c r="X95"/>
  <c r="V95"/>
  <c r="V89" s="1"/>
  <c r="R95"/>
  <c r="N95"/>
  <c r="J95"/>
  <c r="D95"/>
  <c r="DA94"/>
  <c r="CK94"/>
  <c r="CK89" s="1"/>
  <c r="CG94"/>
  <c r="CC94"/>
  <c r="BY94"/>
  <c r="BU94"/>
  <c r="BQ94"/>
  <c r="BM94"/>
  <c r="BI94"/>
  <c r="BE94"/>
  <c r="BE89" s="1"/>
  <c r="AW94"/>
  <c r="AO94"/>
  <c r="AK94"/>
  <c r="AD94"/>
  <c r="Z94" s="1"/>
  <c r="Y94"/>
  <c r="X94"/>
  <c r="V94"/>
  <c r="R94"/>
  <c r="N94"/>
  <c r="J94"/>
  <c r="E94"/>
  <c r="D94" s="1"/>
  <c r="DA93"/>
  <c r="CK93"/>
  <c r="CG93"/>
  <c r="CC93"/>
  <c r="BY93"/>
  <c r="BU93"/>
  <c r="BQ93"/>
  <c r="BM93"/>
  <c r="BI93"/>
  <c r="BE93"/>
  <c r="AW93"/>
  <c r="AO93"/>
  <c r="AK93"/>
  <c r="AD93"/>
  <c r="Y93"/>
  <c r="X93"/>
  <c r="V93"/>
  <c r="R93"/>
  <c r="O93"/>
  <c r="N93"/>
  <c r="N89" s="1"/>
  <c r="J93"/>
  <c r="E93"/>
  <c r="D93" s="1"/>
  <c r="DA92"/>
  <c r="CO92"/>
  <c r="CK92"/>
  <c r="CG92"/>
  <c r="CC92"/>
  <c r="BY92"/>
  <c r="BU92"/>
  <c r="BQ92"/>
  <c r="BM92"/>
  <c r="BI92"/>
  <c r="BE92"/>
  <c r="AW92"/>
  <c r="AW89" s="1"/>
  <c r="AS92"/>
  <c r="AO92"/>
  <c r="AK92"/>
  <c r="AE92"/>
  <c r="AD92"/>
  <c r="Y92"/>
  <c r="X92"/>
  <c r="Z92" s="1"/>
  <c r="V92"/>
  <c r="R92"/>
  <c r="N92"/>
  <c r="J92"/>
  <c r="J89" s="1"/>
  <c r="E92"/>
  <c r="AO91"/>
  <c r="AO89" s="1"/>
  <c r="Y91"/>
  <c r="X91"/>
  <c r="V91"/>
  <c r="R91"/>
  <c r="R89" s="1"/>
  <c r="N91"/>
  <c r="E91"/>
  <c r="D91" s="1"/>
  <c r="DA90"/>
  <c r="CO90"/>
  <c r="CC90"/>
  <c r="BU90"/>
  <c r="BQ90"/>
  <c r="BM90"/>
  <c r="AS90"/>
  <c r="AK90"/>
  <c r="AE90"/>
  <c r="AD90"/>
  <c r="Y90"/>
  <c r="X90"/>
  <c r="J90"/>
  <c r="DA89"/>
  <c r="CZ89"/>
  <c r="CY89"/>
  <c r="CV89"/>
  <c r="CU89"/>
  <c r="CT89"/>
  <c r="CS89"/>
  <c r="CR89"/>
  <c r="CQ89"/>
  <c r="CO89"/>
  <c r="CN89"/>
  <c r="CM89"/>
  <c r="CL89"/>
  <c r="CJ89"/>
  <c r="CI89"/>
  <c r="CG89"/>
  <c r="CF89"/>
  <c r="CE89"/>
  <c r="CB89"/>
  <c r="CC89" s="1"/>
  <c r="CA89"/>
  <c r="BZ89"/>
  <c r="BX89"/>
  <c r="BW89"/>
  <c r="BT89"/>
  <c r="BV89" s="1"/>
  <c r="BS89"/>
  <c r="BP89"/>
  <c r="BR89" s="1"/>
  <c r="BO89"/>
  <c r="BL89"/>
  <c r="BN89" s="1"/>
  <c r="BK89"/>
  <c r="BJ89"/>
  <c r="BH89"/>
  <c r="BG89"/>
  <c r="BF89"/>
  <c r="BD89"/>
  <c r="BC89"/>
  <c r="BB89"/>
  <c r="BA89"/>
  <c r="AZ89"/>
  <c r="AY89"/>
  <c r="AV89"/>
  <c r="AX89" s="1"/>
  <c r="AU89"/>
  <c r="AR89"/>
  <c r="AQ89"/>
  <c r="AT89" s="1"/>
  <c r="AS89" s="1"/>
  <c r="AN89"/>
  <c r="AM89"/>
  <c r="AP89" s="1"/>
  <c r="AJ89"/>
  <c r="AI89"/>
  <c r="AL89" s="1"/>
  <c r="AH89"/>
  <c r="AG89"/>
  <c r="AF89"/>
  <c r="AE89"/>
  <c r="AC89"/>
  <c r="AB89"/>
  <c r="AA89"/>
  <c r="W89"/>
  <c r="U89"/>
  <c r="T89"/>
  <c r="S89"/>
  <c r="Q89"/>
  <c r="P89"/>
  <c r="O89"/>
  <c r="M89"/>
  <c r="L89"/>
  <c r="K89"/>
  <c r="I89"/>
  <c r="H89"/>
  <c r="D100" l="1"/>
  <c r="G100"/>
  <c r="F100"/>
  <c r="F135"/>
  <c r="G135"/>
  <c r="X89"/>
  <c r="BM89"/>
  <c r="BQ89"/>
  <c r="BU89"/>
  <c r="CH89"/>
  <c r="F91"/>
  <c r="D92"/>
  <c r="F92" s="1"/>
  <c r="F93"/>
  <c r="G94"/>
  <c r="F94" s="1"/>
  <c r="G95"/>
  <c r="F96"/>
  <c r="Z96"/>
  <c r="Z100"/>
  <c r="F105"/>
  <c r="Z108"/>
  <c r="D111"/>
  <c r="E113"/>
  <c r="G134"/>
  <c r="F134"/>
  <c r="G91"/>
  <c r="G93"/>
  <c r="Z93"/>
  <c r="Z89" s="1"/>
  <c r="F109"/>
  <c r="Z109"/>
  <c r="G111"/>
  <c r="F111" s="1"/>
  <c r="Z111"/>
  <c r="F136"/>
  <c r="G136"/>
  <c r="D121"/>
  <c r="G121"/>
  <c r="F121" s="1"/>
  <c r="AD89"/>
  <c r="G92"/>
  <c r="Z95"/>
  <c r="F98"/>
  <c r="F106"/>
  <c r="Z110"/>
  <c r="G133"/>
  <c r="C240" i="8"/>
  <c r="S239" s="1"/>
  <c r="C118"/>
  <c r="S117" s="1"/>
  <c r="C89" i="13"/>
  <c r="DA88"/>
  <c r="CW88"/>
  <c r="CS88"/>
  <c r="CO88"/>
  <c r="CK88"/>
  <c r="CG88"/>
  <c r="CC88"/>
  <c r="BY88"/>
  <c r="BU88"/>
  <c r="BQ88"/>
  <c r="BM88"/>
  <c r="BI88"/>
  <c r="BE88"/>
  <c r="BA88"/>
  <c r="AW88"/>
  <c r="AS88"/>
  <c r="AO88"/>
  <c r="AK88"/>
  <c r="AH88"/>
  <c r="AD88"/>
  <c r="Z88"/>
  <c r="Y88"/>
  <c r="X88"/>
  <c r="V88"/>
  <c r="R88"/>
  <c r="N88"/>
  <c r="J88"/>
  <c r="D88"/>
  <c r="DA87"/>
  <c r="CW87"/>
  <c r="CS87"/>
  <c r="CO87"/>
  <c r="CK87"/>
  <c r="CG87"/>
  <c r="CC87"/>
  <c r="BY87"/>
  <c r="BU87"/>
  <c r="BQ87"/>
  <c r="BM87"/>
  <c r="BI87"/>
  <c r="BE87"/>
  <c r="BA87"/>
  <c r="AW87"/>
  <c r="AS87"/>
  <c r="AO87"/>
  <c r="AK87"/>
  <c r="AH87"/>
  <c r="AD87"/>
  <c r="Z87" s="1"/>
  <c r="Y87"/>
  <c r="X87"/>
  <c r="V87"/>
  <c r="R87"/>
  <c r="N87"/>
  <c r="J87"/>
  <c r="E87"/>
  <c r="G87" s="1"/>
  <c r="F87" s="1"/>
  <c r="DA86"/>
  <c r="CO86"/>
  <c r="CC86"/>
  <c r="BU86"/>
  <c r="BQ86"/>
  <c r="BM86"/>
  <c r="AK86"/>
  <c r="AE86"/>
  <c r="Y86"/>
  <c r="X86"/>
  <c r="J86"/>
  <c r="G86"/>
  <c r="F86" s="1"/>
  <c r="E86"/>
  <c r="D86" s="1"/>
  <c r="DA85"/>
  <c r="CW85"/>
  <c r="CS85"/>
  <c r="CO85"/>
  <c r="CK85"/>
  <c r="CG85"/>
  <c r="CC85"/>
  <c r="BY85"/>
  <c r="BU85"/>
  <c r="BQ85"/>
  <c r="BM85"/>
  <c r="BI85"/>
  <c r="BE85"/>
  <c r="BA85"/>
  <c r="AX85"/>
  <c r="AW85"/>
  <c r="AS85"/>
  <c r="AO85"/>
  <c r="AK85"/>
  <c r="AH85"/>
  <c r="AD85"/>
  <c r="Y85"/>
  <c r="Z85" s="1"/>
  <c r="X85"/>
  <c r="V85"/>
  <c r="R85"/>
  <c r="N85"/>
  <c r="J85"/>
  <c r="D85"/>
  <c r="CH84"/>
  <c r="BQ84"/>
  <c r="BM84"/>
  <c r="AK84"/>
  <c r="Y84"/>
  <c r="X84"/>
  <c r="S84"/>
  <c r="K84"/>
  <c r="J84"/>
  <c r="D84"/>
  <c r="DA83"/>
  <c r="CW83"/>
  <c r="CS83"/>
  <c r="CO83"/>
  <c r="CK83"/>
  <c r="CH83"/>
  <c r="CG83"/>
  <c r="CC83"/>
  <c r="BY83"/>
  <c r="BU83"/>
  <c r="BQ83"/>
  <c r="BM83"/>
  <c r="BI83"/>
  <c r="BE83"/>
  <c r="BA83"/>
  <c r="AW83"/>
  <c r="AS83"/>
  <c r="AO83"/>
  <c r="AK83"/>
  <c r="AH83"/>
  <c r="AD83"/>
  <c r="Y83"/>
  <c r="X83"/>
  <c r="V83"/>
  <c r="S83"/>
  <c r="R83"/>
  <c r="N83"/>
  <c r="K83"/>
  <c r="J83"/>
  <c r="E83"/>
  <c r="D83" s="1"/>
  <c r="DA82"/>
  <c r="CW82"/>
  <c r="CS82"/>
  <c r="CO82"/>
  <c r="CK82"/>
  <c r="CH82"/>
  <c r="CG82"/>
  <c r="CC82"/>
  <c r="BY82"/>
  <c r="BU82"/>
  <c r="BQ82"/>
  <c r="BM82"/>
  <c r="BI82"/>
  <c r="BE82"/>
  <c r="BA82"/>
  <c r="AW82"/>
  <c r="AS82"/>
  <c r="AO82"/>
  <c r="AK82"/>
  <c r="AH82"/>
  <c r="AD82"/>
  <c r="Y82"/>
  <c r="X82"/>
  <c r="Z82" s="1"/>
  <c r="V82"/>
  <c r="S82"/>
  <c r="R82"/>
  <c r="O82"/>
  <c r="N82"/>
  <c r="K82"/>
  <c r="J82"/>
  <c r="CG81"/>
  <c r="BQ81"/>
  <c r="BM81"/>
  <c r="BI81"/>
  <c r="AO81"/>
  <c r="AD81"/>
  <c r="Y81"/>
  <c r="X81"/>
  <c r="D81" s="1"/>
  <c r="R81"/>
  <c r="O81"/>
  <c r="N81"/>
  <c r="J81"/>
  <c r="E81"/>
  <c r="DA80"/>
  <c r="CW80"/>
  <c r="CS80"/>
  <c r="CO80"/>
  <c r="CK80"/>
  <c r="CH80"/>
  <c r="CG80"/>
  <c r="CC80"/>
  <c r="BY80"/>
  <c r="BU80"/>
  <c r="BQ80"/>
  <c r="BM80"/>
  <c r="BI80"/>
  <c r="BE80"/>
  <c r="BA80"/>
  <c r="AW80"/>
  <c r="AS80"/>
  <c r="AO80"/>
  <c r="AK80"/>
  <c r="AH80"/>
  <c r="AE80"/>
  <c r="AD80"/>
  <c r="Y80"/>
  <c r="X80"/>
  <c r="Z80" s="1"/>
  <c r="V80"/>
  <c r="R80"/>
  <c r="O80"/>
  <c r="N80"/>
  <c r="K80"/>
  <c r="J80"/>
  <c r="E80"/>
  <c r="D80" s="1"/>
  <c r="CZ79"/>
  <c r="CY79"/>
  <c r="DA79" s="1"/>
  <c r="CW79"/>
  <c r="CV79"/>
  <c r="CU79"/>
  <c r="CR79"/>
  <c r="CS79" s="1"/>
  <c r="CQ79"/>
  <c r="CN79"/>
  <c r="CP79" s="1"/>
  <c r="CM79"/>
  <c r="CJ79"/>
  <c r="CL79" s="1"/>
  <c r="CI79"/>
  <c r="CF79"/>
  <c r="CH79" s="1"/>
  <c r="CE79"/>
  <c r="CB79"/>
  <c r="CC79" s="1"/>
  <c r="CA79"/>
  <c r="BY79" s="1"/>
  <c r="BX79"/>
  <c r="BW79"/>
  <c r="BV79"/>
  <c r="BU79"/>
  <c r="BT79"/>
  <c r="BS79"/>
  <c r="BP79"/>
  <c r="BR79" s="1"/>
  <c r="BQ79" s="1"/>
  <c r="BO79"/>
  <c r="BL79"/>
  <c r="BN79" s="1"/>
  <c r="BK79"/>
  <c r="BH79"/>
  <c r="BI79" s="1"/>
  <c r="BG79"/>
  <c r="BD79"/>
  <c r="BC79"/>
  <c r="BE79" s="1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I79"/>
  <c r="AG79"/>
  <c r="AH79" s="1"/>
  <c r="AF79"/>
  <c r="AC79"/>
  <c r="AE79" s="1"/>
  <c r="AB79"/>
  <c r="W79"/>
  <c r="V79"/>
  <c r="U79"/>
  <c r="T79"/>
  <c r="Q79"/>
  <c r="R79" s="1"/>
  <c r="P79"/>
  <c r="M79"/>
  <c r="N79" s="1"/>
  <c r="L79"/>
  <c r="I79"/>
  <c r="K79" s="1"/>
  <c r="H79"/>
  <c r="C79"/>
  <c r="DA78"/>
  <c r="CW78"/>
  <c r="CS78"/>
  <c r="CO78"/>
  <c r="CL78"/>
  <c r="CK78"/>
  <c r="CH78"/>
  <c r="CG78"/>
  <c r="CC78"/>
  <c r="BY78"/>
  <c r="BU78"/>
  <c r="BQ78"/>
  <c r="BM78"/>
  <c r="BI78"/>
  <c r="BE78"/>
  <c r="BA78"/>
  <c r="AW78"/>
  <c r="AS78"/>
  <c r="AO78"/>
  <c r="AK78"/>
  <c r="AH78"/>
  <c r="AE78"/>
  <c r="AD78"/>
  <c r="Y78"/>
  <c r="X78"/>
  <c r="Z78" s="1"/>
  <c r="V78"/>
  <c r="R78"/>
  <c r="N78"/>
  <c r="J78"/>
  <c r="E78"/>
  <c r="DA77"/>
  <c r="CW77"/>
  <c r="CS77"/>
  <c r="CO77"/>
  <c r="CL77"/>
  <c r="CK77"/>
  <c r="CH77"/>
  <c r="CG77"/>
  <c r="CC77"/>
  <c r="BY77"/>
  <c r="BU77"/>
  <c r="BQ77"/>
  <c r="BM77"/>
  <c r="BI77"/>
  <c r="BE77"/>
  <c r="BA77"/>
  <c r="AW77"/>
  <c r="AS77"/>
  <c r="AO77"/>
  <c r="AK77"/>
  <c r="AH77"/>
  <c r="AE77"/>
  <c r="AD77"/>
  <c r="Y77"/>
  <c r="X77"/>
  <c r="Z77" s="1"/>
  <c r="V77"/>
  <c r="R77"/>
  <c r="N77"/>
  <c r="J77"/>
  <c r="E77"/>
  <c r="DA76"/>
  <c r="CW76"/>
  <c r="CS76"/>
  <c r="CO76"/>
  <c r="CL76"/>
  <c r="CK76"/>
  <c r="CH76"/>
  <c r="CG76"/>
  <c r="CC76"/>
  <c r="BY76"/>
  <c r="BU76"/>
  <c r="BQ76"/>
  <c r="BM76"/>
  <c r="BI76"/>
  <c r="BE76"/>
  <c r="BA76"/>
  <c r="AW76"/>
  <c r="AS76"/>
  <c r="AO76"/>
  <c r="AK76"/>
  <c r="AH76"/>
  <c r="AD76"/>
  <c r="Y76"/>
  <c r="X76"/>
  <c r="Z76" s="1"/>
  <c r="V76"/>
  <c r="R76"/>
  <c r="N76"/>
  <c r="J76"/>
  <c r="E76"/>
  <c r="DA75"/>
  <c r="CW75"/>
  <c r="CS75"/>
  <c r="CO75"/>
  <c r="CL75"/>
  <c r="CK75"/>
  <c r="CH75"/>
  <c r="CG75"/>
  <c r="CC75"/>
  <c r="BY75"/>
  <c r="BU75"/>
  <c r="BQ75"/>
  <c r="BM75"/>
  <c r="BI75"/>
  <c r="BE75"/>
  <c r="BA75"/>
  <c r="AW75"/>
  <c r="AS75"/>
  <c r="AO75"/>
  <c r="AK75"/>
  <c r="AH75"/>
  <c r="AD75"/>
  <c r="Y75"/>
  <c r="E75" s="1"/>
  <c r="G75" s="1"/>
  <c r="F75" s="1"/>
  <c r="X75"/>
  <c r="V75"/>
  <c r="R75"/>
  <c r="N75"/>
  <c r="J75"/>
  <c r="D75"/>
  <c r="DA74"/>
  <c r="CW74"/>
  <c r="CS74"/>
  <c r="CO74"/>
  <c r="CL74"/>
  <c r="CK74"/>
  <c r="CH74"/>
  <c r="CG74"/>
  <c r="CC74"/>
  <c r="BY74"/>
  <c r="BU74"/>
  <c r="BQ74"/>
  <c r="BM74"/>
  <c r="BI74"/>
  <c r="BE74"/>
  <c r="BA74"/>
  <c r="AW74"/>
  <c r="AS74"/>
  <c r="AO74"/>
  <c r="AK74"/>
  <c r="AH74"/>
  <c r="AE74"/>
  <c r="AD74"/>
  <c r="Z74"/>
  <c r="Y74"/>
  <c r="X74"/>
  <c r="V74"/>
  <c r="R74"/>
  <c r="N74"/>
  <c r="J74"/>
  <c r="DA73"/>
  <c r="CW73"/>
  <c r="CS73"/>
  <c r="CO73"/>
  <c r="CL73"/>
  <c r="CK73"/>
  <c r="CH73"/>
  <c r="CG73"/>
  <c r="CC73"/>
  <c r="BY73"/>
  <c r="BU73"/>
  <c r="BQ73"/>
  <c r="BM73"/>
  <c r="BI73"/>
  <c r="BE73"/>
  <c r="BA73"/>
  <c r="AW73"/>
  <c r="AS73"/>
  <c r="AO73"/>
  <c r="AK73"/>
  <c r="AH73"/>
  <c r="AE73"/>
  <c r="AD73"/>
  <c r="Y73"/>
  <c r="E73" s="1"/>
  <c r="X73"/>
  <c r="V73"/>
  <c r="R73"/>
  <c r="N73"/>
  <c r="J73"/>
  <c r="DA72"/>
  <c r="CW72"/>
  <c r="CS72"/>
  <c r="CO72"/>
  <c r="CL72"/>
  <c r="CK72"/>
  <c r="CH72"/>
  <c r="CG72"/>
  <c r="CC72"/>
  <c r="BY72"/>
  <c r="BU72"/>
  <c r="BQ72"/>
  <c r="BM72"/>
  <c r="BI72"/>
  <c r="BE72"/>
  <c r="BA72"/>
  <c r="AW72"/>
  <c r="AS72"/>
  <c r="AO72"/>
  <c r="AK72"/>
  <c r="AH72"/>
  <c r="AD72"/>
  <c r="Y72"/>
  <c r="X72"/>
  <c r="Z72" s="1"/>
  <c r="V72"/>
  <c r="S72"/>
  <c r="R72"/>
  <c r="N72"/>
  <c r="J72"/>
  <c r="CZ71"/>
  <c r="CY71"/>
  <c r="CW71"/>
  <c r="CV71"/>
  <c r="CU71"/>
  <c r="CR71"/>
  <c r="CS71" s="1"/>
  <c r="CQ71"/>
  <c r="CN71"/>
  <c r="CO71" s="1"/>
  <c r="CM71"/>
  <c r="CJ71"/>
  <c r="CL71" s="1"/>
  <c r="CI71"/>
  <c r="CF71"/>
  <c r="CE71"/>
  <c r="CH71" s="1"/>
  <c r="CG71" s="1"/>
  <c r="CC71"/>
  <c r="CB71"/>
  <c r="CA71"/>
  <c r="BX71"/>
  <c r="BY71" s="1"/>
  <c r="BW71"/>
  <c r="BT71"/>
  <c r="BU71" s="1"/>
  <c r="BS71"/>
  <c r="BP71"/>
  <c r="BO71"/>
  <c r="BL71"/>
  <c r="BK71"/>
  <c r="BH71"/>
  <c r="BI71" s="1"/>
  <c r="BG71"/>
  <c r="BD71"/>
  <c r="BC71"/>
  <c r="BE71" s="1"/>
  <c r="BA71"/>
  <c r="AZ71"/>
  <c r="AY71"/>
  <c r="AV71"/>
  <c r="AU71"/>
  <c r="AS71" s="1"/>
  <c r="AR71"/>
  <c r="AQ71"/>
  <c r="AN71"/>
  <c r="AO71" s="1"/>
  <c r="AM71"/>
  <c r="AJ71"/>
  <c r="AI71"/>
  <c r="AG71"/>
  <c r="AF71"/>
  <c r="AC71"/>
  <c r="AB71"/>
  <c r="Y71"/>
  <c r="U71"/>
  <c r="V71" s="1"/>
  <c r="T71"/>
  <c r="Q71"/>
  <c r="S71" s="1"/>
  <c r="P71"/>
  <c r="N71" s="1"/>
  <c r="M71"/>
  <c r="L71"/>
  <c r="I71"/>
  <c r="H71"/>
  <c r="C71"/>
  <c r="DA70"/>
  <c r="CW70"/>
  <c r="CS70"/>
  <c r="CO70"/>
  <c r="CK70"/>
  <c r="CG70"/>
  <c r="CC70"/>
  <c r="BY70"/>
  <c r="BU70"/>
  <c r="BQ70"/>
  <c r="BM70"/>
  <c r="BI70"/>
  <c r="BE70"/>
  <c r="BA70"/>
  <c r="AW70"/>
  <c r="AS70"/>
  <c r="AO70"/>
  <c r="AK70"/>
  <c r="AH70"/>
  <c r="AD70"/>
  <c r="Y70"/>
  <c r="X70"/>
  <c r="V70"/>
  <c r="R70"/>
  <c r="N70"/>
  <c r="J70"/>
  <c r="E70"/>
  <c r="BQ69"/>
  <c r="BM69"/>
  <c r="AD69"/>
  <c r="Z69"/>
  <c r="E69"/>
  <c r="D69"/>
  <c r="BQ68"/>
  <c r="BM68"/>
  <c r="Z68"/>
  <c r="E68"/>
  <c r="F68" s="1"/>
  <c r="D68"/>
  <c r="E67"/>
  <c r="G67" s="1"/>
  <c r="D67"/>
  <c r="BQ66"/>
  <c r="BM66"/>
  <c r="AW66"/>
  <c r="AD66"/>
  <c r="Y66"/>
  <c r="Z66" s="1"/>
  <c r="X66"/>
  <c r="J66"/>
  <c r="E66"/>
  <c r="F66" s="1"/>
  <c r="D66"/>
  <c r="BQ65"/>
  <c r="BM65"/>
  <c r="AW65"/>
  <c r="AO65"/>
  <c r="AK65"/>
  <c r="AD65"/>
  <c r="Y65"/>
  <c r="X65"/>
  <c r="J65"/>
  <c r="E65"/>
  <c r="BQ64"/>
  <c r="BM64"/>
  <c r="AW64"/>
  <c r="AO64"/>
  <c r="AK64"/>
  <c r="AD64"/>
  <c r="Y64"/>
  <c r="X64"/>
  <c r="J64"/>
  <c r="G64" s="1"/>
  <c r="E64"/>
  <c r="D64"/>
  <c r="F64" s="1"/>
  <c r="DA63"/>
  <c r="CW63"/>
  <c r="CS63"/>
  <c r="CO63"/>
  <c r="CK63"/>
  <c r="CG63"/>
  <c r="CC63"/>
  <c r="BY63"/>
  <c r="BU63"/>
  <c r="BQ63"/>
  <c r="BM63"/>
  <c r="BI63"/>
  <c r="BE63"/>
  <c r="BA63"/>
  <c r="AW63"/>
  <c r="AS63"/>
  <c r="AO63"/>
  <c r="AK63"/>
  <c r="AH63"/>
  <c r="AD63"/>
  <c r="Z63"/>
  <c r="Y63"/>
  <c r="X63"/>
  <c r="V63"/>
  <c r="R63"/>
  <c r="N63"/>
  <c r="J63"/>
  <c r="E63"/>
  <c r="F63" s="1"/>
  <c r="D63"/>
  <c r="DA62"/>
  <c r="CW62"/>
  <c r="CS62"/>
  <c r="CO62"/>
  <c r="CK62"/>
  <c r="CG62"/>
  <c r="CC62"/>
  <c r="BY62"/>
  <c r="BU62"/>
  <c r="BQ62"/>
  <c r="BM62"/>
  <c r="BI62"/>
  <c r="BE62"/>
  <c r="BA62"/>
  <c r="AW62"/>
  <c r="AS62"/>
  <c r="AO62"/>
  <c r="AK62"/>
  <c r="AH62"/>
  <c r="AD62"/>
  <c r="Y62"/>
  <c r="Z62" s="1"/>
  <c r="X62"/>
  <c r="V62"/>
  <c r="R62"/>
  <c r="N62"/>
  <c r="J62"/>
  <c r="DA61"/>
  <c r="CW61"/>
  <c r="CS61"/>
  <c r="CO61"/>
  <c r="CK61"/>
  <c r="CG61"/>
  <c r="CC61"/>
  <c r="BY61"/>
  <c r="BU61"/>
  <c r="BQ61"/>
  <c r="BM61"/>
  <c r="BI61"/>
  <c r="BE61"/>
  <c r="BA61"/>
  <c r="AW61"/>
  <c r="AS61"/>
  <c r="AO61"/>
  <c r="AK61"/>
  <c r="AH61"/>
  <c r="AD61"/>
  <c r="Y61"/>
  <c r="E61" s="1"/>
  <c r="X61"/>
  <c r="D61" s="1"/>
  <c r="V61"/>
  <c r="R61"/>
  <c r="N61"/>
  <c r="J61"/>
  <c r="BQ60"/>
  <c r="BM60"/>
  <c r="AD60"/>
  <c r="Z60"/>
  <c r="E60"/>
  <c r="D60"/>
  <c r="DA59"/>
  <c r="CW59"/>
  <c r="CS59"/>
  <c r="CO59"/>
  <c r="CK59"/>
  <c r="CG59"/>
  <c r="CC59"/>
  <c r="BY59"/>
  <c r="BU59"/>
  <c r="BQ59"/>
  <c r="BM59"/>
  <c r="BI59"/>
  <c r="BE59"/>
  <c r="BA59"/>
  <c r="AW59"/>
  <c r="AS59"/>
  <c r="AO59"/>
  <c r="AK59"/>
  <c r="AH59"/>
  <c r="AD59"/>
  <c r="Y59"/>
  <c r="Z59" s="1"/>
  <c r="X59"/>
  <c r="V59"/>
  <c r="R59"/>
  <c r="N59"/>
  <c r="J59"/>
  <c r="DA58"/>
  <c r="CW58"/>
  <c r="CS58"/>
  <c r="CO58"/>
  <c r="CK58"/>
  <c r="CG58"/>
  <c r="CC58"/>
  <c r="BY58"/>
  <c r="BU58"/>
  <c r="BQ58"/>
  <c r="BM58"/>
  <c r="BI58"/>
  <c r="BE58"/>
  <c r="BA58"/>
  <c r="AW58"/>
  <c r="AS58"/>
  <c r="AO58"/>
  <c r="AK58"/>
  <c r="AH58"/>
  <c r="AD58"/>
  <c r="Y58"/>
  <c r="E58" s="1"/>
  <c r="X58"/>
  <c r="D58" s="1"/>
  <c r="V58"/>
  <c r="R58"/>
  <c r="N58"/>
  <c r="J58"/>
  <c r="DA57"/>
  <c r="CW57"/>
  <c r="CS57"/>
  <c r="CO57"/>
  <c r="CK57"/>
  <c r="CG57"/>
  <c r="CC57"/>
  <c r="BY57"/>
  <c r="BU57"/>
  <c r="BQ57"/>
  <c r="BM57"/>
  <c r="BI57"/>
  <c r="BE57"/>
  <c r="BA57"/>
  <c r="AW57"/>
  <c r="AS57"/>
  <c r="AO57"/>
  <c r="AK57"/>
  <c r="AH57"/>
  <c r="AD57"/>
  <c r="Z57"/>
  <c r="Y57"/>
  <c r="X57"/>
  <c r="V57"/>
  <c r="R57"/>
  <c r="N57"/>
  <c r="J57"/>
  <c r="D57"/>
  <c r="DA56"/>
  <c r="CW56"/>
  <c r="CS56"/>
  <c r="CO56"/>
  <c r="CK56"/>
  <c r="CG56"/>
  <c r="CC56"/>
  <c r="BY56"/>
  <c r="BU56"/>
  <c r="BQ56"/>
  <c r="BM56"/>
  <c r="BI56"/>
  <c r="BE56"/>
  <c r="BA56"/>
  <c r="AW56"/>
  <c r="AS56"/>
  <c r="AO56"/>
  <c r="AK56"/>
  <c r="AH56"/>
  <c r="AD56"/>
  <c r="Z56" s="1"/>
  <c r="Y56"/>
  <c r="X56"/>
  <c r="V56"/>
  <c r="R56"/>
  <c r="N56"/>
  <c r="J56"/>
  <c r="D56"/>
  <c r="DA55"/>
  <c r="CW55"/>
  <c r="CS55"/>
  <c r="CO55"/>
  <c r="CK55"/>
  <c r="CG55"/>
  <c r="CC55"/>
  <c r="BY55"/>
  <c r="BU55"/>
  <c r="BQ55"/>
  <c r="BM55"/>
  <c r="BI55"/>
  <c r="BE55"/>
  <c r="BA55"/>
  <c r="AW55"/>
  <c r="AS55"/>
  <c r="AO55"/>
  <c r="AK55"/>
  <c r="AH55"/>
  <c r="AD55"/>
  <c r="Y55"/>
  <c r="X55"/>
  <c r="Z55" s="1"/>
  <c r="V55"/>
  <c r="R55"/>
  <c r="N55"/>
  <c r="J55"/>
  <c r="E55"/>
  <c r="D55" s="1"/>
  <c r="DA54"/>
  <c r="CW54"/>
  <c r="CS54"/>
  <c r="CO54"/>
  <c r="CK54"/>
  <c r="CG54"/>
  <c r="CC54"/>
  <c r="BY54"/>
  <c r="BU54"/>
  <c r="BQ54"/>
  <c r="BM54"/>
  <c r="BI54"/>
  <c r="BE54"/>
  <c r="BA54"/>
  <c r="AW54"/>
  <c r="AS54"/>
  <c r="AO54"/>
  <c r="AK54"/>
  <c r="AH54"/>
  <c r="AD54"/>
  <c r="Z54" s="1"/>
  <c r="Y54"/>
  <c r="X54"/>
  <c r="V54"/>
  <c r="R54"/>
  <c r="N54"/>
  <c r="J54"/>
  <c r="E54"/>
  <c r="F54" s="1"/>
  <c r="D54"/>
  <c r="DA53"/>
  <c r="CW53"/>
  <c r="CS53"/>
  <c r="CO53"/>
  <c r="CK53"/>
  <c r="CG53"/>
  <c r="CC53"/>
  <c r="BY53"/>
  <c r="BU53"/>
  <c r="BQ53"/>
  <c r="BM53"/>
  <c r="BI53"/>
  <c r="BE53"/>
  <c r="BA53"/>
  <c r="AW53"/>
  <c r="AS53"/>
  <c r="AO53"/>
  <c r="AK53"/>
  <c r="AH53"/>
  <c r="AD53"/>
  <c r="Y53"/>
  <c r="X53"/>
  <c r="V53"/>
  <c r="R53"/>
  <c r="N53"/>
  <c r="J53"/>
  <c r="E53"/>
  <c r="DA52"/>
  <c r="CW52"/>
  <c r="CS52"/>
  <c r="CO52"/>
  <c r="CK52"/>
  <c r="CG52"/>
  <c r="CC52"/>
  <c r="BY52"/>
  <c r="BU52"/>
  <c r="BQ52"/>
  <c r="BM52"/>
  <c r="BI52"/>
  <c r="BE52"/>
  <c r="BA52"/>
  <c r="AW52"/>
  <c r="AS52"/>
  <c r="AO52"/>
  <c r="AK52"/>
  <c r="AH52"/>
  <c r="AE52"/>
  <c r="AD52"/>
  <c r="Y52"/>
  <c r="X52"/>
  <c r="Z52" s="1"/>
  <c r="V52"/>
  <c r="R52"/>
  <c r="N52"/>
  <c r="J52"/>
  <c r="E52"/>
  <c r="DA51"/>
  <c r="CW51"/>
  <c r="CS51"/>
  <c r="CO51"/>
  <c r="CK51"/>
  <c r="CG51"/>
  <c r="CC51"/>
  <c r="BY51"/>
  <c r="BU51"/>
  <c r="BQ51"/>
  <c r="BM51"/>
  <c r="BI51"/>
  <c r="BE51"/>
  <c r="BA51"/>
  <c r="AW51"/>
  <c r="AS51"/>
  <c r="AO51"/>
  <c r="AK51"/>
  <c r="AH51"/>
  <c r="AE51"/>
  <c r="AD51"/>
  <c r="Y51"/>
  <c r="Z51" s="1"/>
  <c r="X51"/>
  <c r="V51"/>
  <c r="R51"/>
  <c r="N51"/>
  <c r="J51"/>
  <c r="E51"/>
  <c r="DA50"/>
  <c r="CW50"/>
  <c r="CS50"/>
  <c r="CO50"/>
  <c r="CK50"/>
  <c r="CG50"/>
  <c r="CC50"/>
  <c r="BY50"/>
  <c r="BU50"/>
  <c r="BQ50"/>
  <c r="BM50"/>
  <c r="BI50"/>
  <c r="BE50"/>
  <c r="BA50"/>
  <c r="AW50"/>
  <c r="AS50"/>
  <c r="AO50"/>
  <c r="AK50"/>
  <c r="AH50"/>
  <c r="AE50"/>
  <c r="AD50"/>
  <c r="Y50"/>
  <c r="X50"/>
  <c r="V50"/>
  <c r="R50"/>
  <c r="N50"/>
  <c r="J50"/>
  <c r="E50"/>
  <c r="DA49"/>
  <c r="CW49"/>
  <c r="CS49"/>
  <c r="CO49"/>
  <c r="CK49"/>
  <c r="CG49"/>
  <c r="CC49"/>
  <c r="BY49"/>
  <c r="BU49"/>
  <c r="BQ49"/>
  <c r="BM49"/>
  <c r="BI49"/>
  <c r="BE49"/>
  <c r="BA49"/>
  <c r="AW49"/>
  <c r="AS49"/>
  <c r="AO49"/>
  <c r="AK49"/>
  <c r="AH49"/>
  <c r="AD49"/>
  <c r="Y49"/>
  <c r="E49" s="1"/>
  <c r="X49"/>
  <c r="V49"/>
  <c r="R49"/>
  <c r="N49"/>
  <c r="J49"/>
  <c r="DA48"/>
  <c r="CW48"/>
  <c r="CS48"/>
  <c r="CO48"/>
  <c r="CK48"/>
  <c r="CG48"/>
  <c r="CC48"/>
  <c r="BY48"/>
  <c r="BU48"/>
  <c r="BQ48"/>
  <c r="BM48"/>
  <c r="BI48"/>
  <c r="BE48"/>
  <c r="BA48"/>
  <c r="AW48"/>
  <c r="AS48"/>
  <c r="AO48"/>
  <c r="AK48"/>
  <c r="AH48"/>
  <c r="AE48"/>
  <c r="AD48"/>
  <c r="Z48" s="1"/>
  <c r="Y48"/>
  <c r="X48"/>
  <c r="V48"/>
  <c r="R48"/>
  <c r="N48"/>
  <c r="J48"/>
  <c r="E48"/>
  <c r="DA47"/>
  <c r="CW47"/>
  <c r="CS47"/>
  <c r="CO47"/>
  <c r="CK47"/>
  <c r="CG47"/>
  <c r="CC47"/>
  <c r="BY47"/>
  <c r="BU47"/>
  <c r="BQ47"/>
  <c r="BM47"/>
  <c r="BI47"/>
  <c r="BE47"/>
  <c r="BA47"/>
  <c r="AW47"/>
  <c r="AS47"/>
  <c r="AO47"/>
  <c r="AK47"/>
  <c r="AH47"/>
  <c r="AE47"/>
  <c r="AD47"/>
  <c r="Y47"/>
  <c r="Z47" s="1"/>
  <c r="X47"/>
  <c r="V47"/>
  <c r="R47"/>
  <c r="N47"/>
  <c r="J47"/>
  <c r="DA46"/>
  <c r="CW46"/>
  <c r="CS46"/>
  <c r="CO46"/>
  <c r="CK46"/>
  <c r="CG46"/>
  <c r="CC46"/>
  <c r="BY46"/>
  <c r="BU46"/>
  <c r="BQ46"/>
  <c r="BM46"/>
  <c r="BI46"/>
  <c r="BE46"/>
  <c r="BA46"/>
  <c r="AW46"/>
  <c r="AS46"/>
  <c r="AO46"/>
  <c r="AK46"/>
  <c r="AH46"/>
  <c r="AE46"/>
  <c r="AD46"/>
  <c r="Z46" s="1"/>
  <c r="Y46"/>
  <c r="X46"/>
  <c r="V46"/>
  <c r="R46"/>
  <c r="N46"/>
  <c r="J46"/>
  <c r="E46"/>
  <c r="G46" s="1"/>
  <c r="F46" s="1"/>
  <c r="D46"/>
  <c r="DA45"/>
  <c r="CW45"/>
  <c r="CS45"/>
  <c r="CO45"/>
  <c r="CK45"/>
  <c r="CG45"/>
  <c r="CC45"/>
  <c r="BY45"/>
  <c r="BU45"/>
  <c r="BQ45"/>
  <c r="BM45"/>
  <c r="BI45"/>
  <c r="BE45"/>
  <c r="BA45"/>
  <c r="AW45"/>
  <c r="AS45"/>
  <c r="AO45"/>
  <c r="AK45"/>
  <c r="AH45"/>
  <c r="AD45"/>
  <c r="Y45"/>
  <c r="X45"/>
  <c r="V45"/>
  <c r="R45"/>
  <c r="N45"/>
  <c r="J45"/>
  <c r="D45"/>
  <c r="DA44"/>
  <c r="CW44"/>
  <c r="CS44"/>
  <c r="CO44"/>
  <c r="CK44"/>
  <c r="CG44"/>
  <c r="CC44"/>
  <c r="BY44"/>
  <c r="BU44"/>
  <c r="BQ44"/>
  <c r="BM44"/>
  <c r="BI44"/>
  <c r="BE44"/>
  <c r="BA44"/>
  <c r="AW44"/>
  <c r="AS44"/>
  <c r="AO44"/>
  <c r="AK44"/>
  <c r="AH44"/>
  <c r="AD44"/>
  <c r="Y44"/>
  <c r="E44" s="1"/>
  <c r="F44" s="1"/>
  <c r="X44"/>
  <c r="V44"/>
  <c r="R44"/>
  <c r="N44"/>
  <c r="J44"/>
  <c r="D44"/>
  <c r="DA43"/>
  <c r="CW43"/>
  <c r="CS43"/>
  <c r="CO43"/>
  <c r="CK43"/>
  <c r="CG43"/>
  <c r="CC43"/>
  <c r="BY43"/>
  <c r="BU43"/>
  <c r="BQ43"/>
  <c r="BM43"/>
  <c r="BI43"/>
  <c r="BE43"/>
  <c r="BA43"/>
  <c r="AW43"/>
  <c r="AS43"/>
  <c r="AO43"/>
  <c r="AK43"/>
  <c r="AH43"/>
  <c r="AD43"/>
  <c r="Y43"/>
  <c r="X43"/>
  <c r="Z43" s="1"/>
  <c r="V43"/>
  <c r="R43"/>
  <c r="N43"/>
  <c r="J43"/>
  <c r="E43"/>
  <c r="DA42"/>
  <c r="CW42"/>
  <c r="CS42"/>
  <c r="CO42"/>
  <c r="CK42"/>
  <c r="CG42"/>
  <c r="CC42"/>
  <c r="BY42"/>
  <c r="BU42"/>
  <c r="BQ42"/>
  <c r="BM42"/>
  <c r="BI42"/>
  <c r="BE42"/>
  <c r="BA42"/>
  <c r="AW42"/>
  <c r="AS42"/>
  <c r="AO42"/>
  <c r="AK42"/>
  <c r="AH42"/>
  <c r="AE42"/>
  <c r="AD42"/>
  <c r="Z42" s="1"/>
  <c r="Y42"/>
  <c r="X42"/>
  <c r="V42"/>
  <c r="R42"/>
  <c r="N42"/>
  <c r="J42"/>
  <c r="E42"/>
  <c r="DA41"/>
  <c r="CW41"/>
  <c r="CS41"/>
  <c r="CO41"/>
  <c r="CK41"/>
  <c r="CG41"/>
  <c r="CC41"/>
  <c r="BY41"/>
  <c r="BU41"/>
  <c r="BQ41"/>
  <c r="BM41"/>
  <c r="BI41"/>
  <c r="BE41"/>
  <c r="BA41"/>
  <c r="AW41"/>
  <c r="AS41"/>
  <c r="AO41"/>
  <c r="AK41"/>
  <c r="AH41"/>
  <c r="AE41"/>
  <c r="AD41"/>
  <c r="Y41"/>
  <c r="X41"/>
  <c r="V41"/>
  <c r="R41"/>
  <c r="N41"/>
  <c r="J41"/>
  <c r="DA40"/>
  <c r="CW40"/>
  <c r="CS40"/>
  <c r="CO40"/>
  <c r="CK40"/>
  <c r="CG40"/>
  <c r="CC40"/>
  <c r="BY40"/>
  <c r="BU40"/>
  <c r="BQ40"/>
  <c r="BM40"/>
  <c r="BI40"/>
  <c r="BE40"/>
  <c r="BA40"/>
  <c r="AW40"/>
  <c r="AS40"/>
  <c r="AO40"/>
  <c r="AK40"/>
  <c r="AH40"/>
  <c r="AD40"/>
  <c r="Y40"/>
  <c r="E40" s="1"/>
  <c r="X40"/>
  <c r="D40" s="1"/>
  <c r="V40"/>
  <c r="R40"/>
  <c r="N40"/>
  <c r="J40"/>
  <c r="DA39"/>
  <c r="CW39"/>
  <c r="CS39"/>
  <c r="CO39"/>
  <c r="CK39"/>
  <c r="CG39"/>
  <c r="CC39"/>
  <c r="BY39"/>
  <c r="BU39"/>
  <c r="BQ39"/>
  <c r="BM39"/>
  <c r="BI39"/>
  <c r="BE39"/>
  <c r="BA39"/>
  <c r="AW39"/>
  <c r="AS39"/>
  <c r="AO39"/>
  <c r="AK39"/>
  <c r="AH39"/>
  <c r="AE39"/>
  <c r="AD39"/>
  <c r="Z39" s="1"/>
  <c r="Y39"/>
  <c r="X39"/>
  <c r="V39"/>
  <c r="R39"/>
  <c r="N39"/>
  <c r="J39"/>
  <c r="E39"/>
  <c r="D39" s="1"/>
  <c r="DA38"/>
  <c r="CW38"/>
  <c r="CS38"/>
  <c r="CO38"/>
  <c r="CK38"/>
  <c r="CG38"/>
  <c r="CC38"/>
  <c r="BY38"/>
  <c r="BU38"/>
  <c r="BQ38"/>
  <c r="BM38"/>
  <c r="BI38"/>
  <c r="BE38"/>
  <c r="BA38"/>
  <c r="AW38"/>
  <c r="AS38"/>
  <c r="AO38"/>
  <c r="AK38"/>
  <c r="AH38"/>
  <c r="AD38"/>
  <c r="Z38" s="1"/>
  <c r="Y38"/>
  <c r="X38"/>
  <c r="V38"/>
  <c r="R38"/>
  <c r="N38"/>
  <c r="J38"/>
  <c r="E38"/>
  <c r="D38" s="1"/>
  <c r="DA37"/>
  <c r="CW37"/>
  <c r="CS37"/>
  <c r="CO37"/>
  <c r="CK37"/>
  <c r="CG37"/>
  <c r="CC37"/>
  <c r="BY37"/>
  <c r="BU37"/>
  <c r="BQ37"/>
  <c r="BM37"/>
  <c r="BI37"/>
  <c r="BE37"/>
  <c r="BA37"/>
  <c r="AW37"/>
  <c r="AS37"/>
  <c r="AO37"/>
  <c r="AK37"/>
  <c r="AH37"/>
  <c r="AD37"/>
  <c r="Y37"/>
  <c r="X37"/>
  <c r="Z37" s="1"/>
  <c r="V37"/>
  <c r="R37"/>
  <c r="N37"/>
  <c r="J37"/>
  <c r="DA36"/>
  <c r="CW36"/>
  <c r="CS36"/>
  <c r="CO36"/>
  <c r="CK36"/>
  <c r="CG36"/>
  <c r="CC36"/>
  <c r="BY36"/>
  <c r="BU36"/>
  <c r="BQ36"/>
  <c r="BM36"/>
  <c r="BI36"/>
  <c r="BE36"/>
  <c r="BA36"/>
  <c r="AW36"/>
  <c r="AS36"/>
  <c r="AO36"/>
  <c r="AK36"/>
  <c r="AH36"/>
  <c r="AE36"/>
  <c r="AD36"/>
  <c r="Z36"/>
  <c r="Y36"/>
  <c r="X36"/>
  <c r="V36"/>
  <c r="R36"/>
  <c r="N36"/>
  <c r="J36"/>
  <c r="D36"/>
  <c r="CZ35"/>
  <c r="CY35"/>
  <c r="CV35"/>
  <c r="CU35"/>
  <c r="CJ35"/>
  <c r="CI35"/>
  <c r="CF35"/>
  <c r="CE35"/>
  <c r="CB35"/>
  <c r="CA35"/>
  <c r="BX35"/>
  <c r="BW35"/>
  <c r="BT35"/>
  <c r="BS35"/>
  <c r="BP35"/>
  <c r="BO35"/>
  <c r="BL35"/>
  <c r="BK35"/>
  <c r="BH35"/>
  <c r="BG35"/>
  <c r="BD35"/>
  <c r="BC35"/>
  <c r="AZ35"/>
  <c r="AY35"/>
  <c r="AV35"/>
  <c r="AU35"/>
  <c r="AN35"/>
  <c r="AM35"/>
  <c r="AJ35"/>
  <c r="AI35"/>
  <c r="AG35"/>
  <c r="AF35"/>
  <c r="AC35"/>
  <c r="AB35"/>
  <c r="U35"/>
  <c r="T35"/>
  <c r="Q35"/>
  <c r="P35"/>
  <c r="M35"/>
  <c r="L35"/>
  <c r="J35"/>
  <c r="I35"/>
  <c r="H35"/>
  <c r="C35"/>
  <c r="CZ34"/>
  <c r="DA34" s="1"/>
  <c r="CY34"/>
  <c r="CV34"/>
  <c r="CW34" s="1"/>
  <c r="CU34"/>
  <c r="CR34"/>
  <c r="CQ34"/>
  <c r="CS34" s="1"/>
  <c r="CO34"/>
  <c r="CN34"/>
  <c r="CM34"/>
  <c r="CK34"/>
  <c r="CJ34"/>
  <c r="CI34"/>
  <c r="CF34"/>
  <c r="CE34"/>
  <c r="CB34"/>
  <c r="CA34"/>
  <c r="CC34" s="1"/>
  <c r="BY34"/>
  <c r="BX34"/>
  <c r="BW34"/>
  <c r="BT34"/>
  <c r="BU34" s="1"/>
  <c r="BS34"/>
  <c r="BP34"/>
  <c r="BQ34" s="1"/>
  <c r="BO34"/>
  <c r="BM34" s="1"/>
  <c r="BL34"/>
  <c r="BK34"/>
  <c r="BI34"/>
  <c r="BH34"/>
  <c r="BG34"/>
  <c r="BD34"/>
  <c r="BE34" s="1"/>
  <c r="BC34"/>
  <c r="AZ34"/>
  <c r="AY34"/>
  <c r="BA34" s="1"/>
  <c r="AW34"/>
  <c r="AV34"/>
  <c r="AU34"/>
  <c r="AR34"/>
  <c r="AS34" s="1"/>
  <c r="AQ34"/>
  <c r="AN34"/>
  <c r="AM34"/>
  <c r="AJ34"/>
  <c r="AI34"/>
  <c r="AK34" s="1"/>
  <c r="AH34"/>
  <c r="AG34"/>
  <c r="AF34"/>
  <c r="AE34"/>
  <c r="AD34"/>
  <c r="AC34"/>
  <c r="AB34"/>
  <c r="Z34"/>
  <c r="Y34"/>
  <c r="X34"/>
  <c r="U34"/>
  <c r="V34" s="1"/>
  <c r="T34"/>
  <c r="Q34"/>
  <c r="P34"/>
  <c r="R34" s="1"/>
  <c r="N34"/>
  <c r="M34"/>
  <c r="L34"/>
  <c r="I34"/>
  <c r="J34" s="1"/>
  <c r="H34"/>
  <c r="C34"/>
  <c r="DA33"/>
  <c r="CW33"/>
  <c r="CT33"/>
  <c r="CS33"/>
  <c r="CO33"/>
  <c r="CK33"/>
  <c r="CG33"/>
  <c r="CC33"/>
  <c r="BY33"/>
  <c r="BU33"/>
  <c r="BQ33"/>
  <c r="BM33"/>
  <c r="BI33"/>
  <c r="BE33"/>
  <c r="BA33"/>
  <c r="AW33"/>
  <c r="AS33"/>
  <c r="AO33"/>
  <c r="AK33"/>
  <c r="AH33"/>
  <c r="AD33"/>
  <c r="Z33" s="1"/>
  <c r="Y33"/>
  <c r="X33"/>
  <c r="V33"/>
  <c r="R33"/>
  <c r="N33"/>
  <c r="J33"/>
  <c r="E33"/>
  <c r="DA32"/>
  <c r="CW32"/>
  <c r="CT32"/>
  <c r="CS32"/>
  <c r="CO32"/>
  <c r="CK32"/>
  <c r="CG32"/>
  <c r="CC32"/>
  <c r="BY32"/>
  <c r="BU32"/>
  <c r="BQ32"/>
  <c r="BM32"/>
  <c r="BI32"/>
  <c r="BE32"/>
  <c r="BA32"/>
  <c r="AW32"/>
  <c r="AS32"/>
  <c r="AO32"/>
  <c r="AK32"/>
  <c r="AH32"/>
  <c r="AD32"/>
  <c r="Y32"/>
  <c r="X32"/>
  <c r="V32"/>
  <c r="R32"/>
  <c r="N32"/>
  <c r="J32"/>
  <c r="E32"/>
  <c r="DA31"/>
  <c r="CW31"/>
  <c r="CS31"/>
  <c r="CO31"/>
  <c r="CK31"/>
  <c r="CG31"/>
  <c r="CC31"/>
  <c r="BY31"/>
  <c r="BU31"/>
  <c r="BQ31"/>
  <c r="BM31"/>
  <c r="BI31"/>
  <c r="BE31"/>
  <c r="BA31"/>
  <c r="AW31"/>
  <c r="AS31"/>
  <c r="AO31"/>
  <c r="AK31"/>
  <c r="AH31"/>
  <c r="AD31"/>
  <c r="Y31"/>
  <c r="X31"/>
  <c r="V31"/>
  <c r="R31"/>
  <c r="N31"/>
  <c r="J31"/>
  <c r="DA30"/>
  <c r="CW30"/>
  <c r="CK30"/>
  <c r="CG30"/>
  <c r="CC30"/>
  <c r="BY30"/>
  <c r="BU30"/>
  <c r="BQ30"/>
  <c r="BM30"/>
  <c r="BI30"/>
  <c r="BE30"/>
  <c r="BA30"/>
  <c r="AW30"/>
  <c r="AO30"/>
  <c r="AK30"/>
  <c r="AH30"/>
  <c r="Y30"/>
  <c r="X30"/>
  <c r="D30" s="1"/>
  <c r="V30"/>
  <c r="R30"/>
  <c r="N30"/>
  <c r="J30"/>
  <c r="DA29"/>
  <c r="CW29"/>
  <c r="CS29"/>
  <c r="CO29"/>
  <c r="CK29"/>
  <c r="CG29"/>
  <c r="CC29"/>
  <c r="BY29"/>
  <c r="BU29"/>
  <c r="BQ29"/>
  <c r="BM29"/>
  <c r="BI29"/>
  <c r="BE29"/>
  <c r="BA29"/>
  <c r="AW29"/>
  <c r="AS29"/>
  <c r="AO29"/>
  <c r="AK29"/>
  <c r="AH29"/>
  <c r="AD29"/>
  <c r="Y29"/>
  <c r="Z29" s="1"/>
  <c r="X29"/>
  <c r="V29"/>
  <c r="R29"/>
  <c r="N29"/>
  <c r="J29"/>
  <c r="DA28"/>
  <c r="CW28"/>
  <c r="CK28"/>
  <c r="CG28"/>
  <c r="CC28"/>
  <c r="BY28"/>
  <c r="BU28"/>
  <c r="BQ28"/>
  <c r="BM28"/>
  <c r="BI28"/>
  <c r="BE28"/>
  <c r="BA28"/>
  <c r="AW28"/>
  <c r="AO28"/>
  <c r="AK28"/>
  <c r="AH28"/>
  <c r="Z28"/>
  <c r="Y28"/>
  <c r="X28"/>
  <c r="V28"/>
  <c r="R28"/>
  <c r="N28"/>
  <c r="J28"/>
  <c r="E28"/>
  <c r="G28" s="1"/>
  <c r="F28" s="1"/>
  <c r="D28"/>
  <c r="DA27"/>
  <c r="CW27"/>
  <c r="CS27"/>
  <c r="CO27"/>
  <c r="CK27"/>
  <c r="CG27"/>
  <c r="CC27"/>
  <c r="BY27"/>
  <c r="BU27"/>
  <c r="BQ27"/>
  <c r="BM27"/>
  <c r="BI27"/>
  <c r="BE27"/>
  <c r="BA27"/>
  <c r="AW27"/>
  <c r="AS27"/>
  <c r="AO27"/>
  <c r="AK27"/>
  <c r="AH27"/>
  <c r="AD27"/>
  <c r="Y27"/>
  <c r="X27"/>
  <c r="D27" s="1"/>
  <c r="V27"/>
  <c r="R27"/>
  <c r="N27"/>
  <c r="J27"/>
  <c r="G27"/>
  <c r="F27" s="1"/>
  <c r="E27"/>
  <c r="DA26"/>
  <c r="CW26"/>
  <c r="CS26"/>
  <c r="CO26"/>
  <c r="CK26"/>
  <c r="CG26"/>
  <c r="CC26"/>
  <c r="BY26"/>
  <c r="BU26"/>
  <c r="BQ26"/>
  <c r="BM26"/>
  <c r="BI26"/>
  <c r="BE26"/>
  <c r="BA26"/>
  <c r="AW26"/>
  <c r="AS26"/>
  <c r="AO26"/>
  <c r="AK26"/>
  <c r="AH26"/>
  <c r="AE26"/>
  <c r="AD26"/>
  <c r="Z26"/>
  <c r="Y26"/>
  <c r="X26"/>
  <c r="V26"/>
  <c r="R26"/>
  <c r="N26"/>
  <c r="J26"/>
  <c r="G26"/>
  <c r="F26"/>
  <c r="E26"/>
  <c r="D26"/>
  <c r="DA25"/>
  <c r="CW25"/>
  <c r="CS25"/>
  <c r="CO25"/>
  <c r="CK25"/>
  <c r="CG25"/>
  <c r="CC25"/>
  <c r="BY25"/>
  <c r="BU25"/>
  <c r="BQ25"/>
  <c r="BM25"/>
  <c r="BI25"/>
  <c r="BE25"/>
  <c r="BA25"/>
  <c r="AW25"/>
  <c r="AS25"/>
  <c r="AO25"/>
  <c r="AK25"/>
  <c r="AH25"/>
  <c r="AD25"/>
  <c r="Z25"/>
  <c r="Y25"/>
  <c r="X25"/>
  <c r="V25"/>
  <c r="R25"/>
  <c r="N25"/>
  <c r="J25"/>
  <c r="E25"/>
  <c r="DA24"/>
  <c r="CW24"/>
  <c r="CK24"/>
  <c r="CG24"/>
  <c r="CC24"/>
  <c r="BY24"/>
  <c r="BU24"/>
  <c r="BQ24"/>
  <c r="BM24"/>
  <c r="BI24"/>
  <c r="BE24"/>
  <c r="BA24"/>
  <c r="AW24"/>
  <c r="AO24"/>
  <c r="AK24"/>
  <c r="AH24"/>
  <c r="AD24"/>
  <c r="Y24"/>
  <c r="X24"/>
  <c r="Z24" s="1"/>
  <c r="V24"/>
  <c r="R24"/>
  <c r="N24"/>
  <c r="J24"/>
  <c r="DA23"/>
  <c r="CW23"/>
  <c r="CS23"/>
  <c r="CO23"/>
  <c r="CK23"/>
  <c r="CG23"/>
  <c r="CC23"/>
  <c r="BY23"/>
  <c r="BU23"/>
  <c r="BQ23"/>
  <c r="BM23"/>
  <c r="BI23"/>
  <c r="BE23"/>
  <c r="BA23"/>
  <c r="AW23"/>
  <c r="AS23"/>
  <c r="AO23"/>
  <c r="AK23"/>
  <c r="AH23"/>
  <c r="AD23"/>
  <c r="Y23"/>
  <c r="X23"/>
  <c r="V23"/>
  <c r="R23"/>
  <c r="N23"/>
  <c r="J23"/>
  <c r="D23"/>
  <c r="DB22"/>
  <c r="DA22"/>
  <c r="CX22"/>
  <c r="CW22"/>
  <c r="CS22"/>
  <c r="CO22"/>
  <c r="CK22"/>
  <c r="CG22"/>
  <c r="CC22"/>
  <c r="BZ22"/>
  <c r="BY22"/>
  <c r="BU22"/>
  <c r="BQ22"/>
  <c r="BM22"/>
  <c r="BJ22"/>
  <c r="BI22"/>
  <c r="BF22"/>
  <c r="BE22"/>
  <c r="BB22"/>
  <c r="BA22"/>
  <c r="AW22"/>
  <c r="AS22"/>
  <c r="AP22"/>
  <c r="AO22"/>
  <c r="AL22"/>
  <c r="AK22"/>
  <c r="AH22"/>
  <c r="AE22"/>
  <c r="AD22"/>
  <c r="Y22"/>
  <c r="X22"/>
  <c r="W22"/>
  <c r="V22"/>
  <c r="S22"/>
  <c r="R22"/>
  <c r="O22"/>
  <c r="N22"/>
  <c r="J22"/>
  <c r="D22"/>
  <c r="DA21"/>
  <c r="CW21"/>
  <c r="CK21"/>
  <c r="CG21"/>
  <c r="CC21"/>
  <c r="BY21"/>
  <c r="BU21"/>
  <c r="BQ21"/>
  <c r="BM21"/>
  <c r="BI21"/>
  <c r="BE21"/>
  <c r="BA21"/>
  <c r="AW21"/>
  <c r="AP21"/>
  <c r="AO21"/>
  <c r="AK21"/>
  <c r="AH21"/>
  <c r="Y21"/>
  <c r="X21"/>
  <c r="Z21" s="1"/>
  <c r="V21"/>
  <c r="R21"/>
  <c r="N21"/>
  <c r="J21"/>
  <c r="E21"/>
  <c r="DA20"/>
  <c r="CW20"/>
  <c r="CS20"/>
  <c r="CO20"/>
  <c r="CK20"/>
  <c r="CG20"/>
  <c r="CC20"/>
  <c r="BY20"/>
  <c r="BU20"/>
  <c r="BQ20"/>
  <c r="BM20"/>
  <c r="BI20"/>
  <c r="BE20"/>
  <c r="BA20"/>
  <c r="AW20"/>
  <c r="AS20"/>
  <c r="AP20"/>
  <c r="AO20"/>
  <c r="AK20"/>
  <c r="AH20"/>
  <c r="AE20"/>
  <c r="AD20"/>
  <c r="AA20"/>
  <c r="Z20" s="1"/>
  <c r="Y20"/>
  <c r="X20"/>
  <c r="W20"/>
  <c r="V20"/>
  <c r="S20"/>
  <c r="R20"/>
  <c r="O20"/>
  <c r="N20"/>
  <c r="K20"/>
  <c r="J20"/>
  <c r="G20"/>
  <c r="F20"/>
  <c r="E20"/>
  <c r="D20"/>
  <c r="DA19"/>
  <c r="CW19"/>
  <c r="CS19"/>
  <c r="CO19"/>
  <c r="CK19"/>
  <c r="CG19"/>
  <c r="CC19"/>
  <c r="BY19"/>
  <c r="BU19"/>
  <c r="BQ19"/>
  <c r="BM19"/>
  <c r="BI19"/>
  <c r="BE19"/>
  <c r="BA19"/>
  <c r="AW19"/>
  <c r="AS19"/>
  <c r="AO19"/>
  <c r="AK19"/>
  <c r="AH19"/>
  <c r="AD19"/>
  <c r="Y19"/>
  <c r="X19"/>
  <c r="V19"/>
  <c r="S19"/>
  <c r="R19"/>
  <c r="N19"/>
  <c r="J19"/>
  <c r="E19"/>
  <c r="CZ18"/>
  <c r="CY18"/>
  <c r="DA18" s="1"/>
  <c r="CW18"/>
  <c r="CV18"/>
  <c r="CU18"/>
  <c r="CT18"/>
  <c r="CS18"/>
  <c r="CR18"/>
  <c r="CQ18"/>
  <c r="CO18"/>
  <c r="CN18"/>
  <c r="CM18"/>
  <c r="CJ18"/>
  <c r="CI18"/>
  <c r="CF18"/>
  <c r="CE18"/>
  <c r="CG18" s="1"/>
  <c r="CC18"/>
  <c r="CB18"/>
  <c r="CA18"/>
  <c r="BX18"/>
  <c r="BY18" s="1"/>
  <c r="BW18"/>
  <c r="BT18"/>
  <c r="BS18"/>
  <c r="BP18"/>
  <c r="BO18"/>
  <c r="BQ18" s="1"/>
  <c r="BM18"/>
  <c r="BL18"/>
  <c r="BK18"/>
  <c r="BI18"/>
  <c r="BH18"/>
  <c r="BG18"/>
  <c r="BD18"/>
  <c r="BC18"/>
  <c r="AZ18"/>
  <c r="AY18"/>
  <c r="BA18" s="1"/>
  <c r="AX18"/>
  <c r="AV18"/>
  <c r="AU18"/>
  <c r="AW18" s="1"/>
  <c r="AS18"/>
  <c r="AR18"/>
  <c r="AQ18"/>
  <c r="AN18"/>
  <c r="AO18" s="1"/>
  <c r="AM18"/>
  <c r="AJ18"/>
  <c r="AK18" s="1"/>
  <c r="AI18"/>
  <c r="AG18"/>
  <c r="AF18"/>
  <c r="AH18" s="1"/>
  <c r="AD18"/>
  <c r="AC18"/>
  <c r="AB18"/>
  <c r="Y18"/>
  <c r="X18" s="1"/>
  <c r="W18"/>
  <c r="U18"/>
  <c r="T18"/>
  <c r="V18" s="1"/>
  <c r="R18"/>
  <c r="Q18"/>
  <c r="P18"/>
  <c r="O18"/>
  <c r="N18"/>
  <c r="M18"/>
  <c r="L18"/>
  <c r="I18"/>
  <c r="J18" s="1"/>
  <c r="H18"/>
  <c r="C18"/>
  <c r="DA17"/>
  <c r="DA5" s="1"/>
  <c r="CW17"/>
  <c r="CS17"/>
  <c r="CO17"/>
  <c r="CK17"/>
  <c r="CG17"/>
  <c r="CC17"/>
  <c r="BY17"/>
  <c r="BU17"/>
  <c r="BQ17"/>
  <c r="BM17"/>
  <c r="BI17"/>
  <c r="BE17"/>
  <c r="BA17"/>
  <c r="AW17"/>
  <c r="AS17"/>
  <c r="AO17"/>
  <c r="AK17"/>
  <c r="AH17"/>
  <c r="AD17"/>
  <c r="Y17"/>
  <c r="E17" s="1"/>
  <c r="G17" s="1"/>
  <c r="F17" s="1"/>
  <c r="X17"/>
  <c r="V17"/>
  <c r="R17"/>
  <c r="N17"/>
  <c r="J17"/>
  <c r="D17"/>
  <c r="DA16"/>
  <c r="CW16"/>
  <c r="CK16"/>
  <c r="CG16"/>
  <c r="CC16"/>
  <c r="BY16"/>
  <c r="BU16"/>
  <c r="BQ16"/>
  <c r="BM16"/>
  <c r="BI16"/>
  <c r="BE16"/>
  <c r="BA16"/>
  <c r="AW16"/>
  <c r="AO16"/>
  <c r="AK16"/>
  <c r="AH16"/>
  <c r="AD16"/>
  <c r="Y16"/>
  <c r="X16"/>
  <c r="Z16" s="1"/>
  <c r="V16"/>
  <c r="R16"/>
  <c r="N16"/>
  <c r="K16"/>
  <c r="J16"/>
  <c r="DA15"/>
  <c r="CW15"/>
  <c r="CW5" s="1"/>
  <c r="CK15"/>
  <c r="CG15"/>
  <c r="CC15"/>
  <c r="BY15"/>
  <c r="BU15"/>
  <c r="BQ15"/>
  <c r="BM15"/>
  <c r="BI15"/>
  <c r="BE15"/>
  <c r="BA15"/>
  <c r="AW15"/>
  <c r="AO15"/>
  <c r="AK15"/>
  <c r="AH15"/>
  <c r="AD15"/>
  <c r="Z15"/>
  <c r="Y15"/>
  <c r="X15"/>
  <c r="V15"/>
  <c r="R15"/>
  <c r="N15"/>
  <c r="K15"/>
  <c r="J15"/>
  <c r="D15"/>
  <c r="DA14"/>
  <c r="CW14"/>
  <c r="CK14"/>
  <c r="CK5" s="1"/>
  <c r="CG14"/>
  <c r="CC14"/>
  <c r="BY14"/>
  <c r="BU14"/>
  <c r="BU5" s="1"/>
  <c r="BQ14"/>
  <c r="BM14"/>
  <c r="BI14"/>
  <c r="BE14"/>
  <c r="BE5" s="1"/>
  <c r="BA14"/>
  <c r="AW14"/>
  <c r="AO14"/>
  <c r="AK14"/>
  <c r="AH14"/>
  <c r="AD14"/>
  <c r="Y14"/>
  <c r="E14" s="1"/>
  <c r="X14"/>
  <c r="V14"/>
  <c r="R14"/>
  <c r="N14"/>
  <c r="N5" s="1"/>
  <c r="J14"/>
  <c r="DA13"/>
  <c r="CW13"/>
  <c r="CK13"/>
  <c r="CG13"/>
  <c r="CC13"/>
  <c r="BY13"/>
  <c r="BU13"/>
  <c r="BQ13"/>
  <c r="BM13"/>
  <c r="BI13"/>
  <c r="BE13"/>
  <c r="BA13"/>
  <c r="AW13"/>
  <c r="AO13"/>
  <c r="AK13"/>
  <c r="AH13"/>
  <c r="AD13"/>
  <c r="Y13"/>
  <c r="X13"/>
  <c r="Z13" s="1"/>
  <c r="V13"/>
  <c r="R13"/>
  <c r="N13"/>
  <c r="J13"/>
  <c r="DA12"/>
  <c r="CW12"/>
  <c r="CS12"/>
  <c r="CO12"/>
  <c r="CK12"/>
  <c r="CG12"/>
  <c r="CC12"/>
  <c r="BY12"/>
  <c r="BU12"/>
  <c r="BQ12"/>
  <c r="BM12"/>
  <c r="BI12"/>
  <c r="BE12"/>
  <c r="BA12"/>
  <c r="AW12"/>
  <c r="AS12"/>
  <c r="AO12"/>
  <c r="AK12"/>
  <c r="AH12"/>
  <c r="AD12"/>
  <c r="Z12" s="1"/>
  <c r="Y12"/>
  <c r="X12"/>
  <c r="V12"/>
  <c r="R12"/>
  <c r="N12"/>
  <c r="J12"/>
  <c r="D12"/>
  <c r="E11"/>
  <c r="D11"/>
  <c r="G11" s="1"/>
  <c r="F11" s="1"/>
  <c r="Y10"/>
  <c r="X10"/>
  <c r="D10"/>
  <c r="DA9"/>
  <c r="CW9"/>
  <c r="CS9"/>
  <c r="CO9"/>
  <c r="CK9"/>
  <c r="CG9"/>
  <c r="CC9"/>
  <c r="BY9"/>
  <c r="BU9"/>
  <c r="BQ9"/>
  <c r="BM9"/>
  <c r="BI9"/>
  <c r="BE9"/>
  <c r="BA9"/>
  <c r="AW9"/>
  <c r="AS9"/>
  <c r="AO9"/>
  <c r="AK9"/>
  <c r="AH9"/>
  <c r="AD9"/>
  <c r="Z9" s="1"/>
  <c r="Y9"/>
  <c r="X9"/>
  <c r="V9"/>
  <c r="R9"/>
  <c r="R5" s="1"/>
  <c r="N9"/>
  <c r="J9"/>
  <c r="E9"/>
  <c r="G9" s="1"/>
  <c r="F9" s="1"/>
  <c r="D9"/>
  <c r="DA8"/>
  <c r="CW8"/>
  <c r="CS8"/>
  <c r="CO8"/>
  <c r="CK8"/>
  <c r="CG8"/>
  <c r="CC8"/>
  <c r="BY8"/>
  <c r="BU8"/>
  <c r="BQ8"/>
  <c r="BM8"/>
  <c r="BI8"/>
  <c r="BE8"/>
  <c r="BA8"/>
  <c r="BA5" s="1"/>
  <c r="AW8"/>
  <c r="AS8"/>
  <c r="AO8"/>
  <c r="AK8"/>
  <c r="AH8"/>
  <c r="AH5" s="1"/>
  <c r="AD8"/>
  <c r="Y8"/>
  <c r="X8"/>
  <c r="V8"/>
  <c r="R8"/>
  <c r="N8"/>
  <c r="J8"/>
  <c r="DA7"/>
  <c r="CW7"/>
  <c r="CS7"/>
  <c r="CO7"/>
  <c r="CK7"/>
  <c r="CG7"/>
  <c r="CC7"/>
  <c r="CC5" s="1"/>
  <c r="BY7"/>
  <c r="BU7"/>
  <c r="BQ7"/>
  <c r="BM7"/>
  <c r="BM5" s="1"/>
  <c r="BI7"/>
  <c r="BE7"/>
  <c r="BA7"/>
  <c r="AW7"/>
  <c r="AW5" s="1"/>
  <c r="AS7"/>
  <c r="AO7"/>
  <c r="AK7"/>
  <c r="AH7"/>
  <c r="AD7"/>
  <c r="Y7"/>
  <c r="E7" s="1"/>
  <c r="X7"/>
  <c r="V7"/>
  <c r="R7"/>
  <c r="N7"/>
  <c r="J7"/>
  <c r="D7"/>
  <c r="DA6"/>
  <c r="CW6"/>
  <c r="CS6"/>
  <c r="CO6"/>
  <c r="CK6"/>
  <c r="CG6"/>
  <c r="CG5" s="1"/>
  <c r="CC6"/>
  <c r="BY6"/>
  <c r="BY5" s="1"/>
  <c r="BU6"/>
  <c r="BQ6"/>
  <c r="BQ5" s="1"/>
  <c r="BM6"/>
  <c r="BI6"/>
  <c r="BI5" s="1"/>
  <c r="BE6"/>
  <c r="BA6"/>
  <c r="AW6"/>
  <c r="AS6"/>
  <c r="AO6"/>
  <c r="AK6"/>
  <c r="AH6"/>
  <c r="AD6"/>
  <c r="Y6"/>
  <c r="Z6" s="1"/>
  <c r="X6"/>
  <c r="V6"/>
  <c r="V5" s="1"/>
  <c r="R6"/>
  <c r="N6"/>
  <c r="J6"/>
  <c r="J5" s="1"/>
  <c r="DB5"/>
  <c r="CZ5"/>
  <c r="CZ137" s="1"/>
  <c r="CY5"/>
  <c r="CX5"/>
  <c r="CV5"/>
  <c r="CV137" s="1"/>
  <c r="CU5"/>
  <c r="CU137" s="1"/>
  <c r="CR5"/>
  <c r="CR137" s="1"/>
  <c r="CQ5"/>
  <c r="CQ137" s="1"/>
  <c r="CN5"/>
  <c r="CO5" s="1"/>
  <c r="CM5"/>
  <c r="CM137" s="1"/>
  <c r="CL5"/>
  <c r="CJ5"/>
  <c r="CI5"/>
  <c r="CH5"/>
  <c r="CF5"/>
  <c r="CE5"/>
  <c r="CD5"/>
  <c r="CB5"/>
  <c r="CB137" s="1"/>
  <c r="CA5"/>
  <c r="CA137" s="1"/>
  <c r="BZ5"/>
  <c r="BX5"/>
  <c r="BW5"/>
  <c r="BW137" s="1"/>
  <c r="BV5"/>
  <c r="BT5"/>
  <c r="BT137" s="1"/>
  <c r="BS5"/>
  <c r="BS137" s="1"/>
  <c r="BR5"/>
  <c r="BP5"/>
  <c r="BO5"/>
  <c r="BN5"/>
  <c r="BL5"/>
  <c r="BL137" s="1"/>
  <c r="BK5"/>
  <c r="BK137" s="1"/>
  <c r="BJ5"/>
  <c r="BH5"/>
  <c r="BG5"/>
  <c r="BG137" s="1"/>
  <c r="BF5"/>
  <c r="BD5"/>
  <c r="BC5"/>
  <c r="BB5"/>
  <c r="AZ5"/>
  <c r="AY5"/>
  <c r="AY137" s="1"/>
  <c r="AX5"/>
  <c r="AV5"/>
  <c r="AU5"/>
  <c r="AU137" s="1"/>
  <c r="AS5"/>
  <c r="AR5"/>
  <c r="AQ5"/>
  <c r="AP5"/>
  <c r="AO5"/>
  <c r="AN5"/>
  <c r="AN137" s="1"/>
  <c r="AM5"/>
  <c r="AM137" s="1"/>
  <c r="AL5"/>
  <c r="AK5"/>
  <c r="AJ5"/>
  <c r="AI5"/>
  <c r="AI137" s="1"/>
  <c r="AG5"/>
  <c r="AG137" s="1"/>
  <c r="AF5"/>
  <c r="AC5"/>
  <c r="AC137" s="1"/>
  <c r="AB5"/>
  <c r="AB137" s="1"/>
  <c r="AA5"/>
  <c r="X5"/>
  <c r="W5"/>
  <c r="U5"/>
  <c r="T5"/>
  <c r="T137" s="1"/>
  <c r="S5"/>
  <c r="Q5"/>
  <c r="Q137" s="1"/>
  <c r="P5"/>
  <c r="P137" s="1"/>
  <c r="O5"/>
  <c r="M5"/>
  <c r="M137" s="1"/>
  <c r="L5"/>
  <c r="L137" s="1"/>
  <c r="K5"/>
  <c r="I5"/>
  <c r="H5"/>
  <c r="H137" s="1"/>
  <c r="C5"/>
  <c r="C137" s="1"/>
  <c r="K142" i="17"/>
  <c r="J142"/>
  <c r="I142"/>
  <c r="K141"/>
  <c r="J141"/>
  <c r="I141"/>
  <c r="C140"/>
  <c r="K139"/>
  <c r="I139"/>
  <c r="K138"/>
  <c r="J138"/>
  <c r="I138"/>
  <c r="K137"/>
  <c r="J137"/>
  <c r="I137"/>
  <c r="K136"/>
  <c r="J136"/>
  <c r="I136"/>
  <c r="K135"/>
  <c r="J135"/>
  <c r="I135"/>
  <c r="K134"/>
  <c r="J134"/>
  <c r="I134"/>
  <c r="K133"/>
  <c r="J133"/>
  <c r="I133"/>
  <c r="K132"/>
  <c r="J132"/>
  <c r="I132"/>
  <c r="K131"/>
  <c r="J131"/>
  <c r="I131"/>
  <c r="K130"/>
  <c r="J130"/>
  <c r="I130"/>
  <c r="K129"/>
  <c r="J129"/>
  <c r="I129"/>
  <c r="K128"/>
  <c r="I128"/>
  <c r="K127"/>
  <c r="J127"/>
  <c r="I127"/>
  <c r="K126"/>
  <c r="J126"/>
  <c r="I126"/>
  <c r="K125"/>
  <c r="J125"/>
  <c r="I125"/>
  <c r="K124"/>
  <c r="J124"/>
  <c r="I124"/>
  <c r="K123"/>
  <c r="J123"/>
  <c r="I123"/>
  <c r="K122"/>
  <c r="J122"/>
  <c r="I122"/>
  <c r="K121"/>
  <c r="I121"/>
  <c r="K120"/>
  <c r="I120"/>
  <c r="K119"/>
  <c r="I119"/>
  <c r="K118"/>
  <c r="J118"/>
  <c r="I118"/>
  <c r="K117"/>
  <c r="J117"/>
  <c r="I117"/>
  <c r="K116"/>
  <c r="J116"/>
  <c r="I116"/>
  <c r="K115"/>
  <c r="I115"/>
  <c r="K114"/>
  <c r="I114"/>
  <c r="K113"/>
  <c r="I113"/>
  <c r="K112"/>
  <c r="I112"/>
  <c r="K111"/>
  <c r="I111"/>
  <c r="K110"/>
  <c r="I110"/>
  <c r="K109"/>
  <c r="I109"/>
  <c r="K108"/>
  <c r="J108"/>
  <c r="I108"/>
  <c r="K107"/>
  <c r="J107"/>
  <c r="I107"/>
  <c r="K106"/>
  <c r="J106"/>
  <c r="I106"/>
  <c r="K105"/>
  <c r="J105"/>
  <c r="I105"/>
  <c r="K104"/>
  <c r="J104"/>
  <c r="I104"/>
  <c r="K103"/>
  <c r="J103"/>
  <c r="I103"/>
  <c r="K102"/>
  <c r="J102"/>
  <c r="I102"/>
  <c r="K101"/>
  <c r="J101"/>
  <c r="I101"/>
  <c r="K100"/>
  <c r="I100"/>
  <c r="K99"/>
  <c r="J99"/>
  <c r="I99"/>
  <c r="K98"/>
  <c r="J98"/>
  <c r="I98"/>
  <c r="K97"/>
  <c r="J97"/>
  <c r="I97"/>
  <c r="K96"/>
  <c r="J96"/>
  <c r="I96"/>
  <c r="K95"/>
  <c r="J95"/>
  <c r="I95"/>
  <c r="K94"/>
  <c r="J94"/>
  <c r="I94"/>
  <c r="K93"/>
  <c r="J93"/>
  <c r="I93"/>
  <c r="H92"/>
  <c r="K92" s="1"/>
  <c r="G92"/>
  <c r="F92"/>
  <c r="E92"/>
  <c r="I92" s="1"/>
  <c r="D92"/>
  <c r="C92"/>
  <c r="K91"/>
  <c r="J91"/>
  <c r="I91"/>
  <c r="K90"/>
  <c r="J90"/>
  <c r="I90"/>
  <c r="K89"/>
  <c r="J89"/>
  <c r="I89"/>
  <c r="K88"/>
  <c r="J88"/>
  <c r="I88"/>
  <c r="K87"/>
  <c r="J87"/>
  <c r="I87"/>
  <c r="K86"/>
  <c r="J86"/>
  <c r="I86"/>
  <c r="K85"/>
  <c r="J85"/>
  <c r="I85"/>
  <c r="K84"/>
  <c r="J84"/>
  <c r="I84"/>
  <c r="K83"/>
  <c r="J83"/>
  <c r="I83"/>
  <c r="H82"/>
  <c r="K82" s="1"/>
  <c r="G82"/>
  <c r="F82"/>
  <c r="E82"/>
  <c r="I82" s="1"/>
  <c r="D82"/>
  <c r="C82"/>
  <c r="J81"/>
  <c r="G81"/>
  <c r="J80"/>
  <c r="G80"/>
  <c r="K79"/>
  <c r="J79"/>
  <c r="G79"/>
  <c r="K78"/>
  <c r="J78"/>
  <c r="G78"/>
  <c r="J77"/>
  <c r="G77"/>
  <c r="J76"/>
  <c r="G76"/>
  <c r="K75"/>
  <c r="J75"/>
  <c r="G75"/>
  <c r="J74"/>
  <c r="D74"/>
  <c r="D140" s="1"/>
  <c r="C74"/>
  <c r="K73"/>
  <c r="J73"/>
  <c r="I73"/>
  <c r="K72"/>
  <c r="J72"/>
  <c r="I72"/>
  <c r="K71"/>
  <c r="J71"/>
  <c r="I71"/>
  <c r="K70"/>
  <c r="J70"/>
  <c r="I70"/>
  <c r="K69"/>
  <c r="J69"/>
  <c r="I69"/>
  <c r="K68"/>
  <c r="J68"/>
  <c r="I68"/>
  <c r="K67"/>
  <c r="J67"/>
  <c r="I67"/>
  <c r="K66"/>
  <c r="J66"/>
  <c r="I66"/>
  <c r="K65"/>
  <c r="J65"/>
  <c r="I65"/>
  <c r="K64"/>
  <c r="J64"/>
  <c r="I64"/>
  <c r="K63"/>
  <c r="J63"/>
  <c r="I63"/>
  <c r="K62"/>
  <c r="J62"/>
  <c r="I62"/>
  <c r="K61"/>
  <c r="J61"/>
  <c r="I61"/>
  <c r="K60"/>
  <c r="J60"/>
  <c r="I60"/>
  <c r="K59"/>
  <c r="J59"/>
  <c r="I59"/>
  <c r="K58"/>
  <c r="J58"/>
  <c r="I58"/>
  <c r="K57"/>
  <c r="J57"/>
  <c r="I57"/>
  <c r="K56"/>
  <c r="J56"/>
  <c r="I56"/>
  <c r="K55"/>
  <c r="J55"/>
  <c r="I55"/>
  <c r="K54"/>
  <c r="J54"/>
  <c r="I54"/>
  <c r="K53"/>
  <c r="J53"/>
  <c r="I53"/>
  <c r="K52"/>
  <c r="I52"/>
  <c r="K51"/>
  <c r="I51"/>
  <c r="K50"/>
  <c r="I50"/>
  <c r="K49"/>
  <c r="I49"/>
  <c r="K48"/>
  <c r="I48"/>
  <c r="K47"/>
  <c r="I47"/>
  <c r="K46"/>
  <c r="I46"/>
  <c r="K45"/>
  <c r="I45"/>
  <c r="K44"/>
  <c r="I44"/>
  <c r="K43"/>
  <c r="I43"/>
  <c r="K42"/>
  <c r="I42"/>
  <c r="K41"/>
  <c r="I41"/>
  <c r="K40"/>
  <c r="I40"/>
  <c r="K39"/>
  <c r="I39"/>
  <c r="H38"/>
  <c r="K38" s="1"/>
  <c r="G38"/>
  <c r="F38"/>
  <c r="E38"/>
  <c r="I38" s="1"/>
  <c r="D38"/>
  <c r="C38"/>
  <c r="H37"/>
  <c r="G37"/>
  <c r="K37" s="1"/>
  <c r="F37"/>
  <c r="J37" s="1"/>
  <c r="E37"/>
  <c r="I37" s="1"/>
  <c r="D37"/>
  <c r="C37"/>
  <c r="K36"/>
  <c r="J36"/>
  <c r="I36"/>
  <c r="K35"/>
  <c r="J35"/>
  <c r="I35"/>
  <c r="K34"/>
  <c r="J34"/>
  <c r="I34"/>
  <c r="K33"/>
  <c r="J33"/>
  <c r="I33"/>
  <c r="K32"/>
  <c r="J32"/>
  <c r="I32"/>
  <c r="K31"/>
  <c r="J31"/>
  <c r="I31"/>
  <c r="K30"/>
  <c r="J30"/>
  <c r="I30"/>
  <c r="K29"/>
  <c r="J29"/>
  <c r="I29"/>
  <c r="K28"/>
  <c r="J28"/>
  <c r="I28"/>
  <c r="K27"/>
  <c r="J27"/>
  <c r="I27"/>
  <c r="K26"/>
  <c r="J26"/>
  <c r="I26"/>
  <c r="K25"/>
  <c r="J25"/>
  <c r="I25"/>
  <c r="K24"/>
  <c r="J24"/>
  <c r="I24"/>
  <c r="K23"/>
  <c r="J23"/>
  <c r="I23"/>
  <c r="K22"/>
  <c r="J22"/>
  <c r="I22"/>
  <c r="K21"/>
  <c r="J21"/>
  <c r="I21"/>
  <c r="K20"/>
  <c r="J20"/>
  <c r="I20"/>
  <c r="H19"/>
  <c r="G19"/>
  <c r="K19" s="1"/>
  <c r="F19"/>
  <c r="J19" s="1"/>
  <c r="E19"/>
  <c r="I19" s="1"/>
  <c r="D19"/>
  <c r="C19"/>
  <c r="K18"/>
  <c r="J18"/>
  <c r="I18"/>
  <c r="K17"/>
  <c r="J17"/>
  <c r="I17"/>
  <c r="K16"/>
  <c r="J16"/>
  <c r="I16"/>
  <c r="K15"/>
  <c r="J15"/>
  <c r="I15"/>
  <c r="K14"/>
  <c r="J14"/>
  <c r="I14"/>
  <c r="K13"/>
  <c r="J13"/>
  <c r="I13"/>
  <c r="K12"/>
  <c r="J12"/>
  <c r="I12"/>
  <c r="K11"/>
  <c r="J11"/>
  <c r="I11"/>
  <c r="K10"/>
  <c r="J10"/>
  <c r="I10"/>
  <c r="K9"/>
  <c r="J9"/>
  <c r="I9"/>
  <c r="K8"/>
  <c r="J8"/>
  <c r="I8"/>
  <c r="K7"/>
  <c r="J7"/>
  <c r="I7"/>
  <c r="K6"/>
  <c r="J6"/>
  <c r="H6"/>
  <c r="G6"/>
  <c r="F6"/>
  <c r="F140" s="1"/>
  <c r="E6"/>
  <c r="D6"/>
  <c r="C6"/>
  <c r="CK65" i="11"/>
  <c r="CI65"/>
  <c r="CH65"/>
  <c r="CD65"/>
  <c r="BX65"/>
  <c r="BW65"/>
  <c r="BT65"/>
  <c r="BP65"/>
  <c r="BL65"/>
  <c r="BH65"/>
  <c r="BD65"/>
  <c r="BB65"/>
  <c r="BA65"/>
  <c r="AZ65"/>
  <c r="AV65"/>
  <c r="AR65"/>
  <c r="AN65"/>
  <c r="AJ65"/>
  <c r="AI65"/>
  <c r="AH65"/>
  <c r="AG65"/>
  <c r="CC65" s="1"/>
  <c r="AF65"/>
  <c r="AB65"/>
  <c r="X65"/>
  <c r="T65"/>
  <c r="P65"/>
  <c r="L65"/>
  <c r="H65"/>
  <c r="CK64"/>
  <c r="CH64"/>
  <c r="CD64"/>
  <c r="BX64"/>
  <c r="BW64"/>
  <c r="BP64"/>
  <c r="BL64"/>
  <c r="BH64"/>
  <c r="BB64"/>
  <c r="BA64"/>
  <c r="AZ64"/>
  <c r="AV64"/>
  <c r="AR64"/>
  <c r="AN64"/>
  <c r="AH64"/>
  <c r="AG64"/>
  <c r="CI64" s="1"/>
  <c r="AF64"/>
  <c r="AB64"/>
  <c r="AA64"/>
  <c r="X64"/>
  <c r="T64"/>
  <c r="P64"/>
  <c r="L64"/>
  <c r="H64"/>
  <c r="CK63"/>
  <c r="CH63"/>
  <c r="CD63"/>
  <c r="CE63" s="1"/>
  <c r="BX63"/>
  <c r="BW63"/>
  <c r="BP63"/>
  <c r="BL63"/>
  <c r="BH63"/>
  <c r="BB63"/>
  <c r="BD63" s="1"/>
  <c r="BA63"/>
  <c r="CC63" s="1"/>
  <c r="CF63" s="1"/>
  <c r="AZ63"/>
  <c r="AV63"/>
  <c r="AR63"/>
  <c r="AN63"/>
  <c r="AJ63"/>
  <c r="AH63"/>
  <c r="AG63"/>
  <c r="CI63" s="1"/>
  <c r="AF63"/>
  <c r="AB63"/>
  <c r="X63"/>
  <c r="T63"/>
  <c r="P63"/>
  <c r="L63"/>
  <c r="H63"/>
  <c r="CK62"/>
  <c r="CH62"/>
  <c r="CD62"/>
  <c r="CF62" s="1"/>
  <c r="CC62"/>
  <c r="BW62"/>
  <c r="BP62"/>
  <c r="BL62"/>
  <c r="BH62"/>
  <c r="BB62"/>
  <c r="BD62" s="1"/>
  <c r="BA62"/>
  <c r="AZ62"/>
  <c r="AV62"/>
  <c r="AR62"/>
  <c r="AN62"/>
  <c r="AJ62"/>
  <c r="AH62"/>
  <c r="AI62" s="1"/>
  <c r="AG62"/>
  <c r="CI62" s="1"/>
  <c r="AF62"/>
  <c r="AB62"/>
  <c r="X62"/>
  <c r="T62"/>
  <c r="P62"/>
  <c r="L62"/>
  <c r="H62"/>
  <c r="CK61"/>
  <c r="CI61"/>
  <c r="CH61"/>
  <c r="CD61"/>
  <c r="BX61"/>
  <c r="BP61"/>
  <c r="BL61"/>
  <c r="BH61"/>
  <c r="BB61"/>
  <c r="BD61" s="1"/>
  <c r="BA61"/>
  <c r="AZ61"/>
  <c r="AV61"/>
  <c r="AR61"/>
  <c r="AN61"/>
  <c r="AH61"/>
  <c r="AJ61" s="1"/>
  <c r="AG61"/>
  <c r="AF61"/>
  <c r="AB61"/>
  <c r="X61"/>
  <c r="T61"/>
  <c r="P61"/>
  <c r="L61"/>
  <c r="H61"/>
  <c r="CK60"/>
  <c r="CH60"/>
  <c r="CD60"/>
  <c r="BP60"/>
  <c r="BL60"/>
  <c r="BH60"/>
  <c r="BB60"/>
  <c r="BD60" s="1"/>
  <c r="BA60"/>
  <c r="AZ60"/>
  <c r="AV60"/>
  <c r="AR60"/>
  <c r="AN60"/>
  <c r="AH60"/>
  <c r="AJ60" s="1"/>
  <c r="AG60"/>
  <c r="CI60" s="1"/>
  <c r="AF60"/>
  <c r="AE60"/>
  <c r="AB60"/>
  <c r="X60"/>
  <c r="T60"/>
  <c r="P60"/>
  <c r="L60"/>
  <c r="K60"/>
  <c r="H60"/>
  <c r="CK59"/>
  <c r="CH59"/>
  <c r="CD59"/>
  <c r="BX59"/>
  <c r="BP59"/>
  <c r="BL59"/>
  <c r="BH59"/>
  <c r="BD59"/>
  <c r="BB59"/>
  <c r="BC59" s="1"/>
  <c r="BA59"/>
  <c r="AZ59"/>
  <c r="AY59"/>
  <c r="AV59"/>
  <c r="AR59"/>
  <c r="AN59"/>
  <c r="AH59"/>
  <c r="AG59"/>
  <c r="AF59"/>
  <c r="AE59"/>
  <c r="AB59"/>
  <c r="X59"/>
  <c r="T59"/>
  <c r="S59"/>
  <c r="P59"/>
  <c r="O59"/>
  <c r="L59"/>
  <c r="K59"/>
  <c r="H59"/>
  <c r="G59"/>
  <c r="CK58"/>
  <c r="CH58"/>
  <c r="CF58"/>
  <c r="CD58"/>
  <c r="CE58" s="1"/>
  <c r="CC58"/>
  <c r="BX58"/>
  <c r="BP58"/>
  <c r="BL58"/>
  <c r="BH58"/>
  <c r="BD58"/>
  <c r="BB58"/>
  <c r="BA58"/>
  <c r="AZ58"/>
  <c r="AV58"/>
  <c r="AR58"/>
  <c r="AN58"/>
  <c r="AJ58"/>
  <c r="AI58"/>
  <c r="AH58"/>
  <c r="AG58"/>
  <c r="CI58" s="1"/>
  <c r="AF58"/>
  <c r="AE58"/>
  <c r="AB58"/>
  <c r="AA58"/>
  <c r="X58"/>
  <c r="W58"/>
  <c r="T58"/>
  <c r="S58"/>
  <c r="P58"/>
  <c r="O58"/>
  <c r="L58"/>
  <c r="K58"/>
  <c r="H58"/>
  <c r="G58"/>
  <c r="CH57"/>
  <c r="BX57"/>
  <c r="BW57"/>
  <c r="BT57"/>
  <c r="BS57"/>
  <c r="BP57"/>
  <c r="BL57"/>
  <c r="BK57"/>
  <c r="BH57"/>
  <c r="BG57"/>
  <c r="BB57"/>
  <c r="BA57"/>
  <c r="CC57" s="1"/>
  <c r="AZ57"/>
  <c r="AY57"/>
  <c r="AV57"/>
  <c r="AU57"/>
  <c r="AR57"/>
  <c r="AQ57"/>
  <c r="AN57"/>
  <c r="AM57"/>
  <c r="AL57"/>
  <c r="CK57" s="1"/>
  <c r="AI57"/>
  <c r="AH57"/>
  <c r="AJ57" s="1"/>
  <c r="AG57"/>
  <c r="CI57" s="1"/>
  <c r="AF57"/>
  <c r="AE57"/>
  <c r="AB57"/>
  <c r="AA57"/>
  <c r="X57"/>
  <c r="W57"/>
  <c r="T57"/>
  <c r="S57"/>
  <c r="P57"/>
  <c r="O57"/>
  <c r="L57"/>
  <c r="K57"/>
  <c r="H57"/>
  <c r="CK56"/>
  <c r="CH56"/>
  <c r="CD56"/>
  <c r="CF56" s="1"/>
  <c r="BX56"/>
  <c r="BT56"/>
  <c r="BP56"/>
  <c r="BL56"/>
  <c r="BH56"/>
  <c r="BD56"/>
  <c r="BC56"/>
  <c r="BB56"/>
  <c r="BA56"/>
  <c r="AZ56"/>
  <c r="AV56"/>
  <c r="AU56"/>
  <c r="AR56"/>
  <c r="AN56"/>
  <c r="AM56"/>
  <c r="AH56"/>
  <c r="AG56"/>
  <c r="CC56" s="1"/>
  <c r="AF56"/>
  <c r="AE56"/>
  <c r="AB56"/>
  <c r="AA56"/>
  <c r="X56"/>
  <c r="W56"/>
  <c r="T56"/>
  <c r="S56"/>
  <c r="P56"/>
  <c r="O56"/>
  <c r="L56"/>
  <c r="K56"/>
  <c r="H56"/>
  <c r="G56"/>
  <c r="CA55"/>
  <c r="BZ55"/>
  <c r="CB55" s="1"/>
  <c r="BY55"/>
  <c r="BV55"/>
  <c r="BX55" s="1"/>
  <c r="BU55"/>
  <c r="BS55"/>
  <c r="BR55"/>
  <c r="BT55" s="1"/>
  <c r="BQ55"/>
  <c r="BN55"/>
  <c r="BM55"/>
  <c r="BJ55"/>
  <c r="BI55"/>
  <c r="BF55"/>
  <c r="BE55"/>
  <c r="BE51" s="1"/>
  <c r="BB55"/>
  <c r="AX55"/>
  <c r="AW55"/>
  <c r="AW51" s="1"/>
  <c r="AT55"/>
  <c r="AS55"/>
  <c r="AS51" s="1"/>
  <c r="AU51" s="1"/>
  <c r="AP55"/>
  <c r="AO55"/>
  <c r="AO51" s="1"/>
  <c r="AL55"/>
  <c r="AK55"/>
  <c r="AK51" s="1"/>
  <c r="BA51" s="1"/>
  <c r="AD55"/>
  <c r="AC55"/>
  <c r="Z55"/>
  <c r="Y55"/>
  <c r="V55"/>
  <c r="U55"/>
  <c r="R55"/>
  <c r="Q55"/>
  <c r="N55"/>
  <c r="M55"/>
  <c r="J55"/>
  <c r="I55"/>
  <c r="I51" s="1"/>
  <c r="F55"/>
  <c r="E55"/>
  <c r="E51" s="1"/>
  <c r="CK54"/>
  <c r="CH54"/>
  <c r="CC54"/>
  <c r="BT54"/>
  <c r="BP54"/>
  <c r="BO54"/>
  <c r="BB54"/>
  <c r="CD54" s="1"/>
  <c r="CE54" s="1"/>
  <c r="BA54"/>
  <c r="AV54"/>
  <c r="AU54"/>
  <c r="AJ54"/>
  <c r="AI54"/>
  <c r="AH54"/>
  <c r="AG54"/>
  <c r="CI54" s="1"/>
  <c r="AB54"/>
  <c r="P54"/>
  <c r="O54"/>
  <c r="L54"/>
  <c r="CK53"/>
  <c r="CH53"/>
  <c r="CD53"/>
  <c r="BX53"/>
  <c r="BW53"/>
  <c r="BT53"/>
  <c r="BP53"/>
  <c r="BO53"/>
  <c r="BL53"/>
  <c r="BH53"/>
  <c r="BB53"/>
  <c r="BA53"/>
  <c r="AZ53"/>
  <c r="AY53"/>
  <c r="AV53"/>
  <c r="AU53"/>
  <c r="AR53"/>
  <c r="AN53"/>
  <c r="AM53"/>
  <c r="AH53"/>
  <c r="AG53"/>
  <c r="AF53"/>
  <c r="AB53"/>
  <c r="AA53"/>
  <c r="X53"/>
  <c r="T53"/>
  <c r="S53"/>
  <c r="P53"/>
  <c r="O53"/>
  <c r="L53"/>
  <c r="H53"/>
  <c r="CD52"/>
  <c r="BZ52"/>
  <c r="BZ51" s="1"/>
  <c r="BY52"/>
  <c r="BY51" s="1"/>
  <c r="BV52"/>
  <c r="BU52"/>
  <c r="BU51" s="1"/>
  <c r="BR52"/>
  <c r="BQ52"/>
  <c r="BP52"/>
  <c r="BN52"/>
  <c r="BM52"/>
  <c r="BL52"/>
  <c r="BJ52"/>
  <c r="BI52"/>
  <c r="BH52"/>
  <c r="BF52"/>
  <c r="BE52"/>
  <c r="AZ52"/>
  <c r="AY52"/>
  <c r="AX52"/>
  <c r="AW52"/>
  <c r="AV52"/>
  <c r="AU52"/>
  <c r="AT52"/>
  <c r="AS52"/>
  <c r="AP52"/>
  <c r="AP51" s="1"/>
  <c r="AO52"/>
  <c r="AM52"/>
  <c r="AL52"/>
  <c r="AN52" s="1"/>
  <c r="AK52"/>
  <c r="BA52" s="1"/>
  <c r="AH52"/>
  <c r="AD52"/>
  <c r="AC52"/>
  <c r="AC51" s="1"/>
  <c r="AE51" s="1"/>
  <c r="Z52"/>
  <c r="Y52"/>
  <c r="Y51" s="1"/>
  <c r="V52"/>
  <c r="U52"/>
  <c r="R52"/>
  <c r="Q52"/>
  <c r="P52"/>
  <c r="N52"/>
  <c r="M52"/>
  <c r="L52"/>
  <c r="J52"/>
  <c r="I52"/>
  <c r="H52"/>
  <c r="G52"/>
  <c r="F52"/>
  <c r="CK52" s="1"/>
  <c r="E52"/>
  <c r="BR51"/>
  <c r="BN51"/>
  <c r="BJ51"/>
  <c r="BG51"/>
  <c r="BF51"/>
  <c r="AY51"/>
  <c r="AX51"/>
  <c r="AT51"/>
  <c r="AL51"/>
  <c r="AD51"/>
  <c r="AA51"/>
  <c r="Z51"/>
  <c r="V51"/>
  <c r="R51"/>
  <c r="N51"/>
  <c r="K51"/>
  <c r="J51"/>
  <c r="F51"/>
  <c r="CK50"/>
  <c r="CH50"/>
  <c r="CD50"/>
  <c r="BX50"/>
  <c r="BT50"/>
  <c r="BB50"/>
  <c r="BA50"/>
  <c r="CC50" s="1"/>
  <c r="AH50"/>
  <c r="AG50"/>
  <c r="CI50" s="1"/>
  <c r="AF50"/>
  <c r="AF45" s="1"/>
  <c r="AB50"/>
  <c r="X50"/>
  <c r="T50"/>
  <c r="P50"/>
  <c r="CK49"/>
  <c r="CH49"/>
  <c r="CD49"/>
  <c r="BB49"/>
  <c r="BA49"/>
  <c r="AH49"/>
  <c r="AG49"/>
  <c r="CK48"/>
  <c r="CH48"/>
  <c r="CD48"/>
  <c r="CC48"/>
  <c r="CE48" s="1"/>
  <c r="BX48"/>
  <c r="BB48"/>
  <c r="BA48"/>
  <c r="AJ48"/>
  <c r="AI48"/>
  <c r="AH48"/>
  <c r="AG48"/>
  <c r="CI48" s="1"/>
  <c r="CK47"/>
  <c r="CH47"/>
  <c r="CD47"/>
  <c r="BX47"/>
  <c r="BB47"/>
  <c r="BA47"/>
  <c r="AH47"/>
  <c r="AG47"/>
  <c r="T47"/>
  <c r="CK46"/>
  <c r="CI46"/>
  <c r="CH46"/>
  <c r="CD46"/>
  <c r="CC46"/>
  <c r="BX46"/>
  <c r="BP46"/>
  <c r="BL46"/>
  <c r="BH46"/>
  <c r="BB46"/>
  <c r="BA46"/>
  <c r="BD46" s="1"/>
  <c r="AZ46"/>
  <c r="AZ45" s="1"/>
  <c r="AV46"/>
  <c r="AR46"/>
  <c r="AN46"/>
  <c r="AJ46"/>
  <c r="AH46"/>
  <c r="AG46"/>
  <c r="AB46"/>
  <c r="T46"/>
  <c r="P46"/>
  <c r="L46"/>
  <c r="H46"/>
  <c r="CK45"/>
  <c r="CG45"/>
  <c r="CB45"/>
  <c r="CA45"/>
  <c r="BZ45"/>
  <c r="BY45"/>
  <c r="BX45"/>
  <c r="BW45"/>
  <c r="BV45"/>
  <c r="BU45"/>
  <c r="BT45"/>
  <c r="BS45"/>
  <c r="BR45"/>
  <c r="BQ45"/>
  <c r="BP45"/>
  <c r="BO45"/>
  <c r="BN45"/>
  <c r="BM45"/>
  <c r="BL45"/>
  <c r="BK45"/>
  <c r="BJ45"/>
  <c r="BI45"/>
  <c r="BH45"/>
  <c r="BG45"/>
  <c r="BF45"/>
  <c r="BE45"/>
  <c r="BD45"/>
  <c r="BC45"/>
  <c r="AY45"/>
  <c r="AX45"/>
  <c r="AW45"/>
  <c r="AV45"/>
  <c r="AU45"/>
  <c r="AT45"/>
  <c r="AS45"/>
  <c r="BA45" s="1"/>
  <c r="AR45"/>
  <c r="AP45"/>
  <c r="AO45"/>
  <c r="AN45"/>
  <c r="AL45"/>
  <c r="AK45"/>
  <c r="AH45"/>
  <c r="AD45"/>
  <c r="AC45"/>
  <c r="Z45"/>
  <c r="Y45"/>
  <c r="X45"/>
  <c r="V45"/>
  <c r="U45"/>
  <c r="T45"/>
  <c r="R45"/>
  <c r="Q45"/>
  <c r="N45"/>
  <c r="M45"/>
  <c r="J45"/>
  <c r="I45"/>
  <c r="H45"/>
  <c r="F45"/>
  <c r="CH45" s="1"/>
  <c r="E45"/>
  <c r="CK44"/>
  <c r="CI44"/>
  <c r="CH44"/>
  <c r="CD44"/>
  <c r="BX44"/>
  <c r="BT44"/>
  <c r="BP44"/>
  <c r="BL44"/>
  <c r="BH44"/>
  <c r="BD44"/>
  <c r="BB44"/>
  <c r="BA44"/>
  <c r="CC44" s="1"/>
  <c r="AZ44"/>
  <c r="AV44"/>
  <c r="AR44"/>
  <c r="AN44"/>
  <c r="AH44"/>
  <c r="AJ44" s="1"/>
  <c r="AG44"/>
  <c r="AF44"/>
  <c r="AB44"/>
  <c r="X44"/>
  <c r="T44"/>
  <c r="P44"/>
  <c r="L44"/>
  <c r="H44"/>
  <c r="CK43"/>
  <c r="CH43"/>
  <c r="CD43"/>
  <c r="BX43"/>
  <c r="BP43"/>
  <c r="BL43"/>
  <c r="BH43"/>
  <c r="BD43"/>
  <c r="BB43"/>
  <c r="BA43"/>
  <c r="AZ43"/>
  <c r="AV43"/>
  <c r="AR43"/>
  <c r="AN43"/>
  <c r="AI43"/>
  <c r="AH43"/>
  <c r="AG43"/>
  <c r="CI43" s="1"/>
  <c r="AB43"/>
  <c r="X43"/>
  <c r="T43"/>
  <c r="S43"/>
  <c r="P43"/>
  <c r="L43"/>
  <c r="H43"/>
  <c r="CK42"/>
  <c r="CH42"/>
  <c r="CD42"/>
  <c r="BX42"/>
  <c r="BT42"/>
  <c r="BP42"/>
  <c r="BL42"/>
  <c r="BH42"/>
  <c r="BB42"/>
  <c r="BD42" s="1"/>
  <c r="BA42"/>
  <c r="AZ42"/>
  <c r="AV42"/>
  <c r="AR42"/>
  <c r="AN42"/>
  <c r="AJ42"/>
  <c r="AH42"/>
  <c r="AG42"/>
  <c r="CI42" s="1"/>
  <c r="AF42"/>
  <c r="AB42"/>
  <c r="X42"/>
  <c r="T42"/>
  <c r="P42"/>
  <c r="L42"/>
  <c r="H42"/>
  <c r="CK41"/>
  <c r="CH41"/>
  <c r="CD41"/>
  <c r="BX41"/>
  <c r="BT41"/>
  <c r="BP41"/>
  <c r="BL41"/>
  <c r="BH41"/>
  <c r="BB41"/>
  <c r="BD41" s="1"/>
  <c r="BA41"/>
  <c r="AZ41"/>
  <c r="AV41"/>
  <c r="AR41"/>
  <c r="AN41"/>
  <c r="AJ41"/>
  <c r="AH41"/>
  <c r="AG41"/>
  <c r="CI41" s="1"/>
  <c r="AF41"/>
  <c r="AB41"/>
  <c r="X41"/>
  <c r="T41"/>
  <c r="P41"/>
  <c r="L41"/>
  <c r="H41"/>
  <c r="CK40"/>
  <c r="CH40"/>
  <c r="CD40"/>
  <c r="BX40"/>
  <c r="BT40"/>
  <c r="BP40"/>
  <c r="BL40"/>
  <c r="BH40"/>
  <c r="BB40"/>
  <c r="BA40"/>
  <c r="BD40" s="1"/>
  <c r="AZ40"/>
  <c r="AV40"/>
  <c r="AR40"/>
  <c r="AN40"/>
  <c r="AH40"/>
  <c r="AJ40" s="1"/>
  <c r="AG40"/>
  <c r="AI40" s="1"/>
  <c r="AF40"/>
  <c r="AE40"/>
  <c r="AB40"/>
  <c r="AA40"/>
  <c r="X40"/>
  <c r="T40"/>
  <c r="S40"/>
  <c r="L40"/>
  <c r="K40"/>
  <c r="H40"/>
  <c r="CK39"/>
  <c r="CH39"/>
  <c r="CD39"/>
  <c r="CF39" s="1"/>
  <c r="BX39"/>
  <c r="BT39"/>
  <c r="BP39"/>
  <c r="BL39"/>
  <c r="BH39"/>
  <c r="BB39"/>
  <c r="BD39" s="1"/>
  <c r="BA39"/>
  <c r="AZ39"/>
  <c r="AV39"/>
  <c r="AR39"/>
  <c r="AN39"/>
  <c r="AH39"/>
  <c r="AG39"/>
  <c r="CC39" s="1"/>
  <c r="AB39"/>
  <c r="X39"/>
  <c r="T39"/>
  <c r="H39"/>
  <c r="CK38"/>
  <c r="CI38"/>
  <c r="CH38"/>
  <c r="CD38"/>
  <c r="BX38"/>
  <c r="BT38"/>
  <c r="BP38"/>
  <c r="BL38"/>
  <c r="BH38"/>
  <c r="BD38"/>
  <c r="BB38"/>
  <c r="BA38"/>
  <c r="CC38" s="1"/>
  <c r="CF38" s="1"/>
  <c r="AZ38"/>
  <c r="AV38"/>
  <c r="AR38"/>
  <c r="AN38"/>
  <c r="AH38"/>
  <c r="AJ38" s="1"/>
  <c r="AG38"/>
  <c r="AB38"/>
  <c r="X38"/>
  <c r="T38"/>
  <c r="P38"/>
  <c r="L38"/>
  <c r="H38"/>
  <c r="CK37"/>
  <c r="CH37"/>
  <c r="CD37"/>
  <c r="BX37"/>
  <c r="BW37"/>
  <c r="BT37"/>
  <c r="BP37"/>
  <c r="BL37"/>
  <c r="BH37"/>
  <c r="BB37"/>
  <c r="BD37" s="1"/>
  <c r="BA37"/>
  <c r="AZ37"/>
  <c r="AV37"/>
  <c r="AR37"/>
  <c r="AN37"/>
  <c r="AJ37"/>
  <c r="AH37"/>
  <c r="AG37"/>
  <c r="CI37" s="1"/>
  <c r="AB37"/>
  <c r="X37"/>
  <c r="T37"/>
  <c r="P37"/>
  <c r="L37"/>
  <c r="H37"/>
  <c r="CK36"/>
  <c r="CH36"/>
  <c r="CD36"/>
  <c r="BT36"/>
  <c r="BP36"/>
  <c r="BL36"/>
  <c r="BH36"/>
  <c r="BD36"/>
  <c r="BB36"/>
  <c r="BA36"/>
  <c r="AZ36"/>
  <c r="AV36"/>
  <c r="AR36"/>
  <c r="AN36"/>
  <c r="AI36"/>
  <c r="AH36"/>
  <c r="AG36"/>
  <c r="CI36" s="1"/>
  <c r="AB36"/>
  <c r="X36"/>
  <c r="H36"/>
  <c r="CK35"/>
  <c r="CI35"/>
  <c r="CH35"/>
  <c r="CD35"/>
  <c r="CC35"/>
  <c r="CE35" s="1"/>
  <c r="BX35"/>
  <c r="BW35"/>
  <c r="BT35"/>
  <c r="BP35"/>
  <c r="BL35"/>
  <c r="BH35"/>
  <c r="BB35"/>
  <c r="BD35" s="1"/>
  <c r="BA35"/>
  <c r="AZ35"/>
  <c r="AV35"/>
  <c r="AR35"/>
  <c r="AN35"/>
  <c r="AH35"/>
  <c r="AG35"/>
  <c r="AF35"/>
  <c r="AE35"/>
  <c r="AB35"/>
  <c r="X35"/>
  <c r="T35"/>
  <c r="S35"/>
  <c r="P35"/>
  <c r="L35"/>
  <c r="K35"/>
  <c r="H35"/>
  <c r="CK34"/>
  <c r="CH34"/>
  <c r="CD34"/>
  <c r="BX34"/>
  <c r="BT34"/>
  <c r="BP34"/>
  <c r="BL34"/>
  <c r="BH34"/>
  <c r="BD34"/>
  <c r="BB34"/>
  <c r="BA34"/>
  <c r="AZ34"/>
  <c r="AV34"/>
  <c r="AR34"/>
  <c r="AN34"/>
  <c r="AI34"/>
  <c r="AH34"/>
  <c r="AG34"/>
  <c r="CI34" s="1"/>
  <c r="AF34"/>
  <c r="AB34"/>
  <c r="X34"/>
  <c r="T34"/>
  <c r="P34"/>
  <c r="L34"/>
  <c r="H34"/>
  <c r="CK33"/>
  <c r="CH33"/>
  <c r="CD33"/>
  <c r="CF33" s="1"/>
  <c r="CC33"/>
  <c r="CE33" s="1"/>
  <c r="BT33"/>
  <c r="BP33"/>
  <c r="BL33"/>
  <c r="BH33"/>
  <c r="BB33"/>
  <c r="BD33" s="1"/>
  <c r="BA33"/>
  <c r="AZ33"/>
  <c r="AV33"/>
  <c r="AR33"/>
  <c r="AN33"/>
  <c r="AJ33"/>
  <c r="AH33"/>
  <c r="AI33" s="1"/>
  <c r="AG33"/>
  <c r="CI33" s="1"/>
  <c r="AB33"/>
  <c r="X33"/>
  <c r="T33"/>
  <c r="S33"/>
  <c r="P33"/>
  <c r="K33"/>
  <c r="H33"/>
  <c r="CK32"/>
  <c r="CI32"/>
  <c r="CH32"/>
  <c r="CD32"/>
  <c r="BT32"/>
  <c r="BP32"/>
  <c r="BL32"/>
  <c r="BH32"/>
  <c r="BB32"/>
  <c r="BA32"/>
  <c r="BD32" s="1"/>
  <c r="AZ32"/>
  <c r="AV32"/>
  <c r="AR32"/>
  <c r="AN32"/>
  <c r="AH32"/>
  <c r="AJ32" s="1"/>
  <c r="AG32"/>
  <c r="AF32"/>
  <c r="X32"/>
  <c r="T32"/>
  <c r="P32"/>
  <c r="H32"/>
  <c r="CK31"/>
  <c r="CI31"/>
  <c r="CH31"/>
  <c r="CD31"/>
  <c r="CE31" s="1"/>
  <c r="BX31"/>
  <c r="BT31"/>
  <c r="BP31"/>
  <c r="BL31"/>
  <c r="BH31"/>
  <c r="BB31"/>
  <c r="BD31" s="1"/>
  <c r="BA31"/>
  <c r="AZ31"/>
  <c r="AV31"/>
  <c r="AR31"/>
  <c r="AN31"/>
  <c r="AJ31"/>
  <c r="AH31"/>
  <c r="AI31" s="1"/>
  <c r="AG31"/>
  <c r="CC31" s="1"/>
  <c r="CF31" s="1"/>
  <c r="AB31"/>
  <c r="X31"/>
  <c r="T31"/>
  <c r="P31"/>
  <c r="L31"/>
  <c r="H31"/>
  <c r="CK30"/>
  <c r="CH30"/>
  <c r="CD30"/>
  <c r="BX30"/>
  <c r="BT30"/>
  <c r="BP30"/>
  <c r="BL30"/>
  <c r="BH30"/>
  <c r="BB30"/>
  <c r="BA30"/>
  <c r="BD30" s="1"/>
  <c r="AZ30"/>
  <c r="AV30"/>
  <c r="AR30"/>
  <c r="AN30"/>
  <c r="AH30"/>
  <c r="AG30"/>
  <c r="CC30" s="1"/>
  <c r="CE30" s="1"/>
  <c r="AF30"/>
  <c r="AB30"/>
  <c r="AA30"/>
  <c r="X30"/>
  <c r="T30"/>
  <c r="S30"/>
  <c r="P30"/>
  <c r="O30"/>
  <c r="L30"/>
  <c r="K30"/>
  <c r="H30"/>
  <c r="CK29"/>
  <c r="CH29"/>
  <c r="CD29"/>
  <c r="BT29"/>
  <c r="BP29"/>
  <c r="BL29"/>
  <c r="BH29"/>
  <c r="BC29"/>
  <c r="BB29"/>
  <c r="BA29"/>
  <c r="BD29" s="1"/>
  <c r="AZ29"/>
  <c r="AY29"/>
  <c r="AV29"/>
  <c r="AU29"/>
  <c r="AR29"/>
  <c r="AQ29"/>
  <c r="AN29"/>
  <c r="AM29"/>
  <c r="AI29"/>
  <c r="AH29"/>
  <c r="AG29"/>
  <c r="CI29" s="1"/>
  <c r="P29"/>
  <c r="CK28"/>
  <c r="CH28"/>
  <c r="CD28"/>
  <c r="BX28"/>
  <c r="BT28"/>
  <c r="BD28"/>
  <c r="BB28"/>
  <c r="BA28"/>
  <c r="AH28"/>
  <c r="AJ28" s="1"/>
  <c r="AG28"/>
  <c r="CI28" s="1"/>
  <c r="AB28"/>
  <c r="X28"/>
  <c r="T28"/>
  <c r="P28"/>
  <c r="L28"/>
  <c r="CK27"/>
  <c r="CI27"/>
  <c r="CH27"/>
  <c r="CD27"/>
  <c r="BB27"/>
  <c r="BA27"/>
  <c r="AH27"/>
  <c r="AG27"/>
  <c r="CC27" s="1"/>
  <c r="P27"/>
  <c r="L27"/>
  <c r="CK26"/>
  <c r="CH26"/>
  <c r="CD26"/>
  <c r="BT26"/>
  <c r="BD26"/>
  <c r="BB26"/>
  <c r="BA26"/>
  <c r="AI26"/>
  <c r="AH26"/>
  <c r="AG26"/>
  <c r="CI26" s="1"/>
  <c r="AB26"/>
  <c r="X26"/>
  <c r="T26"/>
  <c r="P26"/>
  <c r="L26"/>
  <c r="CK25"/>
  <c r="CH25"/>
  <c r="CA25"/>
  <c r="BZ25"/>
  <c r="BY25"/>
  <c r="CB25" s="1"/>
  <c r="BW25"/>
  <c r="BV25"/>
  <c r="BU25"/>
  <c r="BX25" s="1"/>
  <c r="BS25"/>
  <c r="BR25"/>
  <c r="BQ25"/>
  <c r="BT25" s="1"/>
  <c r="BO25"/>
  <c r="BN25"/>
  <c r="BM25"/>
  <c r="BP25" s="1"/>
  <c r="BK25"/>
  <c r="BJ25"/>
  <c r="BI25"/>
  <c r="BL25" s="1"/>
  <c r="BG25"/>
  <c r="BF25"/>
  <c r="BE25"/>
  <c r="BH25" s="1"/>
  <c r="AY25"/>
  <c r="AX25"/>
  <c r="AW25"/>
  <c r="AZ25" s="1"/>
  <c r="AU25"/>
  <c r="AT25"/>
  <c r="AS25"/>
  <c r="AV25" s="1"/>
  <c r="AQ25"/>
  <c r="AP25"/>
  <c r="AO25"/>
  <c r="AR25" s="1"/>
  <c r="AM25"/>
  <c r="AL25"/>
  <c r="AK25"/>
  <c r="BA25" s="1"/>
  <c r="AE25"/>
  <c r="AD25"/>
  <c r="AC25"/>
  <c r="AF25" s="1"/>
  <c r="AA25"/>
  <c r="Z25"/>
  <c r="Y25"/>
  <c r="AB25" s="1"/>
  <c r="W25"/>
  <c r="V25"/>
  <c r="U25"/>
  <c r="X25" s="1"/>
  <c r="S25"/>
  <c r="R25"/>
  <c r="Q25"/>
  <c r="T25" s="1"/>
  <c r="O25"/>
  <c r="N25"/>
  <c r="M25"/>
  <c r="P25" s="1"/>
  <c r="K25"/>
  <c r="J25"/>
  <c r="I25"/>
  <c r="L25" s="1"/>
  <c r="G25"/>
  <c r="F25"/>
  <c r="E25"/>
  <c r="CK24"/>
  <c r="CI24"/>
  <c r="CH24"/>
  <c r="CD24"/>
  <c r="BB24"/>
  <c r="BA24"/>
  <c r="AJ24"/>
  <c r="AH24"/>
  <c r="AI24" s="1"/>
  <c r="AG24"/>
  <c r="CC24" s="1"/>
  <c r="L24"/>
  <c r="K24"/>
  <c r="CK23"/>
  <c r="CH23"/>
  <c r="CD23"/>
  <c r="CF23" s="1"/>
  <c r="CC23"/>
  <c r="CE23" s="1"/>
  <c r="BP23"/>
  <c r="BL23"/>
  <c r="BH23"/>
  <c r="BD23"/>
  <c r="BB23"/>
  <c r="BA23"/>
  <c r="AZ23"/>
  <c r="AV23"/>
  <c r="AR23"/>
  <c r="AN23"/>
  <c r="AI23"/>
  <c r="AH23"/>
  <c r="AG23"/>
  <c r="CI23" s="1"/>
  <c r="AF23"/>
  <c r="AE23"/>
  <c r="AB23"/>
  <c r="W23"/>
  <c r="T23"/>
  <c r="P23"/>
  <c r="L23"/>
  <c r="H23"/>
  <c r="G23"/>
  <c r="CK22"/>
  <c r="CH22"/>
  <c r="CD22"/>
  <c r="BX22"/>
  <c r="BW22"/>
  <c r="BT22"/>
  <c r="BP22"/>
  <c r="BB22"/>
  <c r="BA22"/>
  <c r="AH22"/>
  <c r="AG22"/>
  <c r="AE22"/>
  <c r="AB22"/>
  <c r="X22"/>
  <c r="T22"/>
  <c r="S22"/>
  <c r="P22"/>
  <c r="L22"/>
  <c r="G22"/>
  <c r="CK21"/>
  <c r="CI21"/>
  <c r="CH21"/>
  <c r="CD21"/>
  <c r="BP21"/>
  <c r="BO21"/>
  <c r="BB21"/>
  <c r="BA21"/>
  <c r="AJ21"/>
  <c r="AH21"/>
  <c r="AI21" s="1"/>
  <c r="AG21"/>
  <c r="CC21" s="1"/>
  <c r="CF21" s="1"/>
  <c r="CK20"/>
  <c r="CH20"/>
  <c r="CE20"/>
  <c r="CD20"/>
  <c r="CC20"/>
  <c r="CF20" s="1"/>
  <c r="BX20"/>
  <c r="BW20"/>
  <c r="BP20"/>
  <c r="BB20"/>
  <c r="BA20"/>
  <c r="AJ20"/>
  <c r="AH20"/>
  <c r="AI20" s="1"/>
  <c r="AG20"/>
  <c r="CI20" s="1"/>
  <c r="T20"/>
  <c r="CK19"/>
  <c r="CI19"/>
  <c r="CH19"/>
  <c r="CD19"/>
  <c r="CE19" s="1"/>
  <c r="BX19"/>
  <c r="BP19"/>
  <c r="BB19"/>
  <c r="BB16" s="1"/>
  <c r="BA19"/>
  <c r="AJ19"/>
  <c r="AH19"/>
  <c r="AI19" s="1"/>
  <c r="AG19"/>
  <c r="CC19" s="1"/>
  <c r="AF19"/>
  <c r="AB19"/>
  <c r="T19"/>
  <c r="P19"/>
  <c r="L19"/>
  <c r="CK18"/>
  <c r="CI18"/>
  <c r="CH18"/>
  <c r="CD18"/>
  <c r="BP18"/>
  <c r="BB18"/>
  <c r="BA18"/>
  <c r="AI18"/>
  <c r="AH18"/>
  <c r="AG18"/>
  <c r="CK17"/>
  <c r="CI17"/>
  <c r="CH17"/>
  <c r="CD17"/>
  <c r="BX17"/>
  <c r="BT17"/>
  <c r="BP17"/>
  <c r="BL17"/>
  <c r="BK17"/>
  <c r="BH17"/>
  <c r="BG17"/>
  <c r="BC17"/>
  <c r="BA17"/>
  <c r="BD17" s="1"/>
  <c r="AZ17"/>
  <c r="AY17"/>
  <c r="AV17"/>
  <c r="AU17"/>
  <c r="AR17"/>
  <c r="AQ17"/>
  <c r="AN17"/>
  <c r="AM17"/>
  <c r="AJ17"/>
  <c r="AH17"/>
  <c r="AG17"/>
  <c r="CC17" s="1"/>
  <c r="AF17"/>
  <c r="AB17"/>
  <c r="X17"/>
  <c r="T17"/>
  <c r="S17"/>
  <c r="P17"/>
  <c r="L17"/>
  <c r="H17"/>
  <c r="G17"/>
  <c r="CB16"/>
  <c r="BZ16"/>
  <c r="CA16" s="1"/>
  <c r="BY16"/>
  <c r="BX16"/>
  <c r="BV16"/>
  <c r="BW16" s="1"/>
  <c r="BU16"/>
  <c r="BR16"/>
  <c r="BQ16"/>
  <c r="BQ10" s="1"/>
  <c r="BN16"/>
  <c r="BM16"/>
  <c r="BP16" s="1"/>
  <c r="BJ16"/>
  <c r="BL16" s="1"/>
  <c r="BI16"/>
  <c r="BF16"/>
  <c r="BE16"/>
  <c r="BH16" s="1"/>
  <c r="AY16"/>
  <c r="AX16"/>
  <c r="AZ16" s="1"/>
  <c r="AW16"/>
  <c r="AT16"/>
  <c r="AS16"/>
  <c r="AS10" s="1"/>
  <c r="AP16"/>
  <c r="AO16"/>
  <c r="AQ16" s="1"/>
  <c r="AM16"/>
  <c r="AL16"/>
  <c r="AN16" s="1"/>
  <c r="AK16"/>
  <c r="BA16" s="1"/>
  <c r="BC16" s="1"/>
  <c r="AG16"/>
  <c r="AD16"/>
  <c r="AC16"/>
  <c r="CI16" s="1"/>
  <c r="Z16"/>
  <c r="AB16" s="1"/>
  <c r="Y16"/>
  <c r="V16"/>
  <c r="W16" s="1"/>
  <c r="U16"/>
  <c r="T16"/>
  <c r="R16"/>
  <c r="S16" s="1"/>
  <c r="Q16"/>
  <c r="P16"/>
  <c r="N16"/>
  <c r="O16" s="1"/>
  <c r="M16"/>
  <c r="J16"/>
  <c r="K16" s="1"/>
  <c r="I16"/>
  <c r="F16"/>
  <c r="E16"/>
  <c r="CK15"/>
  <c r="CH15"/>
  <c r="CD15"/>
  <c r="CC15"/>
  <c r="BB15"/>
  <c r="BA15"/>
  <c r="AG15"/>
  <c r="CI15" s="1"/>
  <c r="CK14"/>
  <c r="CH14"/>
  <c r="CD14"/>
  <c r="CC14"/>
  <c r="CF14" s="1"/>
  <c r="BB14"/>
  <c r="BA14"/>
  <c r="AH14"/>
  <c r="AJ14" s="1"/>
  <c r="AG14"/>
  <c r="CI14" s="1"/>
  <c r="CK13"/>
  <c r="CH13"/>
  <c r="CE13"/>
  <c r="CD13"/>
  <c r="CC13"/>
  <c r="CF13" s="1"/>
  <c r="BX13"/>
  <c r="BW13"/>
  <c r="BT13"/>
  <c r="BS13"/>
  <c r="BP13"/>
  <c r="BL13"/>
  <c r="BH13"/>
  <c r="BG13"/>
  <c r="BB13"/>
  <c r="BA13"/>
  <c r="BD13" s="1"/>
  <c r="AZ13"/>
  <c r="AV13"/>
  <c r="AU13"/>
  <c r="AR13"/>
  <c r="AN13"/>
  <c r="AH13"/>
  <c r="AI13" s="1"/>
  <c r="AG13"/>
  <c r="CI13" s="1"/>
  <c r="AF13"/>
  <c r="AB13"/>
  <c r="X13"/>
  <c r="T13"/>
  <c r="S13"/>
  <c r="P13"/>
  <c r="L13"/>
  <c r="H13"/>
  <c r="CD12"/>
  <c r="CB12"/>
  <c r="CA12"/>
  <c r="BZ12"/>
  <c r="BY12"/>
  <c r="BX12"/>
  <c r="BW12"/>
  <c r="BV12"/>
  <c r="BU12"/>
  <c r="BT12"/>
  <c r="BS12"/>
  <c r="BR12"/>
  <c r="BQ12"/>
  <c r="BP12"/>
  <c r="BO12"/>
  <c r="BN12"/>
  <c r="BM12"/>
  <c r="BJ12"/>
  <c r="BL12" s="1"/>
  <c r="BI12"/>
  <c r="BF12"/>
  <c r="BF10" s="1"/>
  <c r="BE12"/>
  <c r="BA12"/>
  <c r="BC12" s="1"/>
  <c r="AW12"/>
  <c r="AZ12" s="1"/>
  <c r="AV12"/>
  <c r="AU12"/>
  <c r="AS12"/>
  <c r="AR12"/>
  <c r="AO12"/>
  <c r="AN12"/>
  <c r="AK12"/>
  <c r="AH12"/>
  <c r="AF12"/>
  <c r="AD12"/>
  <c r="AD10" s="1"/>
  <c r="AC12"/>
  <c r="Z12"/>
  <c r="Y12"/>
  <c r="CC12" s="1"/>
  <c r="X12"/>
  <c r="U12"/>
  <c r="T12"/>
  <c r="S12"/>
  <c r="R12"/>
  <c r="Q12"/>
  <c r="M12"/>
  <c r="M10" s="1"/>
  <c r="O10" s="1"/>
  <c r="L12"/>
  <c r="I12"/>
  <c r="F12"/>
  <c r="CK12" s="1"/>
  <c r="E12"/>
  <c r="BX11"/>
  <c r="BW11"/>
  <c r="BT11"/>
  <c r="BP11"/>
  <c r="BO11"/>
  <c r="BL11"/>
  <c r="BH11"/>
  <c r="BC11"/>
  <c r="BB11"/>
  <c r="BA11"/>
  <c r="BD11" s="1"/>
  <c r="AZ11"/>
  <c r="AY11"/>
  <c r="AV11"/>
  <c r="AU11"/>
  <c r="AR11"/>
  <c r="AQ11"/>
  <c r="AN11"/>
  <c r="AM11"/>
  <c r="AG11"/>
  <c r="CI11" s="1"/>
  <c r="AF11"/>
  <c r="AE11"/>
  <c r="AB11"/>
  <c r="AA11"/>
  <c r="X11"/>
  <c r="W11"/>
  <c r="T11"/>
  <c r="S11"/>
  <c r="P11"/>
  <c r="O11"/>
  <c r="J11"/>
  <c r="CH11" s="1"/>
  <c r="H11"/>
  <c r="G11"/>
  <c r="BZ10"/>
  <c r="BY10"/>
  <c r="CA10" s="1"/>
  <c r="BU10"/>
  <c r="BR10"/>
  <c r="BN10"/>
  <c r="BM10"/>
  <c r="BM5" s="1"/>
  <c r="BI10"/>
  <c r="AX10"/>
  <c r="AW10"/>
  <c r="AW5" s="1"/>
  <c r="AW66" s="1"/>
  <c r="AT10"/>
  <c r="AP10"/>
  <c r="AL10"/>
  <c r="AN10" s="1"/>
  <c r="AK10"/>
  <c r="AC10"/>
  <c r="V10"/>
  <c r="X10" s="1"/>
  <c r="U10"/>
  <c r="R10"/>
  <c r="Q10"/>
  <c r="Q5" s="1"/>
  <c r="N10"/>
  <c r="J10"/>
  <c r="K10" s="1"/>
  <c r="I10"/>
  <c r="E10"/>
  <c r="E5" s="1"/>
  <c r="CK9"/>
  <c r="CH9"/>
  <c r="CD9"/>
  <c r="CC9"/>
  <c r="BP9"/>
  <c r="BL9"/>
  <c r="BH9"/>
  <c r="BD9"/>
  <c r="BA9"/>
  <c r="AZ9"/>
  <c r="AV9"/>
  <c r="AR9"/>
  <c r="AN9"/>
  <c r="AG9"/>
  <c r="CI9" s="1"/>
  <c r="AB9"/>
  <c r="P9"/>
  <c r="L9"/>
  <c r="H9"/>
  <c r="CK8"/>
  <c r="CH8"/>
  <c r="CD8"/>
  <c r="CD7" s="1"/>
  <c r="BX8"/>
  <c r="BW8"/>
  <c r="BT8"/>
  <c r="BS8"/>
  <c r="BP8"/>
  <c r="BL8"/>
  <c r="BH8"/>
  <c r="BB8"/>
  <c r="BA8"/>
  <c r="AZ8"/>
  <c r="AV8"/>
  <c r="AR8"/>
  <c r="AN8"/>
  <c r="AH8"/>
  <c r="AJ8" s="1"/>
  <c r="AG8"/>
  <c r="CC8" s="1"/>
  <c r="AB8"/>
  <c r="X8"/>
  <c r="P8"/>
  <c r="H8"/>
  <c r="CA7"/>
  <c r="BZ7"/>
  <c r="BY7"/>
  <c r="CB7" s="1"/>
  <c r="BW7"/>
  <c r="BV7"/>
  <c r="BU7"/>
  <c r="BX7" s="1"/>
  <c r="BS7"/>
  <c r="BR7"/>
  <c r="BQ7"/>
  <c r="BT7" s="1"/>
  <c r="BN7"/>
  <c r="BP7" s="1"/>
  <c r="BM7"/>
  <c r="BJ7"/>
  <c r="BI7"/>
  <c r="BL7" s="1"/>
  <c r="BF7"/>
  <c r="BH7" s="1"/>
  <c r="BE7"/>
  <c r="AZ7"/>
  <c r="AX7"/>
  <c r="AW7"/>
  <c r="AT7"/>
  <c r="AT5" s="1"/>
  <c r="AS7"/>
  <c r="AP7"/>
  <c r="AO7"/>
  <c r="BA7" s="1"/>
  <c r="AN7"/>
  <c r="AL7"/>
  <c r="AK7"/>
  <c r="AD7"/>
  <c r="AC7"/>
  <c r="Z7"/>
  <c r="AB7" s="1"/>
  <c r="Y7"/>
  <c r="V7"/>
  <c r="U7"/>
  <c r="U5" s="1"/>
  <c r="R7"/>
  <c r="R5" s="1"/>
  <c r="Q7"/>
  <c r="N7"/>
  <c r="N5" s="1"/>
  <c r="M7"/>
  <c r="J7"/>
  <c r="I7"/>
  <c r="F7"/>
  <c r="CK7" s="1"/>
  <c r="E7"/>
  <c r="CK6"/>
  <c r="CI6"/>
  <c r="CH6"/>
  <c r="CD6"/>
  <c r="BA6"/>
  <c r="CC6" s="1"/>
  <c r="CF6" s="1"/>
  <c r="AV6"/>
  <c r="AU6"/>
  <c r="AJ6"/>
  <c r="AI6"/>
  <c r="AH6"/>
  <c r="AG6"/>
  <c r="H6"/>
  <c r="G6"/>
  <c r="BZ5"/>
  <c r="CB5" s="1"/>
  <c r="BY5"/>
  <c r="BY66" s="1"/>
  <c r="BU5"/>
  <c r="BU66" s="1"/>
  <c r="BU68" s="1"/>
  <c r="BN5"/>
  <c r="BI5"/>
  <c r="AX5"/>
  <c r="AP5"/>
  <c r="AK5"/>
  <c r="AK66" s="1"/>
  <c r="AC5"/>
  <c r="AC66" s="1"/>
  <c r="AC68" s="1"/>
  <c r="I5"/>
  <c r="I66" s="1"/>
  <c r="N66" l="1"/>
  <c r="E66"/>
  <c r="AU10"/>
  <c r="AS5"/>
  <c r="AS66" s="1"/>
  <c r="R66"/>
  <c r="S5"/>
  <c r="T5"/>
  <c r="AF10"/>
  <c r="AE10"/>
  <c r="AD5"/>
  <c r="M5"/>
  <c r="AT66"/>
  <c r="AV5"/>
  <c r="CE12"/>
  <c r="CF12"/>
  <c r="CI8"/>
  <c r="AJ22"/>
  <c r="CF24"/>
  <c r="CE24"/>
  <c r="AJ30"/>
  <c r="AR51"/>
  <c r="AQ51"/>
  <c r="BN66"/>
  <c r="BO5"/>
  <c r="BD8"/>
  <c r="BB7"/>
  <c r="BT10"/>
  <c r="CI22"/>
  <c r="CC22"/>
  <c r="AI22"/>
  <c r="AI30"/>
  <c r="CI30"/>
  <c r="AJ35"/>
  <c r="AI35"/>
  <c r="H7"/>
  <c r="AV7"/>
  <c r="T10"/>
  <c r="W10"/>
  <c r="AZ10"/>
  <c r="BP10"/>
  <c r="BS10"/>
  <c r="K11"/>
  <c r="P12"/>
  <c r="AB12"/>
  <c r="BG12"/>
  <c r="CK16"/>
  <c r="G16"/>
  <c r="CH16"/>
  <c r="L16"/>
  <c r="CE17"/>
  <c r="I68"/>
  <c r="V5"/>
  <c r="Z5"/>
  <c r="AP66"/>
  <c r="BF5"/>
  <c r="BQ5"/>
  <c r="CE6"/>
  <c r="X7"/>
  <c r="AR7"/>
  <c r="CH7"/>
  <c r="CF8"/>
  <c r="P10"/>
  <c r="S10"/>
  <c r="Y10"/>
  <c r="Y5" s="1"/>
  <c r="Y66" s="1"/>
  <c r="Y68" s="1"/>
  <c r="AO10"/>
  <c r="AV10"/>
  <c r="AY10"/>
  <c r="BE10"/>
  <c r="BE5" s="1"/>
  <c r="BE66" s="1"/>
  <c r="BJ10"/>
  <c r="BO10"/>
  <c r="CB10"/>
  <c r="CC11"/>
  <c r="BD12"/>
  <c r="BH12"/>
  <c r="CH12"/>
  <c r="AJ13"/>
  <c r="BC13"/>
  <c r="CE14"/>
  <c r="H16"/>
  <c r="X16"/>
  <c r="AF16"/>
  <c r="AR16"/>
  <c r="AU16"/>
  <c r="BT16"/>
  <c r="AI17"/>
  <c r="AH16"/>
  <c r="CF17"/>
  <c r="CC18"/>
  <c r="CF18" s="1"/>
  <c r="AJ18"/>
  <c r="BD16"/>
  <c r="CF19"/>
  <c r="BB25"/>
  <c r="BD27"/>
  <c r="BC27"/>
  <c r="CF30"/>
  <c r="CF35"/>
  <c r="AX66"/>
  <c r="AY5"/>
  <c r="CK11"/>
  <c r="AH11"/>
  <c r="L11"/>
  <c r="CE18"/>
  <c r="AH25"/>
  <c r="AJ27"/>
  <c r="AI27"/>
  <c r="CB51"/>
  <c r="CA51"/>
  <c r="AZ5"/>
  <c r="BP5"/>
  <c r="BZ66"/>
  <c r="CA5"/>
  <c r="P7"/>
  <c r="AI8"/>
  <c r="AH7"/>
  <c r="CE8"/>
  <c r="F10"/>
  <c r="AM10"/>
  <c r="H12"/>
  <c r="AV16"/>
  <c r="CD16"/>
  <c r="F5"/>
  <c r="J5"/>
  <c r="AL5"/>
  <c r="BR5"/>
  <c r="AG7"/>
  <c r="CC7" s="1"/>
  <c r="CE7" s="1"/>
  <c r="Z10"/>
  <c r="AR10"/>
  <c r="BV10"/>
  <c r="CD11"/>
  <c r="CI12"/>
  <c r="AG12"/>
  <c r="AI12" s="1"/>
  <c r="AE16"/>
  <c r="BO16"/>
  <c r="CE21"/>
  <c r="CD25"/>
  <c r="CF27"/>
  <c r="CE27"/>
  <c r="CC32"/>
  <c r="CF32"/>
  <c r="CE32"/>
  <c r="CI39"/>
  <c r="CC40"/>
  <c r="CE40" s="1"/>
  <c r="AJ45"/>
  <c r="AJ47"/>
  <c r="AI47"/>
  <c r="X52"/>
  <c r="U51"/>
  <c r="W51" s="1"/>
  <c r="BX52"/>
  <c r="BW52"/>
  <c r="CF52"/>
  <c r="BD53"/>
  <c r="BB52"/>
  <c r="BC53"/>
  <c r="BA55"/>
  <c r="BD55" s="1"/>
  <c r="CK55"/>
  <c r="AJ56"/>
  <c r="AI56"/>
  <c r="CW140" i="13"/>
  <c r="AJ23" i="11"/>
  <c r="H25"/>
  <c r="AN25"/>
  <c r="AJ26"/>
  <c r="AJ29"/>
  <c r="AJ34"/>
  <c r="AJ36"/>
  <c r="CC36"/>
  <c r="CF36" s="1"/>
  <c r="CE39"/>
  <c r="CI40"/>
  <c r="CC41"/>
  <c r="CF41" s="1"/>
  <c r="CC42"/>
  <c r="CF42" s="1"/>
  <c r="AJ43"/>
  <c r="CC43"/>
  <c r="CF43" s="1"/>
  <c r="P45"/>
  <c r="AB45"/>
  <c r="CI49"/>
  <c r="CC49"/>
  <c r="CF49" s="1"/>
  <c r="BB45"/>
  <c r="CF50"/>
  <c r="CE50"/>
  <c r="CH51"/>
  <c r="H51"/>
  <c r="X51"/>
  <c r="AF51"/>
  <c r="AN51"/>
  <c r="AV51"/>
  <c r="BL51"/>
  <c r="BT51"/>
  <c r="S52"/>
  <c r="Q51"/>
  <c r="S51" s="1"/>
  <c r="AF52"/>
  <c r="AR52"/>
  <c r="BT52"/>
  <c r="BQ51"/>
  <c r="BS51" s="1"/>
  <c r="CH52"/>
  <c r="CC53"/>
  <c r="CF53" s="1"/>
  <c r="AI53"/>
  <c r="CE53"/>
  <c r="CF54"/>
  <c r="CH55"/>
  <c r="H55"/>
  <c r="G55"/>
  <c r="P55"/>
  <c r="O55"/>
  <c r="X55"/>
  <c r="W55"/>
  <c r="AF55"/>
  <c r="AE55"/>
  <c r="AN55"/>
  <c r="AM55"/>
  <c r="AV55"/>
  <c r="AU55"/>
  <c r="BC55"/>
  <c r="BL55"/>
  <c r="BK55"/>
  <c r="BW55"/>
  <c r="CE56"/>
  <c r="AJ64"/>
  <c r="CC64"/>
  <c r="CF65"/>
  <c r="CE65"/>
  <c r="I6" i="17"/>
  <c r="AG25" i="11"/>
  <c r="CC25" s="1"/>
  <c r="CC26"/>
  <c r="CC29"/>
  <c r="CC34"/>
  <c r="CC37"/>
  <c r="AJ39"/>
  <c r="CF46"/>
  <c r="CE46"/>
  <c r="CD45"/>
  <c r="CF48"/>
  <c r="AJ49"/>
  <c r="AI49"/>
  <c r="G51"/>
  <c r="AM51"/>
  <c r="O52"/>
  <c r="M51"/>
  <c r="O51" s="1"/>
  <c r="BO52"/>
  <c r="BM51"/>
  <c r="BO51" s="1"/>
  <c r="CB52"/>
  <c r="CA52"/>
  <c r="CI52"/>
  <c r="AG55"/>
  <c r="CI59"/>
  <c r="CC59"/>
  <c r="CF59" s="1"/>
  <c r="CF64"/>
  <c r="D14" i="13"/>
  <c r="G14" s="1"/>
  <c r="F14" s="1"/>
  <c r="CC28" i="11"/>
  <c r="CF28" s="1"/>
  <c r="CF44"/>
  <c r="L45"/>
  <c r="CC47"/>
  <c r="CE47" s="1"/>
  <c r="CI47"/>
  <c r="AJ50"/>
  <c r="L51"/>
  <c r="T51"/>
  <c r="AB51"/>
  <c r="AH51"/>
  <c r="AZ51"/>
  <c r="BH51"/>
  <c r="BP51"/>
  <c r="BV51"/>
  <c r="AG52"/>
  <c r="CC52" s="1"/>
  <c r="CE52" s="1"/>
  <c r="T52"/>
  <c r="AB52"/>
  <c r="AA52"/>
  <c r="AI52"/>
  <c r="BK52"/>
  <c r="BI51"/>
  <c r="BK51" s="1"/>
  <c r="AJ53"/>
  <c r="CI53"/>
  <c r="L55"/>
  <c r="K55"/>
  <c r="T55"/>
  <c r="S55"/>
  <c r="AB55"/>
  <c r="AA55"/>
  <c r="AH55"/>
  <c r="AR55"/>
  <c r="AQ55"/>
  <c r="AZ55"/>
  <c r="AY55"/>
  <c r="BH55"/>
  <c r="BG55"/>
  <c r="BP55"/>
  <c r="CI56"/>
  <c r="BD57"/>
  <c r="BC57"/>
  <c r="AJ59"/>
  <c r="CC61"/>
  <c r="CE61" s="1"/>
  <c r="CF61"/>
  <c r="BD64"/>
  <c r="I78" i="17"/>
  <c r="E81"/>
  <c r="I81" s="1"/>
  <c r="AB140" i="13"/>
  <c r="X137"/>
  <c r="AH137"/>
  <c r="CV140"/>
  <c r="CU140" s="1"/>
  <c r="CW137"/>
  <c r="CX137"/>
  <c r="DA137"/>
  <c r="D25"/>
  <c r="F25"/>
  <c r="G40"/>
  <c r="F40" s="1"/>
  <c r="D42"/>
  <c r="G42" s="1"/>
  <c r="D51"/>
  <c r="F51" s="1"/>
  <c r="G51"/>
  <c r="E75" i="17"/>
  <c r="H140"/>
  <c r="AC140" i="13"/>
  <c r="AE137"/>
  <c r="AD137"/>
  <c r="BC137"/>
  <c r="BO137"/>
  <c r="BV137"/>
  <c r="CE137"/>
  <c r="CD137" s="1"/>
  <c r="CI137"/>
  <c r="CR140"/>
  <c r="CQ140" s="1"/>
  <c r="CT137"/>
  <c r="CS137" s="1"/>
  <c r="F7"/>
  <c r="Z14"/>
  <c r="BE18"/>
  <c r="CK18"/>
  <c r="Z31"/>
  <c r="CG34"/>
  <c r="F42"/>
  <c r="Z44"/>
  <c r="G61"/>
  <c r="F61" s="1"/>
  <c r="G81"/>
  <c r="F81" s="1"/>
  <c r="CD57" i="11"/>
  <c r="AI59"/>
  <c r="CC60"/>
  <c r="AI61"/>
  <c r="CE62"/>
  <c r="AI64"/>
  <c r="CE64"/>
  <c r="J38" i="17"/>
  <c r="G74"/>
  <c r="I75"/>
  <c r="K77"/>
  <c r="E77" s="1"/>
  <c r="I77" s="1"/>
  <c r="E79"/>
  <c r="I79" s="1"/>
  <c r="K81"/>
  <c r="J82"/>
  <c r="J92"/>
  <c r="I137" i="13"/>
  <c r="N137"/>
  <c r="O137"/>
  <c r="S137"/>
  <c r="R137"/>
  <c r="Y5"/>
  <c r="AD5"/>
  <c r="AQ140"/>
  <c r="AQ137"/>
  <c r="AP137" s="1"/>
  <c r="BD137"/>
  <c r="BN137"/>
  <c r="BM137"/>
  <c r="BT140"/>
  <c r="BU137"/>
  <c r="CB140"/>
  <c r="CC137"/>
  <c r="CJ137"/>
  <c r="CS5"/>
  <c r="Z8"/>
  <c r="D19"/>
  <c r="G19" s="1"/>
  <c r="AO34"/>
  <c r="G38"/>
  <c r="F38" s="1"/>
  <c r="G39"/>
  <c r="F39" s="1"/>
  <c r="Z41"/>
  <c r="E41"/>
  <c r="E47"/>
  <c r="D48"/>
  <c r="G48" s="1"/>
  <c r="F48" s="1"/>
  <c r="Z50"/>
  <c r="D73"/>
  <c r="G73" s="1"/>
  <c r="F73" s="1"/>
  <c r="AG45" i="11"/>
  <c r="CC45" s="1"/>
  <c r="K76" i="17"/>
  <c r="E76" s="1"/>
  <c r="I76" s="1"/>
  <c r="E78"/>
  <c r="K80"/>
  <c r="E80" s="1"/>
  <c r="I80" s="1"/>
  <c r="Z5" i="13"/>
  <c r="AF137"/>
  <c r="AN140"/>
  <c r="AO137"/>
  <c r="AR137"/>
  <c r="CY137"/>
  <c r="DB137" s="1"/>
  <c r="E6"/>
  <c r="Z7"/>
  <c r="BU18"/>
  <c r="AA22"/>
  <c r="Z22"/>
  <c r="E22"/>
  <c r="Z23"/>
  <c r="E23"/>
  <c r="G23" s="1"/>
  <c r="F23" s="1"/>
  <c r="D33"/>
  <c r="F33" s="1"/>
  <c r="G33"/>
  <c r="Z45"/>
  <c r="E45"/>
  <c r="G45" s="1"/>
  <c r="F45" s="1"/>
  <c r="D49"/>
  <c r="G49"/>
  <c r="F49" s="1"/>
  <c r="Z53"/>
  <c r="G58"/>
  <c r="F58" s="1"/>
  <c r="Z49"/>
  <c r="D50"/>
  <c r="G50" s="1"/>
  <c r="G52"/>
  <c r="D53"/>
  <c r="F55"/>
  <c r="D65"/>
  <c r="G65" s="1"/>
  <c r="F65" s="1"/>
  <c r="F67"/>
  <c r="AH71"/>
  <c r="BM71"/>
  <c r="Z75"/>
  <c r="AD79"/>
  <c r="BM79"/>
  <c r="CG79"/>
  <c r="CK79"/>
  <c r="CO79"/>
  <c r="F80"/>
  <c r="E85"/>
  <c r="G85" s="1"/>
  <c r="F85" s="1"/>
  <c r="D113"/>
  <c r="G113" s="1"/>
  <c r="F113"/>
  <c r="Z17"/>
  <c r="K18"/>
  <c r="Z18"/>
  <c r="Z19"/>
  <c r="Z30"/>
  <c r="Z40"/>
  <c r="D43"/>
  <c r="F50"/>
  <c r="F53"/>
  <c r="Z58"/>
  <c r="Z61"/>
  <c r="G63"/>
  <c r="Z65"/>
  <c r="J71"/>
  <c r="R71"/>
  <c r="AW71"/>
  <c r="CK71"/>
  <c r="Z73"/>
  <c r="D77"/>
  <c r="G77" s="1"/>
  <c r="F77" s="1"/>
  <c r="J79"/>
  <c r="S79"/>
  <c r="G80"/>
  <c r="G83"/>
  <c r="F83" s="1"/>
  <c r="D21"/>
  <c r="F21" s="1"/>
  <c r="Z27"/>
  <c r="D32"/>
  <c r="G32" s="1"/>
  <c r="F32" s="1"/>
  <c r="Z32"/>
  <c r="Y35"/>
  <c r="X35" s="1"/>
  <c r="G44"/>
  <c r="D52"/>
  <c r="F52" s="1"/>
  <c r="G53"/>
  <c r="Z64"/>
  <c r="G66"/>
  <c r="D70"/>
  <c r="G70" s="1"/>
  <c r="F70" s="1"/>
  <c r="Z70"/>
  <c r="X71"/>
  <c r="Z71" s="1"/>
  <c r="AD71"/>
  <c r="AK71"/>
  <c r="BQ71"/>
  <c r="D76"/>
  <c r="G76" s="1"/>
  <c r="F76" s="1"/>
  <c r="D78"/>
  <c r="G78" s="1"/>
  <c r="F78" s="1"/>
  <c r="O79"/>
  <c r="Z83"/>
  <c r="CE57" i="11" l="1"/>
  <c r="CF57"/>
  <c r="F19" i="13"/>
  <c r="CL137"/>
  <c r="CK137"/>
  <c r="BS140"/>
  <c r="BU140"/>
  <c r="J137"/>
  <c r="K137"/>
  <c r="CT140"/>
  <c r="BX51" i="11"/>
  <c r="BW51"/>
  <c r="CI45"/>
  <c r="CC55"/>
  <c r="CF29"/>
  <c r="CE29"/>
  <c r="AI45"/>
  <c r="CE36"/>
  <c r="AB10"/>
  <c r="AA10"/>
  <c r="AL66"/>
  <c r="AM5"/>
  <c r="AN5"/>
  <c r="AJ25"/>
  <c r="AI25"/>
  <c r="BQ66"/>
  <c r="CF22"/>
  <c r="CE22"/>
  <c r="BD7"/>
  <c r="BI66"/>
  <c r="CE43"/>
  <c r="BH10"/>
  <c r="M66"/>
  <c r="Q66"/>
  <c r="Q68" s="1"/>
  <c r="O5"/>
  <c r="CB66"/>
  <c r="BZ68"/>
  <c r="CA66"/>
  <c r="AJ16"/>
  <c r="AI16"/>
  <c r="BF66"/>
  <c r="BG5"/>
  <c r="BH5"/>
  <c r="CI25"/>
  <c r="AU5"/>
  <c r="AD66"/>
  <c r="AE5"/>
  <c r="AF5"/>
  <c r="E68"/>
  <c r="N68"/>
  <c r="F22" i="13"/>
  <c r="G22"/>
  <c r="D47"/>
  <c r="F47" s="1"/>
  <c r="G47"/>
  <c r="G140" i="17"/>
  <c r="K74"/>
  <c r="AE140" i="13"/>
  <c r="AD140"/>
  <c r="CE11" i="11"/>
  <c r="CD10"/>
  <c r="CF11"/>
  <c r="AJ7"/>
  <c r="AI7"/>
  <c r="F43" i="13"/>
  <c r="G43"/>
  <c r="K140" i="17"/>
  <c r="J140"/>
  <c r="AJ52" i="11"/>
  <c r="CF37"/>
  <c r="CE37"/>
  <c r="CD55"/>
  <c r="CE59"/>
  <c r="BD52"/>
  <c r="BC52"/>
  <c r="BB51"/>
  <c r="CF47"/>
  <c r="CF45" s="1"/>
  <c r="BX10"/>
  <c r="BW10"/>
  <c r="BV5"/>
  <c r="CI7"/>
  <c r="F66"/>
  <c r="G5"/>
  <c r="H5"/>
  <c r="AZ66"/>
  <c r="AY66"/>
  <c r="Z66"/>
  <c r="AA5"/>
  <c r="AB5"/>
  <c r="CK51"/>
  <c r="AV66"/>
  <c r="AU66"/>
  <c r="BM66"/>
  <c r="BO66" s="1"/>
  <c r="AJ12"/>
  <c r="CF7"/>
  <c r="AT137" i="13"/>
  <c r="AS137"/>
  <c r="CF26" i="11"/>
  <c r="CE26"/>
  <c r="J66"/>
  <c r="K5"/>
  <c r="D41" i="13"/>
  <c r="F41" s="1"/>
  <c r="CA140"/>
  <c r="CD140"/>
  <c r="CC140" s="1"/>
  <c r="D6"/>
  <c r="F6"/>
  <c r="AM140"/>
  <c r="AP140" s="1"/>
  <c r="AO140" s="1"/>
  <c r="CS140"/>
  <c r="BE137"/>
  <c r="BF137"/>
  <c r="CF60" i="11"/>
  <c r="CE60"/>
  <c r="G41" i="13"/>
  <c r="E74" i="17"/>
  <c r="E140" s="1"/>
  <c r="E143" s="1"/>
  <c r="D143" s="1"/>
  <c r="C143" s="1"/>
  <c r="CI55" i="11"/>
  <c r="AJ55"/>
  <c r="AI55"/>
  <c r="CE45"/>
  <c r="CF34"/>
  <c r="CE34"/>
  <c r="P51"/>
  <c r="AG51"/>
  <c r="CC51" s="1"/>
  <c r="CF25"/>
  <c r="CE25"/>
  <c r="BR66"/>
  <c r="BS5"/>
  <c r="BT5"/>
  <c r="CF16"/>
  <c r="G10"/>
  <c r="CH10"/>
  <c r="CK10"/>
  <c r="H10"/>
  <c r="AH10"/>
  <c r="AJ11"/>
  <c r="AI11"/>
  <c r="BD25"/>
  <c r="BC25"/>
  <c r="BB10"/>
  <c r="BB5" s="1"/>
  <c r="BL10"/>
  <c r="BK10"/>
  <c r="BJ5"/>
  <c r="AQ10"/>
  <c r="AO5"/>
  <c r="V66"/>
  <c r="W5"/>
  <c r="X5"/>
  <c r="CC16"/>
  <c r="CE16" s="1"/>
  <c r="AG10"/>
  <c r="BN68"/>
  <c r="BP66"/>
  <c r="CF40"/>
  <c r="BG10"/>
  <c r="BA10"/>
  <c r="U66"/>
  <c r="U68" s="1"/>
  <c r="R68"/>
  <c r="T66"/>
  <c r="T68" s="1"/>
  <c r="S66"/>
  <c r="S68" s="1"/>
  <c r="AG5"/>
  <c r="P5"/>
  <c r="BB66" l="1"/>
  <c r="AJ10"/>
  <c r="AI10"/>
  <c r="I140" i="17"/>
  <c r="BJ66" i="11"/>
  <c r="BK5"/>
  <c r="BL5"/>
  <c r="BV66"/>
  <c r="BW5"/>
  <c r="BX5"/>
  <c r="J68"/>
  <c r="L66"/>
  <c r="L68" s="1"/>
  <c r="K66"/>
  <c r="CK5"/>
  <c r="AH5"/>
  <c r="CD5"/>
  <c r="O66"/>
  <c r="O68" s="1"/>
  <c r="AG66"/>
  <c r="AD68"/>
  <c r="AF66"/>
  <c r="AF68" s="1"/>
  <c r="AE66"/>
  <c r="AE68" s="1"/>
  <c r="CF55"/>
  <c r="CE55"/>
  <c r="CD51"/>
  <c r="CI51"/>
  <c r="CC10"/>
  <c r="CE10" s="1"/>
  <c r="V68"/>
  <c r="X66"/>
  <c r="X68" s="1"/>
  <c r="W66"/>
  <c r="W68" s="1"/>
  <c r="BR68"/>
  <c r="BT66"/>
  <c r="BS66"/>
  <c r="AO66"/>
  <c r="AR5"/>
  <c r="AQ5"/>
  <c r="BA5"/>
  <c r="BC5" s="1"/>
  <c r="CF68"/>
  <c r="F68"/>
  <c r="CH66"/>
  <c r="H66"/>
  <c r="CK66"/>
  <c r="G66"/>
  <c r="I74" i="17"/>
  <c r="P66" i="11"/>
  <c r="P68" s="1"/>
  <c r="CI5"/>
  <c r="BT71"/>
  <c r="BQ68"/>
  <c r="AI51"/>
  <c r="BD51"/>
  <c r="BC51"/>
  <c r="M68"/>
  <c r="BD10"/>
  <c r="BC10"/>
  <c r="Z68"/>
  <c r="AB66"/>
  <c r="AB68" s="1"/>
  <c r="AA66"/>
  <c r="AA68" s="1"/>
  <c r="CH5"/>
  <c r="CI10"/>
  <c r="BF68"/>
  <c r="BH66"/>
  <c r="BG66"/>
  <c r="AN66"/>
  <c r="AM66"/>
  <c r="AJ51"/>
  <c r="BA66" l="1"/>
  <c r="AR66"/>
  <c r="AQ66"/>
  <c r="CC66"/>
  <c r="CC69"/>
  <c r="AG68"/>
  <c r="CF10"/>
  <c r="BJ68"/>
  <c r="BL66"/>
  <c r="BK66"/>
  <c r="CI66"/>
  <c r="H68"/>
  <c r="CC5"/>
  <c r="CE5" s="1"/>
  <c r="AH66"/>
  <c r="AI5"/>
  <c r="AJ5"/>
  <c r="BV68"/>
  <c r="BX66"/>
  <c r="CH68" s="1"/>
  <c r="BW66"/>
  <c r="BD5"/>
  <c r="CF51"/>
  <c r="CE51"/>
  <c r="CD66"/>
  <c r="CF5"/>
  <c r="G68"/>
  <c r="CG68"/>
  <c r="K68"/>
  <c r="BD66"/>
  <c r="BB68"/>
  <c r="BC66"/>
  <c r="DJ151" i="33"/>
  <c r="DF151"/>
  <c r="DB151"/>
  <c r="CX151"/>
  <c r="CT151"/>
  <c r="CP151"/>
  <c r="CL151"/>
  <c r="CH151"/>
  <c r="CE151"/>
  <c r="CD151"/>
  <c r="BZ151"/>
  <c r="BW151"/>
  <c r="BV151"/>
  <c r="BR151"/>
  <c r="BN151"/>
  <c r="BJ151"/>
  <c r="BF151"/>
  <c r="BB151"/>
  <c r="AG151"/>
  <c r="AC151" s="1"/>
  <c r="Y151" s="1"/>
  <c r="AF151"/>
  <c r="AB151"/>
  <c r="X151"/>
  <c r="W151"/>
  <c r="T151"/>
  <c r="S151"/>
  <c r="P151"/>
  <c r="O151"/>
  <c r="F151"/>
  <c r="G151" s="1"/>
  <c r="E151"/>
  <c r="DK150"/>
  <c r="DJ150"/>
  <c r="DG150"/>
  <c r="DF150"/>
  <c r="DB150"/>
  <c r="CX150"/>
  <c r="CT150"/>
  <c r="CQ150"/>
  <c r="CP150"/>
  <c r="CL150"/>
  <c r="CI150"/>
  <c r="CE150"/>
  <c r="CD150"/>
  <c r="CA150"/>
  <c r="BZ150"/>
  <c r="BW150"/>
  <c r="BV150"/>
  <c r="BR150"/>
  <c r="BN150"/>
  <c r="BK150"/>
  <c r="BJ150"/>
  <c r="BF150"/>
  <c r="BB150"/>
  <c r="AY150"/>
  <c r="AX150"/>
  <c r="AT150"/>
  <c r="AP150"/>
  <c r="AL150"/>
  <c r="AI150"/>
  <c r="Z150"/>
  <c r="AA150" s="1"/>
  <c r="Y150"/>
  <c r="W150"/>
  <c r="S150"/>
  <c r="O150"/>
  <c r="L150"/>
  <c r="K150"/>
  <c r="H150"/>
  <c r="G150"/>
  <c r="F150"/>
  <c r="E150"/>
  <c r="CD68" i="11" l="1"/>
  <c r="CF66"/>
  <c r="CD70"/>
  <c r="CE66"/>
  <c r="CC70"/>
  <c r="CC68"/>
  <c r="AI151" i="33"/>
  <c r="AH151" s="1"/>
  <c r="CD69" i="11"/>
  <c r="AH68"/>
  <c r="AJ66"/>
  <c r="AI66"/>
  <c r="CK68" s="1"/>
  <c r="CJ68"/>
  <c r="H151" i="33"/>
  <c r="BA68" i="11"/>
  <c r="CI68"/>
  <c r="DJ148" i="33"/>
  <c r="DF148"/>
  <c r="DC148"/>
  <c r="DB148"/>
  <c r="CY148"/>
  <c r="CX148"/>
  <c r="CU148"/>
  <c r="CT148"/>
  <c r="CP148"/>
  <c r="CL148"/>
  <c r="CH148"/>
  <c r="CD148"/>
  <c r="CA148"/>
  <c r="BZ148"/>
  <c r="BV148"/>
  <c r="BR148"/>
  <c r="BN148"/>
  <c r="BK148"/>
  <c r="BJ148"/>
  <c r="BG148"/>
  <c r="BF148"/>
  <c r="BC148"/>
  <c r="BB148"/>
  <c r="AX148"/>
  <c r="AT148"/>
  <c r="AP148"/>
  <c r="AL148"/>
  <c r="AI148"/>
  <c r="AF148"/>
  <c r="AE148"/>
  <c r="AB148" s="1"/>
  <c r="Z148"/>
  <c r="Y148"/>
  <c r="AA148" s="1"/>
  <c r="W148"/>
  <c r="S148"/>
  <c r="O148"/>
  <c r="K148"/>
  <c r="G148"/>
  <c r="F148"/>
  <c r="F147"/>
  <c r="H147" s="1"/>
  <c r="H146"/>
  <c r="G146" s="1"/>
  <c r="F146"/>
  <c r="DJ145"/>
  <c r="DF145"/>
  <c r="DC145"/>
  <c r="DB145"/>
  <c r="CY145"/>
  <c r="CX145"/>
  <c r="CU145"/>
  <c r="CT145"/>
  <c r="CP145"/>
  <c r="CL145"/>
  <c r="CH145"/>
  <c r="CD145"/>
  <c r="CA145"/>
  <c r="BZ145"/>
  <c r="BV145"/>
  <c r="BR145"/>
  <c r="BN145"/>
  <c r="BJ145"/>
  <c r="BF145"/>
  <c r="BB145"/>
  <c r="AX145"/>
  <c r="AT145"/>
  <c r="AP145"/>
  <c r="AL145"/>
  <c r="AI145"/>
  <c r="AF145"/>
  <c r="AE145"/>
  <c r="Z145"/>
  <c r="AA145" s="1"/>
  <c r="Y145"/>
  <c r="W145"/>
  <c r="S145"/>
  <c r="O145"/>
  <c r="K145"/>
  <c r="H145" s="1"/>
  <c r="G145"/>
  <c r="F145"/>
  <c r="DJ144"/>
  <c r="DF144"/>
  <c r="DC144"/>
  <c r="DB144"/>
  <c r="CY144"/>
  <c r="CX144"/>
  <c r="CU144"/>
  <c r="CT144"/>
  <c r="CP144"/>
  <c r="CL144"/>
  <c r="CH144"/>
  <c r="CD144"/>
  <c r="CA144"/>
  <c r="BZ144"/>
  <c r="BV144"/>
  <c r="BR144"/>
  <c r="BN144"/>
  <c r="BJ144"/>
  <c r="BF144"/>
  <c r="BB144"/>
  <c r="AX144"/>
  <c r="AT144"/>
  <c r="AP144"/>
  <c r="AL144"/>
  <c r="AI144"/>
  <c r="AF144"/>
  <c r="AE144"/>
  <c r="Z144"/>
  <c r="AB144" s="1"/>
  <c r="AA144" s="1"/>
  <c r="Y144"/>
  <c r="X144"/>
  <c r="W144"/>
  <c r="S144"/>
  <c r="O144"/>
  <c r="K144"/>
  <c r="F144"/>
  <c r="H144" s="1"/>
  <c r="G144" s="1"/>
  <c r="E144"/>
  <c r="DJ143"/>
  <c r="DF143"/>
  <c r="DC143"/>
  <c r="DB143"/>
  <c r="CY143"/>
  <c r="CX143"/>
  <c r="CU143"/>
  <c r="CT143"/>
  <c r="CP143"/>
  <c r="CL143"/>
  <c r="CH143"/>
  <c r="CD143"/>
  <c r="CA143"/>
  <c r="BZ143"/>
  <c r="BV143"/>
  <c r="BR143"/>
  <c r="BN143"/>
  <c r="BJ143"/>
  <c r="BF143"/>
  <c r="BB143"/>
  <c r="AX143"/>
  <c r="AT143"/>
  <c r="AP143"/>
  <c r="AL143"/>
  <c r="AI143"/>
  <c r="AF143"/>
  <c r="AE143"/>
  <c r="AB143"/>
  <c r="AA143" s="1"/>
  <c r="Z143"/>
  <c r="Y143"/>
  <c r="W143"/>
  <c r="S143"/>
  <c r="O143"/>
  <c r="K143"/>
  <c r="F143"/>
  <c r="G143" s="1"/>
  <c r="E143"/>
  <c r="DJ142"/>
  <c r="DF142"/>
  <c r="DC142"/>
  <c r="DB142"/>
  <c r="CY142"/>
  <c r="CX142"/>
  <c r="CU142"/>
  <c r="CT142"/>
  <c r="CP142"/>
  <c r="CL142"/>
  <c r="CH142"/>
  <c r="CD142"/>
  <c r="CA142"/>
  <c r="BZ142"/>
  <c r="BV142"/>
  <c r="BR142"/>
  <c r="BN142"/>
  <c r="BJ142"/>
  <c r="BF142"/>
  <c r="BB142"/>
  <c r="AX142"/>
  <c r="AP142"/>
  <c r="AE142"/>
  <c r="K142"/>
  <c r="F142"/>
  <c r="H142" s="1"/>
  <c r="G142" s="1"/>
  <c r="E142"/>
  <c r="DJ141"/>
  <c r="DF141"/>
  <c r="DC141"/>
  <c r="DB141"/>
  <c r="CY141"/>
  <c r="CX141"/>
  <c r="CU141"/>
  <c r="CT141"/>
  <c r="CP141"/>
  <c r="CL141"/>
  <c r="CH141"/>
  <c r="CD141"/>
  <c r="CA141"/>
  <c r="BZ141"/>
  <c r="BV141"/>
  <c r="BR141"/>
  <c r="BN141"/>
  <c r="BJ141"/>
  <c r="BF141"/>
  <c r="BB141"/>
  <c r="AX141"/>
  <c r="AP141"/>
  <c r="AE141"/>
  <c r="K141"/>
  <c r="F141"/>
  <c r="E141"/>
  <c r="H141" s="1"/>
  <c r="G141" s="1"/>
  <c r="DJ140"/>
  <c r="DF140"/>
  <c r="DC140"/>
  <c r="DB140"/>
  <c r="CY140"/>
  <c r="CX140"/>
  <c r="CU140"/>
  <c r="CT140"/>
  <c r="CP140"/>
  <c r="CL140"/>
  <c r="CH140"/>
  <c r="CD140"/>
  <c r="CA140"/>
  <c r="BZ140"/>
  <c r="BV140"/>
  <c r="BR140"/>
  <c r="BN140"/>
  <c r="BJ140"/>
  <c r="BF140"/>
  <c r="BB140"/>
  <c r="AX140"/>
  <c r="AP140"/>
  <c r="AE140"/>
  <c r="K140"/>
  <c r="H140"/>
  <c r="G140" s="1"/>
  <c r="F140"/>
  <c r="E140"/>
  <c r="DH139"/>
  <c r="DC139"/>
  <c r="DB139"/>
  <c r="CY139"/>
  <c r="CX139"/>
  <c r="CU139"/>
  <c r="CT139"/>
  <c r="CL139"/>
  <c r="CH139"/>
  <c r="CD139"/>
  <c r="CA139"/>
  <c r="BZ139"/>
  <c r="BV139"/>
  <c r="BR139"/>
  <c r="BN139"/>
  <c r="BJ139"/>
  <c r="BF139"/>
  <c r="AX139"/>
  <c r="AP139"/>
  <c r="AL139"/>
  <c r="AI139"/>
  <c r="AF139"/>
  <c r="AE139"/>
  <c r="Z139"/>
  <c r="AB139" s="1"/>
  <c r="AA139" s="1"/>
  <c r="Y139"/>
  <c r="W139"/>
  <c r="S139"/>
  <c r="O139"/>
  <c r="K139"/>
  <c r="F139"/>
  <c r="DB138"/>
  <c r="CT138"/>
  <c r="CL138"/>
  <c r="CH138"/>
  <c r="CD138"/>
  <c r="BZ138"/>
  <c r="BW138"/>
  <c r="BV138"/>
  <c r="BR138"/>
  <c r="BN138"/>
  <c r="BJ138"/>
  <c r="BF138"/>
  <c r="AX138"/>
  <c r="AP138"/>
  <c r="AL138"/>
  <c r="AE138"/>
  <c r="Z138"/>
  <c r="AA138" s="1"/>
  <c r="Y138"/>
  <c r="W138"/>
  <c r="S138"/>
  <c r="O138"/>
  <c r="K138"/>
  <c r="F138"/>
  <c r="E138" s="1"/>
  <c r="DB137"/>
  <c r="CL137"/>
  <c r="CD137"/>
  <c r="BZ137"/>
  <c r="BW137"/>
  <c r="BV137"/>
  <c r="BR137"/>
  <c r="BN137"/>
  <c r="BJ137"/>
  <c r="BF137"/>
  <c r="AX137"/>
  <c r="AP137"/>
  <c r="AL137"/>
  <c r="AA137" s="1"/>
  <c r="Z137"/>
  <c r="Y137"/>
  <c r="W137"/>
  <c r="S137"/>
  <c r="O137"/>
  <c r="K137"/>
  <c r="F137"/>
  <c r="H137" s="1"/>
  <c r="G137" s="1"/>
  <c r="H136"/>
  <c r="G136" s="1"/>
  <c r="F136"/>
  <c r="DB135"/>
  <c r="CT135"/>
  <c r="CL135"/>
  <c r="CH135"/>
  <c r="CD135"/>
  <c r="BZ135"/>
  <c r="BW135"/>
  <c r="BV135"/>
  <c r="BR135"/>
  <c r="BN135"/>
  <c r="BJ135"/>
  <c r="BF135"/>
  <c r="AX135"/>
  <c r="AT135"/>
  <c r="AP135"/>
  <c r="AL135"/>
  <c r="AE135"/>
  <c r="Z135"/>
  <c r="Y135"/>
  <c r="W135"/>
  <c r="S135"/>
  <c r="O135"/>
  <c r="K135"/>
  <c r="F135"/>
  <c r="H135" s="1"/>
  <c r="G135" s="1"/>
  <c r="DB134"/>
  <c r="CT134"/>
  <c r="CL134"/>
  <c r="CH134"/>
  <c r="CD134"/>
  <c r="BZ134"/>
  <c r="BW134"/>
  <c r="BV134"/>
  <c r="BR134"/>
  <c r="BN134"/>
  <c r="BJ134"/>
  <c r="BF134"/>
  <c r="AX134"/>
  <c r="AP134"/>
  <c r="AL134"/>
  <c r="AE134"/>
  <c r="Z134"/>
  <c r="Y134"/>
  <c r="W134"/>
  <c r="S134"/>
  <c r="O134"/>
  <c r="K134"/>
  <c r="F134"/>
  <c r="H134" s="1"/>
  <c r="G134" s="1"/>
  <c r="E134"/>
  <c r="H133" s="1"/>
  <c r="F133"/>
  <c r="DJ132"/>
  <c r="DB132"/>
  <c r="CT132"/>
  <c r="CL132"/>
  <c r="CH132"/>
  <c r="CD132"/>
  <c r="BZ132"/>
  <c r="BW132"/>
  <c r="BV132"/>
  <c r="BR132"/>
  <c r="BN132"/>
  <c r="BJ132"/>
  <c r="BF132"/>
  <c r="AX132"/>
  <c r="AT132"/>
  <c r="AP132"/>
  <c r="AL132"/>
  <c r="AE132"/>
  <c r="Z132"/>
  <c r="Y132"/>
  <c r="W132"/>
  <c r="S132"/>
  <c r="O132"/>
  <c r="K132"/>
  <c r="F132"/>
  <c r="E132" s="1"/>
  <c r="CL131"/>
  <c r="CH131"/>
  <c r="BR131"/>
  <c r="BN131"/>
  <c r="AX131"/>
  <c r="AP131"/>
  <c r="AL131"/>
  <c r="W131"/>
  <c r="S131"/>
  <c r="O131"/>
  <c r="K131"/>
  <c r="H131"/>
  <c r="G131"/>
  <c r="F131"/>
  <c r="DB130"/>
  <c r="CT130"/>
  <c r="CL130"/>
  <c r="CH130"/>
  <c r="CD130"/>
  <c r="BZ130"/>
  <c r="BW130"/>
  <c r="BV130"/>
  <c r="BR130"/>
  <c r="BN130"/>
  <c r="BJ130"/>
  <c r="BF130"/>
  <c r="AX130"/>
  <c r="AT130"/>
  <c r="AP130"/>
  <c r="AL130"/>
  <c r="AE130"/>
  <c r="Z130"/>
  <c r="Y130"/>
  <c r="E130" s="1"/>
  <c r="H130" s="1"/>
  <c r="G130" s="1"/>
  <c r="W130"/>
  <c r="S130"/>
  <c r="O130"/>
  <c r="K130"/>
  <c r="F130"/>
  <c r="DB129"/>
  <c r="CL129"/>
  <c r="CH129"/>
  <c r="CD129"/>
  <c r="BZ129"/>
  <c r="BW129"/>
  <c r="BV129"/>
  <c r="BR129"/>
  <c r="BN129"/>
  <c r="BJ129"/>
  <c r="BF129"/>
  <c r="AX129"/>
  <c r="AP129"/>
  <c r="AL129"/>
  <c r="AF129"/>
  <c r="AE129"/>
  <c r="Z129"/>
  <c r="Y129"/>
  <c r="W129"/>
  <c r="S129"/>
  <c r="O129"/>
  <c r="K129"/>
  <c r="F129"/>
  <c r="H129" s="1"/>
  <c r="G129" s="1"/>
  <c r="E129"/>
  <c r="BR128"/>
  <c r="BN128"/>
  <c r="W128"/>
  <c r="G128"/>
  <c r="F128"/>
  <c r="DB127"/>
  <c r="CL127"/>
  <c r="CH127"/>
  <c r="CD127"/>
  <c r="BZ127"/>
  <c r="BW127"/>
  <c r="BV127"/>
  <c r="BR127"/>
  <c r="BN127"/>
  <c r="BJ127"/>
  <c r="BF127"/>
  <c r="AX127"/>
  <c r="AP127"/>
  <c r="AL127"/>
  <c r="AF127"/>
  <c r="AE127"/>
  <c r="Z127"/>
  <c r="Y127"/>
  <c r="E127" s="1"/>
  <c r="H127" s="1"/>
  <c r="G127" s="1"/>
  <c r="W127"/>
  <c r="S127"/>
  <c r="O127"/>
  <c r="K127"/>
  <c r="F127"/>
  <c r="DB126"/>
  <c r="CL126"/>
  <c r="CH126"/>
  <c r="CD126"/>
  <c r="BZ126"/>
  <c r="BW126"/>
  <c r="BV126"/>
  <c r="BR126"/>
  <c r="BN126"/>
  <c r="BJ126"/>
  <c r="BF126"/>
  <c r="AX126"/>
  <c r="AP126"/>
  <c r="AL126"/>
  <c r="AF126"/>
  <c r="AE126"/>
  <c r="Z126"/>
  <c r="Y126"/>
  <c r="W126"/>
  <c r="S126"/>
  <c r="O126"/>
  <c r="K126"/>
  <c r="H126"/>
  <c r="G126" s="1"/>
  <c r="F126"/>
  <c r="DB125"/>
  <c r="CT125"/>
  <c r="CL125"/>
  <c r="CH125"/>
  <c r="CD125"/>
  <c r="BZ125"/>
  <c r="BW125"/>
  <c r="BV125"/>
  <c r="BR125"/>
  <c r="BN125"/>
  <c r="BJ125"/>
  <c r="BF125"/>
  <c r="AX125"/>
  <c r="AT125"/>
  <c r="AP125"/>
  <c r="AL125"/>
  <c r="AF125"/>
  <c r="AE125"/>
  <c r="AA125" s="1"/>
  <c r="Z125"/>
  <c r="Y125"/>
  <c r="W125"/>
  <c r="S125"/>
  <c r="O125"/>
  <c r="K125"/>
  <c r="F125"/>
  <c r="H125" s="1"/>
  <c r="G125" s="1"/>
  <c r="DB124"/>
  <c r="CL124"/>
  <c r="CH124"/>
  <c r="CD124"/>
  <c r="BZ124"/>
  <c r="BV124"/>
  <c r="BR124"/>
  <c r="BN124"/>
  <c r="BJ124"/>
  <c r="BF124"/>
  <c r="AX124"/>
  <c r="AP124"/>
  <c r="AL124"/>
  <c r="AE124"/>
  <c r="Z124"/>
  <c r="Y124"/>
  <c r="W124"/>
  <c r="S124"/>
  <c r="O124"/>
  <c r="K124"/>
  <c r="H124"/>
  <c r="G124" s="1"/>
  <c r="F124"/>
  <c r="DB123"/>
  <c r="CL123"/>
  <c r="CH123"/>
  <c r="CD123"/>
  <c r="BZ123"/>
  <c r="BW123"/>
  <c r="BV123"/>
  <c r="BR123"/>
  <c r="BN123"/>
  <c r="BJ123"/>
  <c r="BF123"/>
  <c r="AX123"/>
  <c r="AT123"/>
  <c r="AP123"/>
  <c r="AL123"/>
  <c r="AE123"/>
  <c r="Z123"/>
  <c r="Y123"/>
  <c r="E123" s="1"/>
  <c r="H123" s="1"/>
  <c r="G123" s="1"/>
  <c r="W123"/>
  <c r="S123"/>
  <c r="O123"/>
  <c r="K123"/>
  <c r="F123"/>
  <c r="DB122"/>
  <c r="CL122"/>
  <c r="CH122"/>
  <c r="CD122"/>
  <c r="BZ122"/>
  <c r="BW122"/>
  <c r="BV122"/>
  <c r="BR122"/>
  <c r="BN122"/>
  <c r="BJ122"/>
  <c r="BF122"/>
  <c r="AX122"/>
  <c r="AT122"/>
  <c r="AP122"/>
  <c r="AL122"/>
  <c r="AE122"/>
  <c r="Z122"/>
  <c r="Y122"/>
  <c r="W122"/>
  <c r="S122"/>
  <c r="O122"/>
  <c r="K122"/>
  <c r="F122"/>
  <c r="H122" s="1"/>
  <c r="G122" s="1"/>
  <c r="E122"/>
  <c r="DB121"/>
  <c r="CL121"/>
  <c r="CH121"/>
  <c r="CD121"/>
  <c r="BZ121"/>
  <c r="BW121"/>
  <c r="BV121"/>
  <c r="BR121"/>
  <c r="BN121"/>
  <c r="BJ121"/>
  <c r="BF121"/>
  <c r="AX121"/>
  <c r="AT121"/>
  <c r="AP121"/>
  <c r="AL121"/>
  <c r="AE121"/>
  <c r="AA121" s="1"/>
  <c r="Z121"/>
  <c r="Y121"/>
  <c r="W121"/>
  <c r="S121"/>
  <c r="O121"/>
  <c r="K121"/>
  <c r="F121"/>
  <c r="H121" s="1"/>
  <c r="G121" s="1"/>
  <c r="E121"/>
  <c r="DB120"/>
  <c r="CL120"/>
  <c r="CH120"/>
  <c r="CD120"/>
  <c r="BZ120"/>
  <c r="BV120"/>
  <c r="BR120"/>
  <c r="BN120"/>
  <c r="BJ120"/>
  <c r="BF120"/>
  <c r="AX120"/>
  <c r="AP120"/>
  <c r="AL120"/>
  <c r="AE120"/>
  <c r="Z120"/>
  <c r="Y120"/>
  <c r="W120"/>
  <c r="S120"/>
  <c r="O120"/>
  <c r="K120"/>
  <c r="F120"/>
  <c r="H120" s="1"/>
  <c r="G120" s="1"/>
  <c r="E120"/>
  <c r="DB119"/>
  <c r="CL119"/>
  <c r="CH119"/>
  <c r="CD119"/>
  <c r="BZ119"/>
  <c r="BV119"/>
  <c r="BR119"/>
  <c r="BN119"/>
  <c r="BJ119"/>
  <c r="BF119"/>
  <c r="AX119"/>
  <c r="AP119"/>
  <c r="AL119"/>
  <c r="AE119"/>
  <c r="Z119"/>
  <c r="Y119"/>
  <c r="W119"/>
  <c r="S119"/>
  <c r="O119"/>
  <c r="K119"/>
  <c r="H119"/>
  <c r="G119" s="1"/>
  <c r="F119"/>
  <c r="DB118"/>
  <c r="CL118"/>
  <c r="CH118"/>
  <c r="CD118"/>
  <c r="BZ118"/>
  <c r="BV118"/>
  <c r="BR118"/>
  <c r="BN118"/>
  <c r="BJ118"/>
  <c r="BF118"/>
  <c r="AX118"/>
  <c r="AP118"/>
  <c r="AL118"/>
  <c r="AE118"/>
  <c r="AA118" s="1"/>
  <c r="Z118"/>
  <c r="Y118"/>
  <c r="W118"/>
  <c r="S118"/>
  <c r="O118"/>
  <c r="K118"/>
  <c r="F118"/>
  <c r="H118" s="1"/>
  <c r="G118" s="1"/>
  <c r="E118"/>
  <c r="DB117"/>
  <c r="CL117"/>
  <c r="CH117"/>
  <c r="CD117"/>
  <c r="BZ117"/>
  <c r="BV117"/>
  <c r="BR117"/>
  <c r="BN117"/>
  <c r="BJ117"/>
  <c r="BF117"/>
  <c r="AX117"/>
  <c r="AP117"/>
  <c r="AL117"/>
  <c r="AE117"/>
  <c r="AA117"/>
  <c r="Z117"/>
  <c r="Y117"/>
  <c r="W117"/>
  <c r="S117"/>
  <c r="O117"/>
  <c r="K117"/>
  <c r="H117"/>
  <c r="G117"/>
  <c r="F117"/>
  <c r="DB116"/>
  <c r="CL116"/>
  <c r="CH116"/>
  <c r="CD116"/>
  <c r="BZ116"/>
  <c r="BV116"/>
  <c r="BR116"/>
  <c r="BN116"/>
  <c r="BJ116"/>
  <c r="BF116"/>
  <c r="AX116"/>
  <c r="AT116"/>
  <c r="AP116"/>
  <c r="AL116"/>
  <c r="AE116"/>
  <c r="AA116" s="1"/>
  <c r="Z116"/>
  <c r="Y116"/>
  <c r="W116"/>
  <c r="S116"/>
  <c r="O116"/>
  <c r="K116"/>
  <c r="F116"/>
  <c r="H116" s="1"/>
  <c r="G116" s="1"/>
  <c r="E116"/>
  <c r="DJ115"/>
  <c r="DB115"/>
  <c r="CL115"/>
  <c r="CH115"/>
  <c r="CD115"/>
  <c r="BZ115"/>
  <c r="BV115"/>
  <c r="BR115"/>
  <c r="BN115"/>
  <c r="BJ115"/>
  <c r="BF115"/>
  <c r="AX115"/>
  <c r="AT115"/>
  <c r="AP115"/>
  <c r="AL115"/>
  <c r="AE115"/>
  <c r="Z115"/>
  <c r="AA115" s="1"/>
  <c r="Y115"/>
  <c r="W115"/>
  <c r="S115"/>
  <c r="O115"/>
  <c r="K115"/>
  <c r="F115"/>
  <c r="H115" s="1"/>
  <c r="E115"/>
  <c r="DB114"/>
  <c r="CL114"/>
  <c r="CH114"/>
  <c r="CD114"/>
  <c r="BZ114"/>
  <c r="BV114"/>
  <c r="BR114"/>
  <c r="BN114"/>
  <c r="BJ114"/>
  <c r="BF114"/>
  <c r="AX114"/>
  <c r="AT114"/>
  <c r="AP114"/>
  <c r="AL114"/>
  <c r="AE114"/>
  <c r="Z114"/>
  <c r="Y114"/>
  <c r="W114"/>
  <c r="S114"/>
  <c r="O114"/>
  <c r="K114"/>
  <c r="F114"/>
  <c r="H114" s="1"/>
  <c r="G114" s="1"/>
  <c r="E114"/>
  <c r="DB113"/>
  <c r="CL113"/>
  <c r="CH113"/>
  <c r="CD113"/>
  <c r="BZ113"/>
  <c r="BV113"/>
  <c r="BR113"/>
  <c r="BN113"/>
  <c r="BJ113"/>
  <c r="BF113"/>
  <c r="AX113"/>
  <c r="AT113"/>
  <c r="AP113"/>
  <c r="AL113"/>
  <c r="AE113"/>
  <c r="AA113"/>
  <c r="Z113"/>
  <c r="Y113"/>
  <c r="W113"/>
  <c r="S113"/>
  <c r="O113"/>
  <c r="K113"/>
  <c r="H113"/>
  <c r="G113"/>
  <c r="F113"/>
  <c r="DB112"/>
  <c r="CL112"/>
  <c r="CH112"/>
  <c r="CD112"/>
  <c r="BZ112"/>
  <c r="BV112"/>
  <c r="BR112"/>
  <c r="BN112"/>
  <c r="BJ112"/>
  <c r="BF112"/>
  <c r="AX112"/>
  <c r="AP112"/>
  <c r="AL112"/>
  <c r="AE112"/>
  <c r="AA112"/>
  <c r="Z112"/>
  <c r="Y112"/>
  <c r="W112"/>
  <c r="S112"/>
  <c r="O112"/>
  <c r="K112"/>
  <c r="H112"/>
  <c r="G112"/>
  <c r="F112"/>
  <c r="DB111"/>
  <c r="CL111"/>
  <c r="CH111"/>
  <c r="CD111"/>
  <c r="BZ111"/>
  <c r="BV111"/>
  <c r="BR111"/>
  <c r="BN111"/>
  <c r="BJ111"/>
  <c r="BF111"/>
  <c r="AX111"/>
  <c r="AP111"/>
  <c r="AL111"/>
  <c r="AE111"/>
  <c r="AA111"/>
  <c r="Z111"/>
  <c r="Y111"/>
  <c r="W111"/>
  <c r="S111"/>
  <c r="O111"/>
  <c r="K111"/>
  <c r="H111"/>
  <c r="G111"/>
  <c r="F111"/>
  <c r="DB110"/>
  <c r="CL110"/>
  <c r="CH110"/>
  <c r="CD110"/>
  <c r="BZ110"/>
  <c r="BV110"/>
  <c r="BR110"/>
  <c r="BN110"/>
  <c r="BJ110"/>
  <c r="BF110"/>
  <c r="AX110"/>
  <c r="AP110"/>
  <c r="AL110"/>
  <c r="AE110"/>
  <c r="AA110"/>
  <c r="Z110"/>
  <c r="Y110"/>
  <c r="W110"/>
  <c r="S110"/>
  <c r="O110"/>
  <c r="K110"/>
  <c r="H110"/>
  <c r="G110"/>
  <c r="F110"/>
  <c r="DB109"/>
  <c r="CL109"/>
  <c r="CH109"/>
  <c r="CD109"/>
  <c r="BZ109"/>
  <c r="BV109"/>
  <c r="BR109"/>
  <c r="BN109"/>
  <c r="BJ109"/>
  <c r="BF109"/>
  <c r="AX109"/>
  <c r="AT109"/>
  <c r="AP109"/>
  <c r="AL109"/>
  <c r="AE109"/>
  <c r="AA109" s="1"/>
  <c r="Z109"/>
  <c r="Y109"/>
  <c r="W109"/>
  <c r="S109"/>
  <c r="O109"/>
  <c r="K109"/>
  <c r="F109"/>
  <c r="H109" s="1"/>
  <c r="G109" s="1"/>
  <c r="E109"/>
  <c r="DB108"/>
  <c r="CL108"/>
  <c r="CH108"/>
  <c r="CD108"/>
  <c r="BZ108"/>
  <c r="BV108"/>
  <c r="BR108"/>
  <c r="BN108"/>
  <c r="BJ108"/>
  <c r="BF108"/>
  <c r="AX108"/>
  <c r="AT108"/>
  <c r="AP108"/>
  <c r="AL108"/>
  <c r="AE108"/>
  <c r="AA108" s="1"/>
  <c r="Z108"/>
  <c r="Y108"/>
  <c r="W108"/>
  <c r="S108"/>
  <c r="O108"/>
  <c r="K108"/>
  <c r="F108"/>
  <c r="H108" s="1"/>
  <c r="G108" s="1"/>
  <c r="DB107"/>
  <c r="CL107"/>
  <c r="CH107"/>
  <c r="CD107"/>
  <c r="BZ107"/>
  <c r="BV107"/>
  <c r="BR107"/>
  <c r="BN107"/>
  <c r="BJ107"/>
  <c r="BF107"/>
  <c r="AX107"/>
  <c r="AP107"/>
  <c r="AL107"/>
  <c r="AE107"/>
  <c r="Z107"/>
  <c r="Y107"/>
  <c r="E107" s="1"/>
  <c r="H107" s="1"/>
  <c r="G107" s="1"/>
  <c r="W107"/>
  <c r="S107"/>
  <c r="O107"/>
  <c r="K107"/>
  <c r="F107"/>
  <c r="DB106"/>
  <c r="CL106"/>
  <c r="CH106"/>
  <c r="CD106"/>
  <c r="BZ106"/>
  <c r="BV106"/>
  <c r="BR106"/>
  <c r="BN106"/>
  <c r="BJ106"/>
  <c r="BF106"/>
  <c r="AX106"/>
  <c r="AP106"/>
  <c r="AL106"/>
  <c r="AE106"/>
  <c r="Z106"/>
  <c r="AA106" s="1"/>
  <c r="Y106"/>
  <c r="W106"/>
  <c r="S106"/>
  <c r="O106"/>
  <c r="K106"/>
  <c r="F106"/>
  <c r="H106" s="1"/>
  <c r="E106"/>
  <c r="DB105"/>
  <c r="CL105"/>
  <c r="CH105"/>
  <c r="CD105"/>
  <c r="BZ105"/>
  <c r="BV105"/>
  <c r="BR105"/>
  <c r="BN105"/>
  <c r="BJ105"/>
  <c r="BF105"/>
  <c r="AX105"/>
  <c r="AT105"/>
  <c r="AP105"/>
  <c r="AL105"/>
  <c r="AE105"/>
  <c r="Z105"/>
  <c r="Y105"/>
  <c r="W105"/>
  <c r="S105"/>
  <c r="O105"/>
  <c r="K105"/>
  <c r="F105"/>
  <c r="H105" s="1"/>
  <c r="G105" s="1"/>
  <c r="E105"/>
  <c r="DJ104" s="1"/>
  <c r="DH104"/>
  <c r="DB104"/>
  <c r="CL104"/>
  <c r="CH104"/>
  <c r="CD104"/>
  <c r="BZ104"/>
  <c r="BV104"/>
  <c r="BR104"/>
  <c r="BN104"/>
  <c r="BJ104"/>
  <c r="BF104"/>
  <c r="AX104"/>
  <c r="AP104"/>
  <c r="AL104"/>
  <c r="AE104"/>
  <c r="Z104"/>
  <c r="Y104"/>
  <c r="W104"/>
  <c r="S104"/>
  <c r="O104"/>
  <c r="K104"/>
  <c r="F104"/>
  <c r="H104" s="1"/>
  <c r="G104" s="1"/>
  <c r="DB103"/>
  <c r="CL103"/>
  <c r="CH103"/>
  <c r="CD103"/>
  <c r="BZ103"/>
  <c r="BV103"/>
  <c r="BR103"/>
  <c r="BN103"/>
  <c r="BJ103"/>
  <c r="BF103"/>
  <c r="AX103"/>
  <c r="AP103"/>
  <c r="AL103"/>
  <c r="AE103"/>
  <c r="Z103"/>
  <c r="Y103"/>
  <c r="W103"/>
  <c r="S103"/>
  <c r="O103"/>
  <c r="K103"/>
  <c r="H103"/>
  <c r="G103" s="1"/>
  <c r="F103"/>
  <c r="DB102"/>
  <c r="CL102"/>
  <c r="CH102"/>
  <c r="CD102"/>
  <c r="BZ102"/>
  <c r="BV102"/>
  <c r="BR102"/>
  <c r="BN102"/>
  <c r="BJ102"/>
  <c r="BF102"/>
  <c r="AX102"/>
  <c r="AP102"/>
  <c r="AL102"/>
  <c r="AE102"/>
  <c r="Z102"/>
  <c r="Y102"/>
  <c r="W102"/>
  <c r="S102"/>
  <c r="O102"/>
  <c r="K102"/>
  <c r="F102"/>
  <c r="H102" s="1"/>
  <c r="G102" s="1"/>
  <c r="DB101"/>
  <c r="CL101"/>
  <c r="CH101"/>
  <c r="CD101"/>
  <c r="BZ101"/>
  <c r="BV101"/>
  <c r="BR101"/>
  <c r="BN101"/>
  <c r="BJ101"/>
  <c r="BF101"/>
  <c r="AX101"/>
  <c r="AP101"/>
  <c r="AL101"/>
  <c r="AE101"/>
  <c r="Z101"/>
  <c r="Y101"/>
  <c r="W101"/>
  <c r="S101"/>
  <c r="O101"/>
  <c r="K101"/>
  <c r="H101"/>
  <c r="G101" s="1"/>
  <c r="F101"/>
  <c r="DJ100"/>
  <c r="DF100"/>
  <c r="DB100"/>
  <c r="CP100"/>
  <c r="CL100"/>
  <c r="CH100"/>
  <c r="CD100"/>
  <c r="BZ100"/>
  <c r="BV100"/>
  <c r="BR100"/>
  <c r="BN100"/>
  <c r="BJ100"/>
  <c r="BF100"/>
  <c r="AX100"/>
  <c r="AT100"/>
  <c r="AP100"/>
  <c r="AL100"/>
  <c r="AF100"/>
  <c r="AE100"/>
  <c r="AA100" s="1"/>
  <c r="Z100"/>
  <c r="Y100"/>
  <c r="W100"/>
  <c r="S100"/>
  <c r="O100"/>
  <c r="L100"/>
  <c r="K100"/>
  <c r="H100"/>
  <c r="F100"/>
  <c r="E100"/>
  <c r="G100" s="1"/>
  <c r="CH99"/>
  <c r="CH97" s="1"/>
  <c r="AP99"/>
  <c r="Z99"/>
  <c r="Y99"/>
  <c r="W99"/>
  <c r="S99"/>
  <c r="O99"/>
  <c r="F99"/>
  <c r="G99" s="1"/>
  <c r="DJ98"/>
  <c r="DF98"/>
  <c r="DB98"/>
  <c r="CP98"/>
  <c r="CM98"/>
  <c r="CI98"/>
  <c r="CD98"/>
  <c r="BV98"/>
  <c r="BR98"/>
  <c r="BN98"/>
  <c r="AT98"/>
  <c r="AL98"/>
  <c r="AF98"/>
  <c r="AE98"/>
  <c r="Z98"/>
  <c r="F98" s="1"/>
  <c r="Y98"/>
  <c r="L98"/>
  <c r="K98"/>
  <c r="DI97"/>
  <c r="DH97"/>
  <c r="DF97" s="1"/>
  <c r="DE97"/>
  <c r="DD97"/>
  <c r="DA97"/>
  <c r="DB97" s="1"/>
  <c r="CZ97"/>
  <c r="CW97"/>
  <c r="CV97"/>
  <c r="CU97"/>
  <c r="CT97"/>
  <c r="CS97"/>
  <c r="CR97"/>
  <c r="CP97" s="1"/>
  <c r="CO97"/>
  <c r="CN97"/>
  <c r="CL97"/>
  <c r="CK97"/>
  <c r="CJ97"/>
  <c r="CI97" s="1"/>
  <c r="CG97"/>
  <c r="CF97"/>
  <c r="CC97"/>
  <c r="CB97"/>
  <c r="CA97"/>
  <c r="BZ97"/>
  <c r="BY97"/>
  <c r="BX97"/>
  <c r="BU97"/>
  <c r="BW97" s="1"/>
  <c r="BV97" s="1"/>
  <c r="BT97"/>
  <c r="BQ97"/>
  <c r="BP97"/>
  <c r="BS97" s="1"/>
  <c r="BR97" s="1"/>
  <c r="BO97"/>
  <c r="BN97" s="1"/>
  <c r="BM97"/>
  <c r="BL97"/>
  <c r="BK97"/>
  <c r="BJ97"/>
  <c r="BI97"/>
  <c r="BH97"/>
  <c r="BG97"/>
  <c r="BF97"/>
  <c r="BE97"/>
  <c r="BD97"/>
  <c r="BC97"/>
  <c r="BB97"/>
  <c r="BA97"/>
  <c r="AZ97"/>
  <c r="AX97"/>
  <c r="AW97"/>
  <c r="AV97"/>
  <c r="AT97" s="1"/>
  <c r="AS97"/>
  <c r="AR97"/>
  <c r="AP97"/>
  <c r="AO97"/>
  <c r="AN97"/>
  <c r="AL97"/>
  <c r="AK97"/>
  <c r="AJ97"/>
  <c r="AI97"/>
  <c r="AH97"/>
  <c r="AG97"/>
  <c r="AF97"/>
  <c r="AD97"/>
  <c r="AC97"/>
  <c r="Z97"/>
  <c r="Y97"/>
  <c r="W97"/>
  <c r="V97"/>
  <c r="U97"/>
  <c r="S97" s="1"/>
  <c r="R97"/>
  <c r="Q97"/>
  <c r="P97"/>
  <c r="O97" s="1"/>
  <c r="N97"/>
  <c r="M97"/>
  <c r="J97"/>
  <c r="L97" s="1"/>
  <c r="K97" s="1"/>
  <c r="I97"/>
  <c r="D97"/>
  <c r="DJ96" s="1"/>
  <c r="DH96"/>
  <c r="DF96"/>
  <c r="DB96"/>
  <c r="CX96"/>
  <c r="CT96"/>
  <c r="CP96"/>
  <c r="CL96"/>
  <c r="CH96"/>
  <c r="CD96"/>
  <c r="BZ96"/>
  <c r="BV96"/>
  <c r="BR96"/>
  <c r="BN96"/>
  <c r="BJ96"/>
  <c r="BF96"/>
  <c r="BB96"/>
  <c r="AX96"/>
  <c r="AT96"/>
  <c r="AL96"/>
  <c r="AI96"/>
  <c r="AE96"/>
  <c r="Z96"/>
  <c r="Y96"/>
  <c r="W96"/>
  <c r="S96"/>
  <c r="O96"/>
  <c r="K96"/>
  <c r="H96"/>
  <c r="G96" s="1"/>
  <c r="F96"/>
  <c r="DJ95"/>
  <c r="DF95"/>
  <c r="DB95"/>
  <c r="CX95"/>
  <c r="CT95"/>
  <c r="CP95"/>
  <c r="CL95"/>
  <c r="CH95"/>
  <c r="CD95"/>
  <c r="BZ95"/>
  <c r="BV95"/>
  <c r="BR95"/>
  <c r="BN95"/>
  <c r="BJ95"/>
  <c r="BF95"/>
  <c r="BB95"/>
  <c r="AX95"/>
  <c r="AT95"/>
  <c r="AP95"/>
  <c r="AL95"/>
  <c r="AI95"/>
  <c r="AE95"/>
  <c r="Z95"/>
  <c r="F95" s="1"/>
  <c r="Y95"/>
  <c r="W95"/>
  <c r="S95"/>
  <c r="O95"/>
  <c r="K95"/>
  <c r="DJ94"/>
  <c r="DF94"/>
  <c r="DB94"/>
  <c r="CP94"/>
  <c r="CD94"/>
  <c r="BV94"/>
  <c r="BR94"/>
  <c r="BN94"/>
  <c r="AL94"/>
  <c r="AF94"/>
  <c r="Z94"/>
  <c r="Y94"/>
  <c r="K94"/>
  <c r="H94"/>
  <c r="G94" s="1"/>
  <c r="F94"/>
  <c r="F93"/>
  <c r="H93" s="1"/>
  <c r="G93" s="1"/>
  <c r="DJ92"/>
  <c r="DF92"/>
  <c r="DB92"/>
  <c r="CX92"/>
  <c r="CT92"/>
  <c r="CP92"/>
  <c r="CL92"/>
  <c r="CH92"/>
  <c r="CD92"/>
  <c r="BZ92"/>
  <c r="BV92"/>
  <c r="BR92"/>
  <c r="BN92"/>
  <c r="BJ92"/>
  <c r="BF92"/>
  <c r="BB92"/>
  <c r="AX92"/>
  <c r="AT92"/>
  <c r="AP92"/>
  <c r="AL92"/>
  <c r="AI92"/>
  <c r="AE92"/>
  <c r="Z92"/>
  <c r="Y92"/>
  <c r="W92"/>
  <c r="S92"/>
  <c r="O92"/>
  <c r="K92"/>
  <c r="H92"/>
  <c r="G92" s="1"/>
  <c r="F92"/>
  <c r="BR91"/>
  <c r="BN91"/>
  <c r="AL91"/>
  <c r="Z91"/>
  <c r="F91" s="1"/>
  <c r="H91" s="1"/>
  <c r="G91" s="1"/>
  <c r="Y91"/>
  <c r="T91"/>
  <c r="K91"/>
  <c r="DJ90"/>
  <c r="DF90"/>
  <c r="DB90"/>
  <c r="CX90"/>
  <c r="CT90"/>
  <c r="CP90"/>
  <c r="CL90"/>
  <c r="CH90"/>
  <c r="CD90"/>
  <c r="BZ90"/>
  <c r="BV90"/>
  <c r="BR90"/>
  <c r="BN90"/>
  <c r="BJ90"/>
  <c r="BF90"/>
  <c r="BB90"/>
  <c r="AX90"/>
  <c r="AT90"/>
  <c r="AP90"/>
  <c r="AL90"/>
  <c r="AI90"/>
  <c r="AE90"/>
  <c r="AA90" s="1"/>
  <c r="Z90"/>
  <c r="Y90"/>
  <c r="W90"/>
  <c r="T90"/>
  <c r="S90"/>
  <c r="O90"/>
  <c r="K90"/>
  <c r="F90"/>
  <c r="DJ89"/>
  <c r="DF89"/>
  <c r="DB89"/>
  <c r="CX89"/>
  <c r="CT89"/>
  <c r="CP89"/>
  <c r="CL89"/>
  <c r="CH89"/>
  <c r="CD89"/>
  <c r="BZ89"/>
  <c r="BV89"/>
  <c r="BR89"/>
  <c r="BN89"/>
  <c r="BJ89"/>
  <c r="BF89"/>
  <c r="BB89"/>
  <c r="AX89"/>
  <c r="AT89"/>
  <c r="AP89"/>
  <c r="AL89"/>
  <c r="AI89"/>
  <c r="AE89"/>
  <c r="Z89"/>
  <c r="Y89"/>
  <c r="W89"/>
  <c r="S89"/>
  <c r="O89"/>
  <c r="K89"/>
  <c r="G89" s="1"/>
  <c r="F89"/>
  <c r="CH88"/>
  <c r="BR88"/>
  <c r="BN88"/>
  <c r="BJ88"/>
  <c r="AY88"/>
  <c r="AP88"/>
  <c r="AE88"/>
  <c r="Z88"/>
  <c r="Y88"/>
  <c r="S88"/>
  <c r="O88"/>
  <c r="K88"/>
  <c r="DJ87"/>
  <c r="DF87"/>
  <c r="DB87"/>
  <c r="CX87"/>
  <c r="CT87"/>
  <c r="CP87"/>
  <c r="CL87"/>
  <c r="CH87"/>
  <c r="CD87"/>
  <c r="BZ87"/>
  <c r="BV87"/>
  <c r="BR87"/>
  <c r="BN87"/>
  <c r="BJ87"/>
  <c r="BF87"/>
  <c r="BB87"/>
  <c r="AY87"/>
  <c r="AX87"/>
  <c r="AT87"/>
  <c r="AP87"/>
  <c r="AL87"/>
  <c r="AI87"/>
  <c r="AF87"/>
  <c r="AE87"/>
  <c r="AA87" s="1"/>
  <c r="Z87"/>
  <c r="Y87"/>
  <c r="W87"/>
  <c r="S87"/>
  <c r="O87"/>
  <c r="K87"/>
  <c r="F87"/>
  <c r="DJ86" s="1"/>
  <c r="DI86"/>
  <c r="DH86"/>
  <c r="DE86"/>
  <c r="DG86" s="1"/>
  <c r="DF86" s="1"/>
  <c r="DD86"/>
  <c r="DB86" s="1"/>
  <c r="DA86"/>
  <c r="CZ86"/>
  <c r="CW86"/>
  <c r="CV86"/>
  <c r="CS86"/>
  <c r="CT86" s="1"/>
  <c r="CR86"/>
  <c r="CP86" s="1"/>
  <c r="CO86"/>
  <c r="CN86"/>
  <c r="CK86"/>
  <c r="CJ86"/>
  <c r="CH86" s="1"/>
  <c r="CG86"/>
  <c r="CF86"/>
  <c r="CC86"/>
  <c r="CD86" s="1"/>
  <c r="CB86"/>
  <c r="BZ86" s="1"/>
  <c r="BY86"/>
  <c r="BX86"/>
  <c r="BW86"/>
  <c r="BV86" s="1"/>
  <c r="BU86"/>
  <c r="BT86"/>
  <c r="BQ86"/>
  <c r="BP86"/>
  <c r="BN86" s="1"/>
  <c r="BM86"/>
  <c r="BL86"/>
  <c r="BI86"/>
  <c r="BJ86" s="1"/>
  <c r="BH86"/>
  <c r="BF86" s="1"/>
  <c r="BE86"/>
  <c r="BD86"/>
  <c r="BA86"/>
  <c r="AZ86"/>
  <c r="AX86" s="1"/>
  <c r="AW86"/>
  <c r="AV86"/>
  <c r="AT86"/>
  <c r="AS86"/>
  <c r="AR86"/>
  <c r="AO86"/>
  <c r="AN86"/>
  <c r="AL86" s="1"/>
  <c r="AK86"/>
  <c r="AJ86"/>
  <c r="AH86"/>
  <c r="AG86"/>
  <c r="AF86"/>
  <c r="AE86" s="1"/>
  <c r="AD86"/>
  <c r="AC86"/>
  <c r="Z86"/>
  <c r="Y86"/>
  <c r="W86" s="1"/>
  <c r="V86"/>
  <c r="U86"/>
  <c r="R86"/>
  <c r="F86" s="1"/>
  <c r="Q86"/>
  <c r="O86" s="1"/>
  <c r="N86"/>
  <c r="M86"/>
  <c r="L86"/>
  <c r="K86" s="1"/>
  <c r="J86"/>
  <c r="I86"/>
  <c r="E86"/>
  <c r="D86"/>
  <c r="DJ85"/>
  <c r="DF85"/>
  <c r="DB85"/>
  <c r="CX85"/>
  <c r="CT85"/>
  <c r="CP85"/>
  <c r="CL85"/>
  <c r="CH85"/>
  <c r="CD85"/>
  <c r="BZ85"/>
  <c r="BV85"/>
  <c r="BR85"/>
  <c r="BN85"/>
  <c r="BJ85"/>
  <c r="BF85"/>
  <c r="BB85"/>
  <c r="AX85"/>
  <c r="AT85"/>
  <c r="AP85"/>
  <c r="AL85"/>
  <c r="AI85"/>
  <c r="AF85"/>
  <c r="AE85"/>
  <c r="Z85"/>
  <c r="AA85" s="1"/>
  <c r="Y85"/>
  <c r="W85"/>
  <c r="S85"/>
  <c r="O85"/>
  <c r="K85"/>
  <c r="F85"/>
  <c r="G85" s="1"/>
  <c r="E85"/>
  <c r="DJ84"/>
  <c r="DF84"/>
  <c r="DB84"/>
  <c r="CX84"/>
  <c r="CT84"/>
  <c r="CP84"/>
  <c r="CL84"/>
  <c r="CH84"/>
  <c r="CD84"/>
  <c r="BZ84"/>
  <c r="BV84"/>
  <c r="BR84"/>
  <c r="BN84"/>
  <c r="BJ84"/>
  <c r="BF84"/>
  <c r="BB84"/>
  <c r="AX84"/>
  <c r="AT84"/>
  <c r="AP84"/>
  <c r="AL84"/>
  <c r="AI84"/>
  <c r="AF84"/>
  <c r="AE84"/>
  <c r="Z84"/>
  <c r="Y84"/>
  <c r="E84" s="1"/>
  <c r="W84"/>
  <c r="S84"/>
  <c r="O84"/>
  <c r="K84"/>
  <c r="F84"/>
  <c r="DJ83"/>
  <c r="DF83"/>
  <c r="DB83"/>
  <c r="CX83"/>
  <c r="CT83"/>
  <c r="CP83"/>
  <c r="CL83"/>
  <c r="CH83"/>
  <c r="CD83"/>
  <c r="BZ83"/>
  <c r="BV83"/>
  <c r="BR83"/>
  <c r="BN83"/>
  <c r="BJ83"/>
  <c r="BF83"/>
  <c r="BB83"/>
  <c r="AX83"/>
  <c r="AT83"/>
  <c r="AP83"/>
  <c r="AL83"/>
  <c r="AI83"/>
  <c r="AE83"/>
  <c r="AA83" s="1"/>
  <c r="Z83"/>
  <c r="Y83"/>
  <c r="E83" s="1"/>
  <c r="H83" s="1"/>
  <c r="G83" s="1"/>
  <c r="W83"/>
  <c r="S83"/>
  <c r="O83"/>
  <c r="K83"/>
  <c r="F83"/>
  <c r="DJ82"/>
  <c r="DF82"/>
  <c r="DB82"/>
  <c r="CX82"/>
  <c r="CT82"/>
  <c r="CP82"/>
  <c r="CL82"/>
  <c r="CH82"/>
  <c r="CD82"/>
  <c r="BZ82"/>
  <c r="BV82"/>
  <c r="BR82"/>
  <c r="BN82"/>
  <c r="BJ82"/>
  <c r="BF82"/>
  <c r="BB82"/>
  <c r="AX82"/>
  <c r="AT82"/>
  <c r="AP82"/>
  <c r="AL82"/>
  <c r="AI82"/>
  <c r="AE82"/>
  <c r="AA82"/>
  <c r="Z82"/>
  <c r="Y82"/>
  <c r="E82" s="1"/>
  <c r="G82" s="1"/>
  <c r="W82"/>
  <c r="S82"/>
  <c r="O82"/>
  <c r="K82"/>
  <c r="F82"/>
  <c r="DJ81"/>
  <c r="DF81"/>
  <c r="DB81"/>
  <c r="CX81"/>
  <c r="CT81"/>
  <c r="CP81"/>
  <c r="CL81"/>
  <c r="CH81"/>
  <c r="CD81"/>
  <c r="BZ81"/>
  <c r="BV81"/>
  <c r="BR81"/>
  <c r="BN81"/>
  <c r="BJ81"/>
  <c r="BF81"/>
  <c r="BB81"/>
  <c r="AX81"/>
  <c r="AT81"/>
  <c r="AP81"/>
  <c r="AL81"/>
  <c r="AI81"/>
  <c r="AF81"/>
  <c r="AE81"/>
  <c r="AA81" s="1"/>
  <c r="Z81"/>
  <c r="Y81"/>
  <c r="W81"/>
  <c r="S81"/>
  <c r="O81"/>
  <c r="K81"/>
  <c r="F81"/>
  <c r="E81"/>
  <c r="DJ80" s="1"/>
  <c r="DH80"/>
  <c r="DF80"/>
  <c r="DB80"/>
  <c r="CX80"/>
  <c r="CT80"/>
  <c r="CP80"/>
  <c r="CL80"/>
  <c r="CH80"/>
  <c r="CD80"/>
  <c r="BZ80"/>
  <c r="BV80"/>
  <c r="BR80"/>
  <c r="BN80"/>
  <c r="BJ80"/>
  <c r="BF80"/>
  <c r="BB80"/>
  <c r="AX80"/>
  <c r="AT80"/>
  <c r="AP80"/>
  <c r="AL80"/>
  <c r="AI80"/>
  <c r="AF80"/>
  <c r="AE80"/>
  <c r="AA80"/>
  <c r="Z80"/>
  <c r="Y80"/>
  <c r="E80" s="1"/>
  <c r="G80" s="1"/>
  <c r="W80"/>
  <c r="S80"/>
  <c r="O80"/>
  <c r="K80"/>
  <c r="F80"/>
  <c r="DJ79"/>
  <c r="DF79"/>
  <c r="DB79"/>
  <c r="CX79"/>
  <c r="CT79"/>
  <c r="CP79"/>
  <c r="CL79"/>
  <c r="CH79"/>
  <c r="CD79"/>
  <c r="BZ79"/>
  <c r="BV79"/>
  <c r="BR79"/>
  <c r="BN79"/>
  <c r="BJ79"/>
  <c r="BF79"/>
  <c r="BB79"/>
  <c r="AX79"/>
  <c r="AT79"/>
  <c r="AP79"/>
  <c r="AL79"/>
  <c r="AI79"/>
  <c r="AE79"/>
  <c r="AA79"/>
  <c r="Z79"/>
  <c r="Y79"/>
  <c r="W79"/>
  <c r="T79"/>
  <c r="S79"/>
  <c r="O79"/>
  <c r="K79"/>
  <c r="H79"/>
  <c r="G79" s="1"/>
  <c r="F79"/>
  <c r="E79"/>
  <c r="DJ78"/>
  <c r="DF78"/>
  <c r="DB78"/>
  <c r="CX78"/>
  <c r="CT78"/>
  <c r="CP78"/>
  <c r="CL78"/>
  <c r="CH78"/>
  <c r="CD78"/>
  <c r="BZ78"/>
  <c r="BV78"/>
  <c r="BR78"/>
  <c r="BN78"/>
  <c r="BJ78"/>
  <c r="BF78"/>
  <c r="BB78"/>
  <c r="AX78"/>
  <c r="AT78"/>
  <c r="AP78"/>
  <c r="AL78"/>
  <c r="AI78"/>
  <c r="AE78"/>
  <c r="AA78" s="1"/>
  <c r="Z78"/>
  <c r="Y78"/>
  <c r="W78"/>
  <c r="S78"/>
  <c r="O78"/>
  <c r="K78"/>
  <c r="H78"/>
  <c r="G78"/>
  <c r="F78"/>
  <c r="BR77"/>
  <c r="BN77"/>
  <c r="AE77"/>
  <c r="AA77"/>
  <c r="F77"/>
  <c r="H77" s="1"/>
  <c r="DH76"/>
  <c r="BR76"/>
  <c r="BN76"/>
  <c r="AA76"/>
  <c r="F76"/>
  <c r="H76" s="1"/>
  <c r="DH75"/>
  <c r="F75"/>
  <c r="H75" s="1"/>
  <c r="DH74"/>
  <c r="BR74"/>
  <c r="BN74"/>
  <c r="AX74"/>
  <c r="AE74"/>
  <c r="AA74" s="1"/>
  <c r="Z74"/>
  <c r="Y74"/>
  <c r="K74"/>
  <c r="H74"/>
  <c r="F74"/>
  <c r="G74" s="1"/>
  <c r="DH73"/>
  <c r="BR73"/>
  <c r="BN73"/>
  <c r="AX73"/>
  <c r="AP73"/>
  <c r="AL73"/>
  <c r="AE73"/>
  <c r="Z73"/>
  <c r="Y73"/>
  <c r="K73"/>
  <c r="F73"/>
  <c r="H73" s="1"/>
  <c r="BR72"/>
  <c r="BN72"/>
  <c r="AX72"/>
  <c r="AP72"/>
  <c r="AL72"/>
  <c r="AE72"/>
  <c r="Z72"/>
  <c r="Y72"/>
  <c r="K72"/>
  <c r="F72"/>
  <c r="H72" s="1"/>
  <c r="DJ71"/>
  <c r="DF71"/>
  <c r="DB71"/>
  <c r="CX71"/>
  <c r="CT71"/>
  <c r="CP71"/>
  <c r="CL71"/>
  <c r="CH71"/>
  <c r="CD71"/>
  <c r="BZ71"/>
  <c r="BV71"/>
  <c r="BR71"/>
  <c r="BN71"/>
  <c r="BJ71"/>
  <c r="BF71"/>
  <c r="BB71"/>
  <c r="AX71"/>
  <c r="AT71"/>
  <c r="AP71"/>
  <c r="AL71"/>
  <c r="AI71"/>
  <c r="AE71"/>
  <c r="H86" l="1"/>
  <c r="G86"/>
  <c r="E98"/>
  <c r="H98" s="1"/>
  <c r="AB97"/>
  <c r="G77"/>
  <c r="G72"/>
  <c r="H80"/>
  <c r="H81"/>
  <c r="G81" s="1"/>
  <c r="H82"/>
  <c r="AA84"/>
  <c r="S86"/>
  <c r="AA86"/>
  <c r="BB86"/>
  <c r="CX86"/>
  <c r="G87"/>
  <c r="G90"/>
  <c r="AA95"/>
  <c r="F97"/>
  <c r="CD97"/>
  <c r="AA102"/>
  <c r="AA104"/>
  <c r="AA105"/>
  <c r="AA114"/>
  <c r="AA120"/>
  <c r="AA122"/>
  <c r="AA129"/>
  <c r="AA132"/>
  <c r="AA134"/>
  <c r="AA135"/>
  <c r="G147"/>
  <c r="H148"/>
  <c r="AE151"/>
  <c r="G73"/>
  <c r="G75"/>
  <c r="G76"/>
  <c r="AA72"/>
  <c r="AA73"/>
  <c r="AI86"/>
  <c r="AP86"/>
  <c r="BR86"/>
  <c r="CL86"/>
  <c r="AA89"/>
  <c r="AE97"/>
  <c r="AM97"/>
  <c r="H99"/>
  <c r="G106"/>
  <c r="AA107"/>
  <c r="G115"/>
  <c r="AA119"/>
  <c r="AA123"/>
  <c r="AA124"/>
  <c r="AA126"/>
  <c r="AA130"/>
  <c r="G132"/>
  <c r="G138"/>
  <c r="E139"/>
  <c r="G139" s="1"/>
  <c r="DJ139"/>
  <c r="DJ97" s="1"/>
  <c r="H84"/>
  <c r="G84" s="1"/>
  <c r="H85"/>
  <c r="AA92"/>
  <c r="G95"/>
  <c r="AA96"/>
  <c r="AA101"/>
  <c r="AA103"/>
  <c r="AA127"/>
  <c r="AB145"/>
  <c r="AA71"/>
  <c r="Z71"/>
  <c r="Y71"/>
  <c r="W71"/>
  <c r="S71"/>
  <c r="O71"/>
  <c r="K71"/>
  <c r="F71"/>
  <c r="G71" s="1"/>
  <c r="DJ70"/>
  <c r="DF70"/>
  <c r="DB70"/>
  <c r="CX70"/>
  <c r="CT70"/>
  <c r="CP70"/>
  <c r="CL70"/>
  <c r="CH70"/>
  <c r="CD70"/>
  <c r="BZ70"/>
  <c r="BV70"/>
  <c r="BR70"/>
  <c r="BN70"/>
  <c r="BJ70"/>
  <c r="BF70"/>
  <c r="BB70"/>
  <c r="AX70"/>
  <c r="AT70"/>
  <c r="AP70"/>
  <c r="AL70"/>
  <c r="AI70"/>
  <c r="AE70"/>
  <c r="Z70"/>
  <c r="AA70" s="1"/>
  <c r="Y70"/>
  <c r="W70"/>
  <c r="S70"/>
  <c r="O70"/>
  <c r="K70"/>
  <c r="F70"/>
  <c r="DH69"/>
  <c r="DF69"/>
  <c r="DB69"/>
  <c r="CX69"/>
  <c r="CT69"/>
  <c r="CP69"/>
  <c r="CL69"/>
  <c r="CH69"/>
  <c r="CD69"/>
  <c r="BZ69"/>
  <c r="BV69"/>
  <c r="BR69"/>
  <c r="BN69"/>
  <c r="BJ69"/>
  <c r="BF69"/>
  <c r="BB69"/>
  <c r="AX69"/>
  <c r="AT69"/>
  <c r="AP69"/>
  <c r="AL69"/>
  <c r="AI69"/>
  <c r="AE69"/>
  <c r="Z69"/>
  <c r="Y69"/>
  <c r="W69"/>
  <c r="S69"/>
  <c r="O69"/>
  <c r="K69"/>
  <c r="H69"/>
  <c r="F69"/>
  <c r="G69" s="1"/>
  <c r="BR68"/>
  <c r="BN68"/>
  <c r="AE68"/>
  <c r="AA68"/>
  <c r="F68"/>
  <c r="DH67"/>
  <c r="DF67"/>
  <c r="DB67"/>
  <c r="CX67"/>
  <c r="CT67"/>
  <c r="CP67"/>
  <c r="CL67"/>
  <c r="CH67"/>
  <c r="CD67"/>
  <c r="BZ67"/>
  <c r="BV67"/>
  <c r="BR67"/>
  <c r="BN67"/>
  <c r="BJ67"/>
  <c r="BF67"/>
  <c r="BB67"/>
  <c r="AX67"/>
  <c r="AT67"/>
  <c r="AP67"/>
  <c r="AL67"/>
  <c r="AI67"/>
  <c r="AE67"/>
  <c r="Z67"/>
  <c r="Y67"/>
  <c r="W67"/>
  <c r="S67"/>
  <c r="O67"/>
  <c r="K67"/>
  <c r="H67"/>
  <c r="F67"/>
  <c r="G67" s="1"/>
  <c r="DJ66"/>
  <c r="DF66"/>
  <c r="DB66"/>
  <c r="CX66"/>
  <c r="CT66"/>
  <c r="CP66"/>
  <c r="CL66"/>
  <c r="CH66"/>
  <c r="CD66"/>
  <c r="BZ66"/>
  <c r="BV66"/>
  <c r="BR66"/>
  <c r="BN66"/>
  <c r="BJ66"/>
  <c r="BF66"/>
  <c r="BB66"/>
  <c r="AX66"/>
  <c r="AT66"/>
  <c r="AP66"/>
  <c r="AL66"/>
  <c r="AI66"/>
  <c r="AE66"/>
  <c r="Z66"/>
  <c r="AA66" s="1"/>
  <c r="Y66"/>
  <c r="W66"/>
  <c r="S66"/>
  <c r="O66"/>
  <c r="K66"/>
  <c r="H66"/>
  <c r="F66"/>
  <c r="G66" s="1"/>
  <c r="DJ65"/>
  <c r="DF65"/>
  <c r="DB65"/>
  <c r="CX65"/>
  <c r="CT65"/>
  <c r="CP65"/>
  <c r="CL65"/>
  <c r="CH65"/>
  <c r="CD65"/>
  <c r="BZ65"/>
  <c r="BV65"/>
  <c r="BR65"/>
  <c r="BN65"/>
  <c r="BJ65"/>
  <c r="BF65"/>
  <c r="BB65"/>
  <c r="AX65"/>
  <c r="AT65"/>
  <c r="AP65"/>
  <c r="AL65"/>
  <c r="AI65"/>
  <c r="AE65"/>
  <c r="Z65"/>
  <c r="AA65" s="1"/>
  <c r="Y65"/>
  <c r="W65"/>
  <c r="S65"/>
  <c r="O65"/>
  <c r="K65"/>
  <c r="H65"/>
  <c r="F65"/>
  <c r="G65" s="1"/>
  <c r="DJ64"/>
  <c r="DF64"/>
  <c r="DB64"/>
  <c r="CX64"/>
  <c r="CT64"/>
  <c r="CP64"/>
  <c r="CL64"/>
  <c r="CH64"/>
  <c r="CD64"/>
  <c r="BZ64"/>
  <c r="BV64"/>
  <c r="BR64"/>
  <c r="BN64"/>
  <c r="BJ64"/>
  <c r="BF64"/>
  <c r="BB64"/>
  <c r="AX64"/>
  <c r="AT64"/>
  <c r="AP64"/>
  <c r="AL64"/>
  <c r="AI64"/>
  <c r="AE64"/>
  <c r="Z64"/>
  <c r="AA64" s="1"/>
  <c r="Y64"/>
  <c r="W64"/>
  <c r="S64"/>
  <c r="O64"/>
  <c r="K64"/>
  <c r="F64"/>
  <c r="DJ63"/>
  <c r="DF63"/>
  <c r="DB63"/>
  <c r="CX63"/>
  <c r="CT63"/>
  <c r="CP63"/>
  <c r="CL63"/>
  <c r="CH63"/>
  <c r="CD63"/>
  <c r="BZ63"/>
  <c r="BV63"/>
  <c r="BR63"/>
  <c r="BN63"/>
  <c r="BJ63"/>
  <c r="BF63"/>
  <c r="BB63"/>
  <c r="AX63"/>
  <c r="AT63"/>
  <c r="AP63"/>
  <c r="AL63"/>
  <c r="AI63"/>
  <c r="AE63"/>
  <c r="Z63"/>
  <c r="Y63"/>
  <c r="W63"/>
  <c r="S63"/>
  <c r="O63"/>
  <c r="K63"/>
  <c r="F63"/>
  <c r="E63" s="1"/>
  <c r="DH62"/>
  <c r="DF62"/>
  <c r="DB62"/>
  <c r="CX62"/>
  <c r="CT62"/>
  <c r="CP62"/>
  <c r="CL62"/>
  <c r="CH62"/>
  <c r="CD62"/>
  <c r="BZ62"/>
  <c r="BV62"/>
  <c r="BR62"/>
  <c r="BN62"/>
  <c r="BJ62"/>
  <c r="BF62"/>
  <c r="BB62"/>
  <c r="AX62"/>
  <c r="AT62"/>
  <c r="AP62"/>
  <c r="AL62"/>
  <c r="AI62"/>
  <c r="AE62"/>
  <c r="Z62"/>
  <c r="AA62" s="1"/>
  <c r="Y62"/>
  <c r="W62"/>
  <c r="S62"/>
  <c r="O62"/>
  <c r="K62"/>
  <c r="F62"/>
  <c r="E62" s="1"/>
  <c r="DJ61"/>
  <c r="DF61"/>
  <c r="DB61"/>
  <c r="CX61"/>
  <c r="CT61"/>
  <c r="CP61"/>
  <c r="CL61"/>
  <c r="CH61"/>
  <c r="CD61"/>
  <c r="BZ61"/>
  <c r="BV61"/>
  <c r="BR61"/>
  <c r="BN61"/>
  <c r="BJ61"/>
  <c r="BF61"/>
  <c r="BB61"/>
  <c r="AX61"/>
  <c r="AT61"/>
  <c r="AP61"/>
  <c r="AL61"/>
  <c r="AI61"/>
  <c r="AE61"/>
  <c r="Z61"/>
  <c r="AA61" s="1"/>
  <c r="Y61"/>
  <c r="W61"/>
  <c r="S61"/>
  <c r="O61"/>
  <c r="K61"/>
  <c r="F61"/>
  <c r="E61" s="1"/>
  <c r="DJ60"/>
  <c r="DF60"/>
  <c r="DB60"/>
  <c r="CX60"/>
  <c r="CT60"/>
  <c r="CP60"/>
  <c r="CL60"/>
  <c r="CH60"/>
  <c r="CD60"/>
  <c r="BZ60"/>
  <c r="BV60"/>
  <c r="BR60"/>
  <c r="BN60"/>
  <c r="BJ60"/>
  <c r="BF60"/>
  <c r="BB60"/>
  <c r="AX60"/>
  <c r="AT60"/>
  <c r="AP60"/>
  <c r="AL60"/>
  <c r="AI60"/>
  <c r="AF60"/>
  <c r="AE60"/>
  <c r="Z60"/>
  <c r="AA60" s="1"/>
  <c r="Y60"/>
  <c r="W60"/>
  <c r="S60"/>
  <c r="O60"/>
  <c r="K60"/>
  <c r="F60"/>
  <c r="E60" s="1"/>
  <c r="DJ59"/>
  <c r="DF59"/>
  <c r="DB59"/>
  <c r="CX59"/>
  <c r="CT59"/>
  <c r="CP59"/>
  <c r="CL59"/>
  <c r="CH59"/>
  <c r="CD59"/>
  <c r="BZ59"/>
  <c r="BV59"/>
  <c r="BR59"/>
  <c r="BN59"/>
  <c r="BJ59"/>
  <c r="BF59"/>
  <c r="BB59"/>
  <c r="AX59"/>
  <c r="AT59"/>
  <c r="AP59"/>
  <c r="AL59"/>
  <c r="AI59"/>
  <c r="AF59"/>
  <c r="AE59"/>
  <c r="Z59"/>
  <c r="Y59"/>
  <c r="W59"/>
  <c r="S59"/>
  <c r="O59"/>
  <c r="K59"/>
  <c r="F59"/>
  <c r="DJ58"/>
  <c r="DF58"/>
  <c r="DB58"/>
  <c r="CX58"/>
  <c r="CT58"/>
  <c r="CP58"/>
  <c r="CL58"/>
  <c r="CH58"/>
  <c r="CD58"/>
  <c r="BZ58"/>
  <c r="BV58"/>
  <c r="BR58"/>
  <c r="BN58"/>
  <c r="BJ58"/>
  <c r="BF58"/>
  <c r="BB58"/>
  <c r="AX58"/>
  <c r="AT58"/>
  <c r="AP58"/>
  <c r="AL58"/>
  <c r="AI58"/>
  <c r="AF58"/>
  <c r="AE58"/>
  <c r="Z58"/>
  <c r="AA58" s="1"/>
  <c r="Y58"/>
  <c r="W58"/>
  <c r="S58"/>
  <c r="O58"/>
  <c r="K58"/>
  <c r="F58"/>
  <c r="DJ57"/>
  <c r="DF57"/>
  <c r="DB57"/>
  <c r="CX57"/>
  <c r="CT57"/>
  <c r="CP57"/>
  <c r="CL57"/>
  <c r="CH57"/>
  <c r="CD57"/>
  <c r="BZ57"/>
  <c r="BV57"/>
  <c r="BR57"/>
  <c r="BN57"/>
  <c r="BJ57"/>
  <c r="BF57"/>
  <c r="BB57"/>
  <c r="AX57"/>
  <c r="AT57"/>
  <c r="AP57"/>
  <c r="AL57"/>
  <c r="AI57"/>
  <c r="AE57"/>
  <c r="Z57"/>
  <c r="AA57" s="1"/>
  <c r="Y57"/>
  <c r="W57"/>
  <c r="S57"/>
  <c r="O57"/>
  <c r="K57"/>
  <c r="G57"/>
  <c r="F57"/>
  <c r="DJ56"/>
  <c r="DF56"/>
  <c r="DB56"/>
  <c r="CX56"/>
  <c r="CT56"/>
  <c r="CP56"/>
  <c r="CL56"/>
  <c r="CH56"/>
  <c r="CD56"/>
  <c r="BZ56"/>
  <c r="BV56"/>
  <c r="BR56"/>
  <c r="BN56"/>
  <c r="BJ56"/>
  <c r="BF56"/>
  <c r="BB56"/>
  <c r="AX56"/>
  <c r="AT56"/>
  <c r="AP56"/>
  <c r="AL56"/>
  <c r="AI56"/>
  <c r="AF56"/>
  <c r="AE56"/>
  <c r="AA56" s="1"/>
  <c r="Z56"/>
  <c r="Y56"/>
  <c r="E56" s="1"/>
  <c r="DJ55" s="1"/>
  <c r="W56"/>
  <c r="S56"/>
  <c r="O56"/>
  <c r="K56"/>
  <c r="F56"/>
  <c r="DH55"/>
  <c r="DF55"/>
  <c r="DB55"/>
  <c r="CX55"/>
  <c r="CT55"/>
  <c r="CP55"/>
  <c r="CL55"/>
  <c r="CH55"/>
  <c r="CD55"/>
  <c r="BZ55"/>
  <c r="BV55"/>
  <c r="BR55"/>
  <c r="BN55"/>
  <c r="BJ55"/>
  <c r="BF55"/>
  <c r="BB55"/>
  <c r="AX55"/>
  <c r="AT55"/>
  <c r="AP55"/>
  <c r="AL55"/>
  <c r="AI55"/>
  <c r="AF55"/>
  <c r="AE55"/>
  <c r="AA55" s="1"/>
  <c r="Z55"/>
  <c r="Y55"/>
  <c r="E55" s="1"/>
  <c r="W55"/>
  <c r="S55"/>
  <c r="O55"/>
  <c r="K55"/>
  <c r="F55"/>
  <c r="DJ54"/>
  <c r="DF54"/>
  <c r="DB54"/>
  <c r="CX54"/>
  <c r="CT54"/>
  <c r="CP54"/>
  <c r="CL54"/>
  <c r="CH54"/>
  <c r="CD54"/>
  <c r="BZ54"/>
  <c r="BV54"/>
  <c r="BR54"/>
  <c r="BN54"/>
  <c r="BJ54"/>
  <c r="BF54"/>
  <c r="BB54"/>
  <c r="AX54"/>
  <c r="AT54"/>
  <c r="AP54"/>
  <c r="AL54"/>
  <c r="AI54"/>
  <c r="AF54"/>
  <c r="AE54"/>
  <c r="AA54" s="1"/>
  <c r="Z54"/>
  <c r="Y54"/>
  <c r="W54"/>
  <c r="S54"/>
  <c r="O54"/>
  <c r="K54"/>
  <c r="F54"/>
  <c r="E54" s="1"/>
  <c r="DJ53"/>
  <c r="DF53"/>
  <c r="DB53"/>
  <c r="CX53"/>
  <c r="CT53"/>
  <c r="CP53"/>
  <c r="CL53"/>
  <c r="CH53"/>
  <c r="CD53"/>
  <c r="BZ53"/>
  <c r="BV53"/>
  <c r="BR53"/>
  <c r="BN53"/>
  <c r="BJ53"/>
  <c r="BF53"/>
  <c r="BB53"/>
  <c r="AX53"/>
  <c r="AT53"/>
  <c r="AP53"/>
  <c r="AL53"/>
  <c r="AI53"/>
  <c r="AE53"/>
  <c r="Z53"/>
  <c r="AA53" s="1"/>
  <c r="Y53"/>
  <c r="W53"/>
  <c r="S53"/>
  <c r="O53"/>
  <c r="K53"/>
  <c r="F53"/>
  <c r="G53" s="1"/>
  <c r="DJ52"/>
  <c r="DF52"/>
  <c r="DB52"/>
  <c r="CX52"/>
  <c r="CT52"/>
  <c r="CP52"/>
  <c r="CL52"/>
  <c r="CH52"/>
  <c r="CD52"/>
  <c r="BZ52"/>
  <c r="BV52"/>
  <c r="BR52"/>
  <c r="BN52"/>
  <c r="BJ52"/>
  <c r="BF52"/>
  <c r="BB52"/>
  <c r="AX52"/>
  <c r="AT52"/>
  <c r="AP52"/>
  <c r="AL52"/>
  <c r="AI52"/>
  <c r="AE52"/>
  <c r="Z52"/>
  <c r="Y52"/>
  <c r="E52" s="1"/>
  <c r="H52" s="1"/>
  <c r="G52" s="1"/>
  <c r="W52"/>
  <c r="S52"/>
  <c r="O52"/>
  <c r="K52"/>
  <c r="F52"/>
  <c r="DJ51"/>
  <c r="DF51"/>
  <c r="DB51"/>
  <c r="CX51"/>
  <c r="CT51"/>
  <c r="CP51"/>
  <c r="CL51"/>
  <c r="CH51"/>
  <c r="CD51"/>
  <c r="BZ51"/>
  <c r="BV51"/>
  <c r="BR51"/>
  <c r="BN51"/>
  <c r="BJ51"/>
  <c r="BF51"/>
  <c r="BB51"/>
  <c r="AX51"/>
  <c r="AT51"/>
  <c r="AP51"/>
  <c r="AL51"/>
  <c r="AI51"/>
  <c r="AE51"/>
  <c r="Z51"/>
  <c r="AA51" s="1"/>
  <c r="Y51"/>
  <c r="W51"/>
  <c r="S51"/>
  <c r="O51"/>
  <c r="K51"/>
  <c r="F51"/>
  <c r="DJ50"/>
  <c r="DF50"/>
  <c r="DB50"/>
  <c r="CX50"/>
  <c r="CT50"/>
  <c r="CP50"/>
  <c r="CL50"/>
  <c r="CH50"/>
  <c r="CD50"/>
  <c r="BZ50"/>
  <c r="BV50"/>
  <c r="BR50"/>
  <c r="BN50"/>
  <c r="BJ50"/>
  <c r="BF50"/>
  <c r="BB50"/>
  <c r="AX50"/>
  <c r="AT50"/>
  <c r="AP50"/>
  <c r="AL50"/>
  <c r="AI50"/>
  <c r="AF50"/>
  <c r="AE50"/>
  <c r="AA50" s="1"/>
  <c r="Z50"/>
  <c r="Y50"/>
  <c r="W50"/>
  <c r="S50"/>
  <c r="O50"/>
  <c r="K50"/>
  <c r="F50"/>
  <c r="G50" s="1"/>
  <c r="F49"/>
  <c r="F48"/>
  <c r="F47"/>
  <c r="G46"/>
  <c r="F46"/>
  <c r="F45"/>
  <c r="G45" s="1"/>
  <c r="G44"/>
  <c r="F44"/>
  <c r="DJ43"/>
  <c r="DF43"/>
  <c r="DB43"/>
  <c r="CX43"/>
  <c r="CT43"/>
  <c r="CP43"/>
  <c r="CL43"/>
  <c r="CH43"/>
  <c r="CD43"/>
  <c r="BZ43"/>
  <c r="BV43"/>
  <c r="BR43"/>
  <c r="BN43"/>
  <c r="BJ43"/>
  <c r="BF43"/>
  <c r="BB43"/>
  <c r="AX43"/>
  <c r="AT43"/>
  <c r="AP43"/>
  <c r="AL43"/>
  <c r="AI43"/>
  <c r="AF43"/>
  <c r="AE43"/>
  <c r="Z43"/>
  <c r="AA43" s="1"/>
  <c r="Y43"/>
  <c r="E43" s="1"/>
  <c r="H43" s="1"/>
  <c r="G43" s="1"/>
  <c r="W43"/>
  <c r="S43"/>
  <c r="O43"/>
  <c r="K43"/>
  <c r="F43"/>
  <c r="DJ42"/>
  <c r="DF42"/>
  <c r="DB42"/>
  <c r="CX42"/>
  <c r="CT42"/>
  <c r="CP42"/>
  <c r="CL42"/>
  <c r="CH42"/>
  <c r="CD42"/>
  <c r="BZ42"/>
  <c r="BV42"/>
  <c r="BR42"/>
  <c r="BN42"/>
  <c r="BJ42"/>
  <c r="BF42"/>
  <c r="BB42"/>
  <c r="AX42"/>
  <c r="AT42"/>
  <c r="AP42"/>
  <c r="AL42"/>
  <c r="AI42"/>
  <c r="AE42"/>
  <c r="Z42"/>
  <c r="AA42" s="1"/>
  <c r="Y42"/>
  <c r="W42"/>
  <c r="S42"/>
  <c r="O42"/>
  <c r="K42"/>
  <c r="F42"/>
  <c r="DJ41"/>
  <c r="DF41"/>
  <c r="DB41"/>
  <c r="CX41"/>
  <c r="CT41"/>
  <c r="CP41"/>
  <c r="CL41"/>
  <c r="CH41"/>
  <c r="CD41"/>
  <c r="BZ41"/>
  <c r="BV41"/>
  <c r="BR41"/>
  <c r="BN41"/>
  <c r="BJ41"/>
  <c r="BF41"/>
  <c r="BB41"/>
  <c r="AX41"/>
  <c r="AT41"/>
  <c r="AP41"/>
  <c r="AL41"/>
  <c r="AI41"/>
  <c r="AF41"/>
  <c r="AE41"/>
  <c r="Z41"/>
  <c r="AA41" s="1"/>
  <c r="Y41"/>
  <c r="W41"/>
  <c r="S41"/>
  <c r="O41"/>
  <c r="K41"/>
  <c r="F41"/>
  <c r="DJ40"/>
  <c r="DF40"/>
  <c r="DB40"/>
  <c r="CX40"/>
  <c r="CT40"/>
  <c r="CP40"/>
  <c r="CL40"/>
  <c r="CH40"/>
  <c r="CD40"/>
  <c r="BZ40"/>
  <c r="BV40"/>
  <c r="BR40"/>
  <c r="BN40"/>
  <c r="BJ40"/>
  <c r="BF40"/>
  <c r="BB40"/>
  <c r="AX40"/>
  <c r="AT40"/>
  <c r="AP40"/>
  <c r="AL40"/>
  <c r="AI40"/>
  <c r="AE40"/>
  <c r="AA40" s="1"/>
  <c r="Z40"/>
  <c r="Y40"/>
  <c r="W40"/>
  <c r="S40"/>
  <c r="O40"/>
  <c r="K40"/>
  <c r="F40"/>
  <c r="E40" s="1"/>
  <c r="DJ39"/>
  <c r="DF39"/>
  <c r="DB39"/>
  <c r="CX39"/>
  <c r="CT39"/>
  <c r="CP39"/>
  <c r="CL39"/>
  <c r="CH39"/>
  <c r="CD39"/>
  <c r="BZ39"/>
  <c r="BV39"/>
  <c r="BR39"/>
  <c r="BN39"/>
  <c r="BJ39"/>
  <c r="BF39"/>
  <c r="BB39"/>
  <c r="AX39"/>
  <c r="AT39"/>
  <c r="AP39"/>
  <c r="AL39"/>
  <c r="AI39"/>
  <c r="AE39"/>
  <c r="Z39"/>
  <c r="AA39" s="1"/>
  <c r="Y39"/>
  <c r="W39"/>
  <c r="S39"/>
  <c r="O39"/>
  <c r="K39"/>
  <c r="F39"/>
  <c r="E39" s="1"/>
  <c r="DJ38"/>
  <c r="DF38"/>
  <c r="DB38"/>
  <c r="CX38"/>
  <c r="CT38"/>
  <c r="CP38"/>
  <c r="CL38"/>
  <c r="CH38"/>
  <c r="CD38"/>
  <c r="BZ38"/>
  <c r="BV38"/>
  <c r="BR38"/>
  <c r="BN38"/>
  <c r="BJ38"/>
  <c r="BF38"/>
  <c r="BB38"/>
  <c r="AX38"/>
  <c r="AT38"/>
  <c r="AP38"/>
  <c r="AL38"/>
  <c r="AI38"/>
  <c r="AF38"/>
  <c r="AE38"/>
  <c r="Z38"/>
  <c r="AA38" s="1"/>
  <c r="Y38"/>
  <c r="W38"/>
  <c r="S38"/>
  <c r="O38"/>
  <c r="K38"/>
  <c r="F38"/>
  <c r="E38" s="1"/>
  <c r="H55" l="1"/>
  <c r="G55" s="1"/>
  <c r="H56"/>
  <c r="G56" s="1"/>
  <c r="H40"/>
  <c r="G40" s="1"/>
  <c r="H54"/>
  <c r="G54" s="1"/>
  <c r="G62"/>
  <c r="AA63"/>
  <c r="DJ67"/>
  <c r="DJ69"/>
  <c r="AD151"/>
  <c r="AA151"/>
  <c r="Z151" s="1"/>
  <c r="AA97"/>
  <c r="H38"/>
  <c r="E41"/>
  <c r="H41" s="1"/>
  <c r="E58"/>
  <c r="H58" s="1"/>
  <c r="G58" s="1"/>
  <c r="E59"/>
  <c r="AA59"/>
  <c r="H60"/>
  <c r="G60" s="1"/>
  <c r="G61"/>
  <c r="DJ62"/>
  <c r="G70"/>
  <c r="G98"/>
  <c r="G38"/>
  <c r="H39"/>
  <c r="G39" s="1"/>
  <c r="G41"/>
  <c r="E42"/>
  <c r="H42" s="1"/>
  <c r="G42" s="1"/>
  <c r="E51"/>
  <c r="G51" s="1"/>
  <c r="AA52"/>
  <c r="G59"/>
  <c r="H61"/>
  <c r="G63"/>
  <c r="E64"/>
  <c r="H64" s="1"/>
  <c r="G64" s="1"/>
  <c r="AA67"/>
  <c r="AA69"/>
  <c r="E97"/>
  <c r="H97" s="1"/>
  <c r="DI37"/>
  <c r="DH37"/>
  <c r="DE37"/>
  <c r="DA37"/>
  <c r="CZ37"/>
  <c r="CW37"/>
  <c r="CV37"/>
  <c r="CO37"/>
  <c r="CK37"/>
  <c r="CJ37"/>
  <c r="CG37"/>
  <c r="CF37"/>
  <c r="CC37"/>
  <c r="CB37"/>
  <c r="BY37"/>
  <c r="BX37"/>
  <c r="BU37"/>
  <c r="BT37"/>
  <c r="BQ37"/>
  <c r="BP37"/>
  <c r="BM37"/>
  <c r="BL37"/>
  <c r="BI37"/>
  <c r="BH37"/>
  <c r="BE37"/>
  <c r="BD37"/>
  <c r="BA37"/>
  <c r="AZ37"/>
  <c r="AW37"/>
  <c r="AV37"/>
  <c r="AS37"/>
  <c r="AO37"/>
  <c r="AN37"/>
  <c r="AK37"/>
  <c r="AJ37"/>
  <c r="AH37"/>
  <c r="AG37"/>
  <c r="AD37"/>
  <c r="AC37"/>
  <c r="V37"/>
  <c r="U37"/>
  <c r="R37"/>
  <c r="Q37"/>
  <c r="N37"/>
  <c r="M37"/>
  <c r="J37"/>
  <c r="F37" s="1"/>
  <c r="I37"/>
  <c r="E37"/>
  <c r="D37"/>
  <c r="DI36"/>
  <c r="DJ36" s="1"/>
  <c r="DH36"/>
  <c r="DF36"/>
  <c r="DE36"/>
  <c r="DD36"/>
  <c r="DB36"/>
  <c r="DA36"/>
  <c r="CZ36"/>
  <c r="CW36"/>
  <c r="CX36" s="1"/>
  <c r="CV36"/>
  <c r="CS36"/>
  <c r="CT36" s="1"/>
  <c r="CR36"/>
  <c r="CP36"/>
  <c r="CO36"/>
  <c r="CN36"/>
  <c r="CL36"/>
  <c r="CK36"/>
  <c r="CJ36"/>
  <c r="CG36"/>
  <c r="CH36" s="1"/>
  <c r="CF36"/>
  <c r="CC36"/>
  <c r="CD36" s="1"/>
  <c r="CB36"/>
  <c r="BZ36"/>
  <c r="BY36"/>
  <c r="BX36"/>
  <c r="BV36"/>
  <c r="BU36"/>
  <c r="BT36"/>
  <c r="BQ36"/>
  <c r="BR36" s="1"/>
  <c r="BP36"/>
  <c r="BM36"/>
  <c r="BN36" s="1"/>
  <c r="BL36"/>
  <c r="BJ36"/>
  <c r="BI36"/>
  <c r="BH36"/>
  <c r="BE36"/>
  <c r="BF36" s="1"/>
  <c r="BD36"/>
  <c r="BA36"/>
  <c r="BB36" s="1"/>
  <c r="AZ36"/>
  <c r="AW36"/>
  <c r="AX36" s="1"/>
  <c r="AV36"/>
  <c r="AT36"/>
  <c r="AS36"/>
  <c r="AR36"/>
  <c r="AO36"/>
  <c r="AP36" s="1"/>
  <c r="AN36"/>
  <c r="AK36"/>
  <c r="AL36" s="1"/>
  <c r="AJ36"/>
  <c r="AH36"/>
  <c r="AI36" s="1"/>
  <c r="AG36"/>
  <c r="AD36"/>
  <c r="AE36" s="1"/>
  <c r="AC36"/>
  <c r="AF36" s="1"/>
  <c r="Z36"/>
  <c r="Y36" s="1"/>
  <c r="V36"/>
  <c r="W36" s="1"/>
  <c r="U36"/>
  <c r="S36"/>
  <c r="R36"/>
  <c r="Q36"/>
  <c r="N36"/>
  <c r="O36" s="1"/>
  <c r="M36"/>
  <c r="J36"/>
  <c r="I36" s="1"/>
  <c r="E36"/>
  <c r="D36"/>
  <c r="DJ35"/>
  <c r="DF35"/>
  <c r="DB35"/>
  <c r="CX35"/>
  <c r="CU35"/>
  <c r="CT35"/>
  <c r="CP35"/>
  <c r="CL35"/>
  <c r="CH35"/>
  <c r="CD35"/>
  <c r="BZ35"/>
  <c r="BV35"/>
  <c r="BR35"/>
  <c r="BN35"/>
  <c r="BJ35"/>
  <c r="BF35"/>
  <c r="BB35"/>
  <c r="AX35"/>
  <c r="AT35"/>
  <c r="AP35"/>
  <c r="AL35"/>
  <c r="AI35"/>
  <c r="AE35"/>
  <c r="Z35"/>
  <c r="F35" s="1"/>
  <c r="Y35"/>
  <c r="E35" s="1"/>
  <c r="W35"/>
  <c r="S35"/>
  <c r="O35"/>
  <c r="K35"/>
  <c r="DJ34"/>
  <c r="DF34"/>
  <c r="DB34"/>
  <c r="CX34"/>
  <c r="CU34"/>
  <c r="CT34"/>
  <c r="CP34"/>
  <c r="CL34"/>
  <c r="CH34"/>
  <c r="CD34"/>
  <c r="BZ34"/>
  <c r="BV34"/>
  <c r="BR34"/>
  <c r="BN34"/>
  <c r="BJ34"/>
  <c r="BF34"/>
  <c r="BB34"/>
  <c r="AX34"/>
  <c r="AT34"/>
  <c r="AP34"/>
  <c r="AL34"/>
  <c r="AI34"/>
  <c r="AE34"/>
  <c r="Z34"/>
  <c r="Y34"/>
  <c r="E34" s="1"/>
  <c r="H34" s="1"/>
  <c r="G34" s="1"/>
  <c r="W34"/>
  <c r="S34"/>
  <c r="O34"/>
  <c r="K34"/>
  <c r="F34"/>
  <c r="DJ33"/>
  <c r="DF33"/>
  <c r="DB33"/>
  <c r="CX33"/>
  <c r="CT33"/>
  <c r="CP33"/>
  <c r="CL33"/>
  <c r="CH33"/>
  <c r="CD33"/>
  <c r="BZ33"/>
  <c r="BV33"/>
  <c r="BR33"/>
  <c r="BN33"/>
  <c r="BJ33"/>
  <c r="BF33"/>
  <c r="BB33"/>
  <c r="AX33"/>
  <c r="AT33"/>
  <c r="AP33"/>
  <c r="AL33"/>
  <c r="AI33"/>
  <c r="AE33"/>
  <c r="AA33" s="1"/>
  <c r="Z33"/>
  <c r="Y33"/>
  <c r="W33"/>
  <c r="S33"/>
  <c r="O33"/>
  <c r="K33"/>
  <c r="F33"/>
  <c r="E33" s="1"/>
  <c r="DB32"/>
  <c r="CX32"/>
  <c r="CL32"/>
  <c r="CH32"/>
  <c r="CD32"/>
  <c r="BZ32"/>
  <c r="BV32"/>
  <c r="BR32"/>
  <c r="BN32"/>
  <c r="BJ32"/>
  <c r="BF32"/>
  <c r="BB32"/>
  <c r="AX32"/>
  <c r="AP32"/>
  <c r="AL32"/>
  <c r="AI32"/>
  <c r="AA32"/>
  <c r="Z32"/>
  <c r="Y32"/>
  <c r="W32"/>
  <c r="S32"/>
  <c r="O32"/>
  <c r="K32"/>
  <c r="H32"/>
  <c r="G32"/>
  <c r="F32"/>
  <c r="E32"/>
  <c r="DJ31"/>
  <c r="DF31"/>
  <c r="DB31"/>
  <c r="CX31"/>
  <c r="CT31"/>
  <c r="CP31"/>
  <c r="CL31"/>
  <c r="CH31"/>
  <c r="CD31"/>
  <c r="BZ31"/>
  <c r="BV31"/>
  <c r="BR31"/>
  <c r="BN31"/>
  <c r="BJ31"/>
  <c r="BF31"/>
  <c r="BB31"/>
  <c r="AX31"/>
  <c r="AT31"/>
  <c r="AP31"/>
  <c r="AL31"/>
  <c r="AI31"/>
  <c r="AE31"/>
  <c r="AA31" s="1"/>
  <c r="Z31"/>
  <c r="Y31"/>
  <c r="W31"/>
  <c r="S31"/>
  <c r="O31"/>
  <c r="K31"/>
  <c r="H31"/>
  <c r="G31" s="1"/>
  <c r="F31"/>
  <c r="E31"/>
  <c r="DB30"/>
  <c r="CX30"/>
  <c r="CL30"/>
  <c r="CH30"/>
  <c r="CD30"/>
  <c r="BZ30"/>
  <c r="BV30"/>
  <c r="BR30"/>
  <c r="BN30"/>
  <c r="BJ30"/>
  <c r="BF30"/>
  <c r="BB30"/>
  <c r="AX30"/>
  <c r="AP30"/>
  <c r="AL30"/>
  <c r="AI30"/>
  <c r="Z30"/>
  <c r="AA30" s="1"/>
  <c r="Y30"/>
  <c r="W30"/>
  <c r="S30"/>
  <c r="O30"/>
  <c r="K30"/>
  <c r="F30"/>
  <c r="G30" s="1"/>
  <c r="E30"/>
  <c r="DJ29"/>
  <c r="DF29"/>
  <c r="DB29"/>
  <c r="CX29"/>
  <c r="CT29"/>
  <c r="CP29"/>
  <c r="CL29"/>
  <c r="CH29"/>
  <c r="CD29"/>
  <c r="BZ29"/>
  <c r="BV29"/>
  <c r="BR29"/>
  <c r="BN29"/>
  <c r="BJ29"/>
  <c r="BF29"/>
  <c r="BB29"/>
  <c r="AX29"/>
  <c r="AT29"/>
  <c r="AP29"/>
  <c r="AL29"/>
  <c r="AI29"/>
  <c r="AE29"/>
  <c r="Z29"/>
  <c r="Y29"/>
  <c r="W29"/>
  <c r="S29"/>
  <c r="O29"/>
  <c r="K29"/>
  <c r="F29"/>
  <c r="DJ28"/>
  <c r="DF28"/>
  <c r="DB28"/>
  <c r="CX28"/>
  <c r="CT28"/>
  <c r="CP28"/>
  <c r="CL28"/>
  <c r="CH28"/>
  <c r="CD28"/>
  <c r="BZ28"/>
  <c r="BV28"/>
  <c r="BR28"/>
  <c r="BN28"/>
  <c r="BJ28"/>
  <c r="BF28"/>
  <c r="BB28"/>
  <c r="AX28"/>
  <c r="AT28"/>
  <c r="AP28"/>
  <c r="AL28"/>
  <c r="AI28"/>
  <c r="AF28"/>
  <c r="AE28"/>
  <c r="AA28" s="1"/>
  <c r="Z28"/>
  <c r="Y28"/>
  <c r="W28"/>
  <c r="S28"/>
  <c r="O28"/>
  <c r="K28"/>
  <c r="F28"/>
  <c r="H28" s="1"/>
  <c r="G28" s="1"/>
  <c r="E28"/>
  <c r="DJ27"/>
  <c r="DF27"/>
  <c r="DB27"/>
  <c r="CX27"/>
  <c r="CT27"/>
  <c r="CP27"/>
  <c r="CL27"/>
  <c r="CH27"/>
  <c r="CD27"/>
  <c r="BZ27"/>
  <c r="BV27"/>
  <c r="BR27"/>
  <c r="BN27"/>
  <c r="BJ27"/>
  <c r="BF27"/>
  <c r="BB27"/>
  <c r="AX27"/>
  <c r="AT27"/>
  <c r="AP27"/>
  <c r="AL27"/>
  <c r="AI27"/>
  <c r="AE27"/>
  <c r="Z27"/>
  <c r="Y27"/>
  <c r="W27"/>
  <c r="S27"/>
  <c r="O27"/>
  <c r="K27"/>
  <c r="F27"/>
  <c r="H27" s="1"/>
  <c r="G27" s="1"/>
  <c r="DB26"/>
  <c r="CX26"/>
  <c r="CL26"/>
  <c r="CH26"/>
  <c r="CD26"/>
  <c r="BZ26"/>
  <c r="BV26"/>
  <c r="BR26"/>
  <c r="BN26"/>
  <c r="BJ26"/>
  <c r="BF26"/>
  <c r="BB26"/>
  <c r="AX26"/>
  <c r="AP26"/>
  <c r="AL26"/>
  <c r="AI26"/>
  <c r="AE26"/>
  <c r="AA26" s="1"/>
  <c r="Z26"/>
  <c r="Y26"/>
  <c r="W26"/>
  <c r="S26"/>
  <c r="O26"/>
  <c r="K26"/>
  <c r="F26"/>
  <c r="H26" s="1"/>
  <c r="G26" s="1"/>
  <c r="E26"/>
  <c r="F25"/>
  <c r="E25"/>
  <c r="DJ24"/>
  <c r="DF24"/>
  <c r="DB24"/>
  <c r="CX24"/>
  <c r="CT24"/>
  <c r="CP24"/>
  <c r="CL24"/>
  <c r="CH24"/>
  <c r="CD24"/>
  <c r="BZ24"/>
  <c r="BV24"/>
  <c r="BR24"/>
  <c r="BN24"/>
  <c r="BJ24"/>
  <c r="BF24"/>
  <c r="BB24"/>
  <c r="AX24"/>
  <c r="AT24"/>
  <c r="AP24"/>
  <c r="AL24"/>
  <c r="AI24"/>
  <c r="AE24"/>
  <c r="Z24"/>
  <c r="Y24"/>
  <c r="W24"/>
  <c r="S24"/>
  <c r="O24"/>
  <c r="K24"/>
  <c r="F24"/>
  <c r="DJ23"/>
  <c r="DF23"/>
  <c r="DC23"/>
  <c r="DB23"/>
  <c r="CY23"/>
  <c r="CX23"/>
  <c r="CT23"/>
  <c r="CP23"/>
  <c r="CL23"/>
  <c r="CH23"/>
  <c r="CD23"/>
  <c r="CA23"/>
  <c r="BZ23"/>
  <c r="BV23"/>
  <c r="BR23"/>
  <c r="BN23"/>
  <c r="BK23"/>
  <c r="BJ23"/>
  <c r="BG23"/>
  <c r="BF23"/>
  <c r="BC23"/>
  <c r="BB23"/>
  <c r="AX23"/>
  <c r="AT23"/>
  <c r="AQ23"/>
  <c r="AP23"/>
  <c r="AM23"/>
  <c r="AL23"/>
  <c r="AI23"/>
  <c r="AF23"/>
  <c r="AE23"/>
  <c r="Z23"/>
  <c r="AA23" s="1"/>
  <c r="Y23"/>
  <c r="E23" s="1"/>
  <c r="X23"/>
  <c r="W23"/>
  <c r="T23"/>
  <c r="S23"/>
  <c r="P23"/>
  <c r="O23"/>
  <c r="K23"/>
  <c r="F23"/>
  <c r="DB22"/>
  <c r="CX22"/>
  <c r="CL22"/>
  <c r="CH22"/>
  <c r="CD22"/>
  <c r="BZ22"/>
  <c r="BV22"/>
  <c r="BR22"/>
  <c r="BN22"/>
  <c r="BJ22"/>
  <c r="BF22"/>
  <c r="BB22"/>
  <c r="AX22"/>
  <c r="AQ22"/>
  <c r="AP22"/>
  <c r="AL22"/>
  <c r="AI22"/>
  <c r="Z22"/>
  <c r="Y22"/>
  <c r="W22"/>
  <c r="S22"/>
  <c r="O22"/>
  <c r="K22"/>
  <c r="F22"/>
  <c r="DJ21"/>
  <c r="DF21"/>
  <c r="DB21"/>
  <c r="CX21"/>
  <c r="CT21"/>
  <c r="CP21"/>
  <c r="CL21"/>
  <c r="CH21"/>
  <c r="CD21"/>
  <c r="BZ21"/>
  <c r="BV21"/>
  <c r="BR21"/>
  <c r="BN21"/>
  <c r="BJ21"/>
  <c r="BF21"/>
  <c r="BB21"/>
  <c r="AX21"/>
  <c r="AT21"/>
  <c r="AQ21"/>
  <c r="AP21"/>
  <c r="AL21"/>
  <c r="AI21"/>
  <c r="AF21"/>
  <c r="AE21"/>
  <c r="Z21"/>
  <c r="AB21" s="1"/>
  <c r="AA21" s="1"/>
  <c r="Y21"/>
  <c r="X21"/>
  <c r="W21"/>
  <c r="S21"/>
  <c r="O21"/>
  <c r="K21"/>
  <c r="F21"/>
  <c r="E21"/>
  <c r="DJ20"/>
  <c r="DF20"/>
  <c r="DB20"/>
  <c r="CX20"/>
  <c r="CT20"/>
  <c r="CP20"/>
  <c r="CL20"/>
  <c r="CH20"/>
  <c r="CD20"/>
  <c r="BZ20"/>
  <c r="BV20"/>
  <c r="BR20"/>
  <c r="BN20"/>
  <c r="BJ20"/>
  <c r="BF20"/>
  <c r="BB20"/>
  <c r="AX20"/>
  <c r="AT20"/>
  <c r="AP20"/>
  <c r="AL20"/>
  <c r="AI20"/>
  <c r="AE20"/>
  <c r="Z20"/>
  <c r="Y20"/>
  <c r="W20"/>
  <c r="T20"/>
  <c r="S20"/>
  <c r="O20"/>
  <c r="K20"/>
  <c r="F20"/>
  <c r="E20"/>
  <c r="DJ19" s="1"/>
  <c r="DI19"/>
  <c r="DH19"/>
  <c r="DE19"/>
  <c r="DF19" s="1"/>
  <c r="DD19"/>
  <c r="DB19" s="1"/>
  <c r="DA19"/>
  <c r="CZ19"/>
  <c r="CW19"/>
  <c r="CV19"/>
  <c r="CS19"/>
  <c r="CR19"/>
  <c r="CP19" s="1"/>
  <c r="CO19"/>
  <c r="CN19"/>
  <c r="CK19"/>
  <c r="CL19" s="1"/>
  <c r="CJ19"/>
  <c r="CH19" s="1"/>
  <c r="CG19"/>
  <c r="CF19"/>
  <c r="CC19"/>
  <c r="CB19"/>
  <c r="BZ19" s="1"/>
  <c r="BY19"/>
  <c r="BX19"/>
  <c r="BV19"/>
  <c r="BU19"/>
  <c r="BT19"/>
  <c r="BQ19"/>
  <c r="BP19"/>
  <c r="BN19" s="1"/>
  <c r="BM19"/>
  <c r="BL19"/>
  <c r="BI19"/>
  <c r="BH19"/>
  <c r="BF19"/>
  <c r="BE19"/>
  <c r="BD19"/>
  <c r="BA19"/>
  <c r="AZ19"/>
  <c r="AX19" s="1"/>
  <c r="AW19"/>
  <c r="AV19"/>
  <c r="AS19"/>
  <c r="AR19"/>
  <c r="AO19"/>
  <c r="AN19"/>
  <c r="AL19" s="1"/>
  <c r="AK19"/>
  <c r="AJ19"/>
  <c r="AH19"/>
  <c r="AG19"/>
  <c r="AE19" s="1"/>
  <c r="AD19"/>
  <c r="Z19" s="1"/>
  <c r="Y19" s="1"/>
  <c r="W19" s="1"/>
  <c r="AC19"/>
  <c r="V19"/>
  <c r="U19"/>
  <c r="S19" s="1"/>
  <c r="R19"/>
  <c r="Q19"/>
  <c r="N19"/>
  <c r="M19"/>
  <c r="J19"/>
  <c r="I19"/>
  <c r="K19" s="1"/>
  <c r="D19"/>
  <c r="DJ18"/>
  <c r="DF18"/>
  <c r="DB18"/>
  <c r="CX18"/>
  <c r="CT18"/>
  <c r="CP18"/>
  <c r="CL18"/>
  <c r="CH18"/>
  <c r="CD18"/>
  <c r="BZ18"/>
  <c r="BV18"/>
  <c r="BR18"/>
  <c r="BN18"/>
  <c r="BJ18"/>
  <c r="BF18"/>
  <c r="BB18"/>
  <c r="AX18"/>
  <c r="AT18"/>
  <c r="AP18"/>
  <c r="AL18"/>
  <c r="AI18"/>
  <c r="AE18"/>
  <c r="Z18"/>
  <c r="F18" s="1"/>
  <c r="H18" s="1"/>
  <c r="G18" s="1"/>
  <c r="Y18"/>
  <c r="W18"/>
  <c r="S18"/>
  <c r="O18"/>
  <c r="K18"/>
  <c r="E18"/>
  <c r="DB17"/>
  <c r="CX17"/>
  <c r="CL17"/>
  <c r="CH17"/>
  <c r="CD17"/>
  <c r="BZ17"/>
  <c r="BV17"/>
  <c r="BR17"/>
  <c r="BN17"/>
  <c r="BJ17"/>
  <c r="BF17"/>
  <c r="BB17"/>
  <c r="AX17"/>
  <c r="AP17"/>
  <c r="AL17"/>
  <c r="AI17"/>
  <c r="AE17"/>
  <c r="AA17" s="1"/>
  <c r="Z17"/>
  <c r="Y17"/>
  <c r="W17"/>
  <c r="S17"/>
  <c r="O17"/>
  <c r="L17"/>
  <c r="K17"/>
  <c r="H17"/>
  <c r="G17" s="1"/>
  <c r="F17"/>
  <c r="E17" s="1"/>
  <c r="DB16"/>
  <c r="CX16"/>
  <c r="CL16"/>
  <c r="CH16"/>
  <c r="CD16"/>
  <c r="BZ16"/>
  <c r="BV16"/>
  <c r="BR16"/>
  <c r="BN16"/>
  <c r="BJ16"/>
  <c r="BF16"/>
  <c r="BB16"/>
  <c r="AX16"/>
  <c r="AP16"/>
  <c r="AL16"/>
  <c r="AI16"/>
  <c r="AE16"/>
  <c r="Z16"/>
  <c r="F16" s="1"/>
  <c r="Y16"/>
  <c r="E16" s="1"/>
  <c r="W16"/>
  <c r="S16"/>
  <c r="O16"/>
  <c r="K16"/>
  <c r="DB15"/>
  <c r="CX15"/>
  <c r="CL15"/>
  <c r="CH15"/>
  <c r="CD15"/>
  <c r="BZ15"/>
  <c r="BV15"/>
  <c r="BR15"/>
  <c r="BN15"/>
  <c r="BJ15"/>
  <c r="BF15"/>
  <c r="BB15"/>
  <c r="AX15"/>
  <c r="AP15"/>
  <c r="AL15"/>
  <c r="AI15"/>
  <c r="AE15"/>
  <c r="AA15" s="1"/>
  <c r="Z15"/>
  <c r="Y15"/>
  <c r="W15"/>
  <c r="S15"/>
  <c r="O15"/>
  <c r="K15"/>
  <c r="F15"/>
  <c r="H15" s="1"/>
  <c r="G15" s="1"/>
  <c r="E15"/>
  <c r="DB14"/>
  <c r="CX14"/>
  <c r="CL14"/>
  <c r="CH14"/>
  <c r="CD14"/>
  <c r="BZ14"/>
  <c r="BV14"/>
  <c r="BR14"/>
  <c r="BN14"/>
  <c r="BJ14"/>
  <c r="BF14"/>
  <c r="BB14"/>
  <c r="AX14"/>
  <c r="AP14"/>
  <c r="AL14"/>
  <c r="AI14"/>
  <c r="AE14"/>
  <c r="Z14"/>
  <c r="Y14"/>
  <c r="W14"/>
  <c r="S14"/>
  <c r="O14"/>
  <c r="K14"/>
  <c r="F14"/>
  <c r="E14" s="1"/>
  <c r="F13"/>
  <c r="E13"/>
  <c r="DJ12"/>
  <c r="DF12"/>
  <c r="DB12"/>
  <c r="CX12"/>
  <c r="CT12"/>
  <c r="CP12"/>
  <c r="CL12"/>
  <c r="CH12"/>
  <c r="CD12"/>
  <c r="BZ12"/>
  <c r="BV12"/>
  <c r="BR12"/>
  <c r="BN12"/>
  <c r="BJ12"/>
  <c r="BF12"/>
  <c r="BB12"/>
  <c r="AX12"/>
  <c r="AT12"/>
  <c r="AP12"/>
  <c r="AL12"/>
  <c r="AI12"/>
  <c r="AE12"/>
  <c r="Z12"/>
  <c r="Y12"/>
  <c r="AA12" s="1"/>
  <c r="W12"/>
  <c r="S12"/>
  <c r="O12"/>
  <c r="K12"/>
  <c r="F12"/>
  <c r="E12"/>
  <c r="H12" s="1"/>
  <c r="F11"/>
  <c r="E11"/>
  <c r="H11" s="1"/>
  <c r="Z10"/>
  <c r="Y10"/>
  <c r="DJ9"/>
  <c r="DF9"/>
  <c r="DB9"/>
  <c r="CX9"/>
  <c r="CT9"/>
  <c r="CP9"/>
  <c r="CL9"/>
  <c r="CH9"/>
  <c r="CD9"/>
  <c r="BZ9"/>
  <c r="BV9"/>
  <c r="BR9"/>
  <c r="BN9"/>
  <c r="BJ9"/>
  <c r="BF9"/>
  <c r="BB9"/>
  <c r="AX9"/>
  <c r="AT9"/>
  <c r="AP9"/>
  <c r="AL9"/>
  <c r="AI9"/>
  <c r="AE9"/>
  <c r="AA9" s="1"/>
  <c r="Z9"/>
  <c r="Y9"/>
  <c r="W9"/>
  <c r="S9"/>
  <c r="O9"/>
  <c r="K9"/>
  <c r="F9"/>
  <c r="H9" s="1"/>
  <c r="G9" s="1"/>
  <c r="E9"/>
  <c r="DJ8"/>
  <c r="DF8"/>
  <c r="DB8"/>
  <c r="CX8"/>
  <c r="CT8"/>
  <c r="CP8"/>
  <c r="CL8"/>
  <c r="CH8"/>
  <c r="CD8"/>
  <c r="BZ8"/>
  <c r="BV8"/>
  <c r="BR8"/>
  <c r="BN8"/>
  <c r="BJ8"/>
  <c r="BF8"/>
  <c r="BB8"/>
  <c r="AX8"/>
  <c r="AT8"/>
  <c r="AP8"/>
  <c r="AL8"/>
  <c r="AI8"/>
  <c r="AE8"/>
  <c r="Z8"/>
  <c r="F8" s="1"/>
  <c r="H8" s="1"/>
  <c r="G8" s="1"/>
  <c r="Y8"/>
  <c r="W8"/>
  <c r="S8"/>
  <c r="O8"/>
  <c r="K8"/>
  <c r="E8"/>
  <c r="DJ7"/>
  <c r="DF7"/>
  <c r="DB7"/>
  <c r="CX7"/>
  <c r="CT7"/>
  <c r="CP7"/>
  <c r="CL7"/>
  <c r="CH7"/>
  <c r="CD7"/>
  <c r="BZ7"/>
  <c r="BV7"/>
  <c r="BR7"/>
  <c r="BN7"/>
  <c r="BJ7"/>
  <c r="BF7"/>
  <c r="BB7"/>
  <c r="AX7"/>
  <c r="AT7"/>
  <c r="AP7"/>
  <c r="AL7"/>
  <c r="AI7"/>
  <c r="AE7"/>
  <c r="Z7"/>
  <c r="AA7" s="1"/>
  <c r="Y7"/>
  <c r="W7"/>
  <c r="S7"/>
  <c r="O7"/>
  <c r="K7"/>
  <c r="DJ6"/>
  <c r="DF6"/>
  <c r="DB6"/>
  <c r="CX6"/>
  <c r="CT6"/>
  <c r="CP6"/>
  <c r="CL6"/>
  <c r="CH6"/>
  <c r="CD6"/>
  <c r="BZ6"/>
  <c r="BV6"/>
  <c r="BR6"/>
  <c r="BN6"/>
  <c r="BJ6"/>
  <c r="BF6"/>
  <c r="BB6"/>
  <c r="AX6"/>
  <c r="AT6"/>
  <c r="AP6"/>
  <c r="AL6"/>
  <c r="AI6"/>
  <c r="AE6"/>
  <c r="AA6"/>
  <c r="Z6"/>
  <c r="Y6"/>
  <c r="W6"/>
  <c r="W5" s="1"/>
  <c r="S6"/>
  <c r="O6"/>
  <c r="K6"/>
  <c r="F6"/>
  <c r="E6" s="1"/>
  <c r="DI5"/>
  <c r="DH5"/>
  <c r="DH149" s="1"/>
  <c r="DH152" s="1"/>
  <c r="DF5"/>
  <c r="DE5"/>
  <c r="DD5"/>
  <c r="DD149" s="1"/>
  <c r="DC5"/>
  <c r="DB5" s="1"/>
  <c r="DA5"/>
  <c r="CZ5"/>
  <c r="CY5"/>
  <c r="CW5"/>
  <c r="CV5"/>
  <c r="CS5"/>
  <c r="CR5"/>
  <c r="CT5" s="1"/>
  <c r="CO5"/>
  <c r="CO149" s="1"/>
  <c r="CN5"/>
  <c r="CK5"/>
  <c r="CJ5"/>
  <c r="CI5"/>
  <c r="CH5" s="1"/>
  <c r="CG5"/>
  <c r="CF5"/>
  <c r="CF149" s="1"/>
  <c r="CE5"/>
  <c r="CD5" s="1"/>
  <c r="CC5"/>
  <c r="CB5"/>
  <c r="CA5"/>
  <c r="BY5"/>
  <c r="BX5"/>
  <c r="BW5"/>
  <c r="BU5"/>
  <c r="BT5"/>
  <c r="BS5"/>
  <c r="BR5" s="1"/>
  <c r="BQ5"/>
  <c r="BP5"/>
  <c r="BP149" s="1"/>
  <c r="BO5"/>
  <c r="BN5"/>
  <c r="BM5"/>
  <c r="BL5"/>
  <c r="BK5"/>
  <c r="BJ5"/>
  <c r="BI5"/>
  <c r="BH5"/>
  <c r="BG5"/>
  <c r="BF5" s="1"/>
  <c r="BE5"/>
  <c r="BD5"/>
  <c r="BC5"/>
  <c r="BA5"/>
  <c r="AZ5"/>
  <c r="AY5"/>
  <c r="AX5"/>
  <c r="AW5"/>
  <c r="AV5"/>
  <c r="AS5"/>
  <c r="AR5"/>
  <c r="AT5" s="1"/>
  <c r="AQ5"/>
  <c r="AP5" s="1"/>
  <c r="AO5"/>
  <c r="AN5"/>
  <c r="AM5"/>
  <c r="AL5" s="1"/>
  <c r="AK5"/>
  <c r="AJ5"/>
  <c r="AI5"/>
  <c r="AH5"/>
  <c r="AG5"/>
  <c r="AD5"/>
  <c r="AC5"/>
  <c r="AE5" s="1"/>
  <c r="AB5"/>
  <c r="Y5"/>
  <c r="X5"/>
  <c r="V5"/>
  <c r="U5"/>
  <c r="T5"/>
  <c r="S5" s="1"/>
  <c r="R5"/>
  <c r="Q5"/>
  <c r="P5"/>
  <c r="O5"/>
  <c r="N5"/>
  <c r="M5"/>
  <c r="K5"/>
  <c r="J5"/>
  <c r="J149" s="1"/>
  <c r="I5"/>
  <c r="D5"/>
  <c r="D149" s="1"/>
  <c r="F19" l="1"/>
  <c r="H35"/>
  <c r="G35" s="1"/>
  <c r="BV5"/>
  <c r="CL5"/>
  <c r="DJ5"/>
  <c r="F7"/>
  <c r="E7" s="1"/>
  <c r="G11"/>
  <c r="G12"/>
  <c r="AA14"/>
  <c r="AA19"/>
  <c r="AI19"/>
  <c r="AP19"/>
  <c r="BJ19"/>
  <c r="BR19"/>
  <c r="CU19"/>
  <c r="CT19" s="1"/>
  <c r="G20"/>
  <c r="AB23"/>
  <c r="E24"/>
  <c r="G24" s="1"/>
  <c r="AA24"/>
  <c r="G25"/>
  <c r="E29"/>
  <c r="H30"/>
  <c r="AA34"/>
  <c r="AA35"/>
  <c r="K36"/>
  <c r="G37"/>
  <c r="G97"/>
  <c r="CN149"/>
  <c r="CP149" s="1"/>
  <c r="CO152"/>
  <c r="G7"/>
  <c r="G16"/>
  <c r="G29"/>
  <c r="Z37"/>
  <c r="Y37" s="1"/>
  <c r="CP5"/>
  <c r="G6"/>
  <c r="G14"/>
  <c r="G23"/>
  <c r="AA27"/>
  <c r="AA36"/>
  <c r="K37"/>
  <c r="I149"/>
  <c r="J152"/>
  <c r="L149"/>
  <c r="K149"/>
  <c r="Z5"/>
  <c r="AS149"/>
  <c r="AR149" s="1"/>
  <c r="BB5"/>
  <c r="BZ5"/>
  <c r="CX5"/>
  <c r="AA8"/>
  <c r="AA5" s="1"/>
  <c r="AA16"/>
  <c r="AA18"/>
  <c r="O19"/>
  <c r="AT19"/>
  <c r="BB19"/>
  <c r="CD19"/>
  <c r="CX19"/>
  <c r="AA20"/>
  <c r="G21"/>
  <c r="E22"/>
  <c r="AA22"/>
  <c r="AA29"/>
  <c r="G33"/>
  <c r="CN152" l="1"/>
  <c r="CQ152"/>
  <c r="CP152"/>
  <c r="I152"/>
  <c r="L152"/>
  <c r="K152"/>
  <c r="H19"/>
  <c r="E19"/>
  <c r="G19" s="1"/>
  <c r="G22"/>
  <c r="AS152"/>
  <c r="AR152" s="1"/>
  <c r="I193" i="8" l="1"/>
  <c r="I127" s="1"/>
  <c r="I240" s="1"/>
  <c r="I242" s="1"/>
  <c r="J193"/>
  <c r="J127" s="1"/>
  <c r="K193"/>
  <c r="K127" s="1"/>
  <c r="K240" s="1"/>
  <c r="K242" s="1"/>
  <c r="L128"/>
  <c r="L193"/>
  <c r="M128"/>
  <c r="M193"/>
  <c r="O128"/>
  <c r="O127" s="1"/>
  <c r="O240" s="1"/>
  <c r="O242" s="1"/>
  <c r="R128"/>
  <c r="R193"/>
  <c r="Q128"/>
  <c r="Q193"/>
  <c r="I6"/>
  <c r="I5" s="1"/>
  <c r="J6"/>
  <c r="J5" s="1"/>
  <c r="J118" s="1"/>
  <c r="J120" s="1"/>
  <c r="K6"/>
  <c r="K5" s="1"/>
  <c r="K118" s="1"/>
  <c r="K120" s="1"/>
  <c r="L6"/>
  <c r="L5" s="1"/>
  <c r="M6"/>
  <c r="M71"/>
  <c r="N71" s="1"/>
  <c r="O6"/>
  <c r="O5" s="1"/>
  <c r="O118" s="1"/>
  <c r="O120" s="1"/>
  <c r="R6"/>
  <c r="R71"/>
  <c r="Q6"/>
  <c r="Q71"/>
  <c r="N28"/>
  <c r="N23" s="1"/>
  <c r="S23" s="1"/>
  <c r="N55"/>
  <c r="N58"/>
  <c r="S58" s="1"/>
  <c r="N150"/>
  <c r="N145" s="1"/>
  <c r="S145" s="1"/>
  <c r="U23" s="1"/>
  <c r="N177"/>
  <c r="N180"/>
  <c r="S180" s="1"/>
  <c r="N128"/>
  <c r="N6"/>
  <c r="H240"/>
  <c r="H242" s="1"/>
  <c r="G240"/>
  <c r="G242" s="1"/>
  <c r="F240"/>
  <c r="F242" s="1"/>
  <c r="E240"/>
  <c r="E242" s="1"/>
  <c r="H118"/>
  <c r="H120" s="1"/>
  <c r="G118"/>
  <c r="G120" s="1"/>
  <c r="F118"/>
  <c r="F120" s="1"/>
  <c r="E118"/>
  <c r="E120" s="1"/>
  <c r="D120"/>
  <c r="C120"/>
  <c r="D242"/>
  <c r="C242"/>
  <c r="Q5" l="1"/>
  <c r="Q118" s="1"/>
  <c r="Q120" s="1"/>
  <c r="N193"/>
  <c r="S193" s="1"/>
  <c r="S128"/>
  <c r="R5"/>
  <c r="R118" s="1"/>
  <c r="R120" s="1"/>
  <c r="Q127"/>
  <c r="Q240" s="1"/>
  <c r="Q242" s="1"/>
  <c r="L127"/>
  <c r="L240" s="1"/>
  <c r="L242" s="1"/>
  <c r="S28"/>
  <c r="S150"/>
  <c r="S6"/>
  <c r="R127"/>
  <c r="R240" s="1"/>
  <c r="R242" s="1"/>
  <c r="M127"/>
  <c r="M240" s="1"/>
  <c r="M242" s="1"/>
  <c r="N156"/>
  <c r="S156" s="1"/>
  <c r="U34" s="1"/>
  <c r="N34"/>
  <c r="N12" s="1"/>
  <c r="S12" s="1"/>
  <c r="S71"/>
  <c r="L118"/>
  <c r="L120" s="1"/>
  <c r="S177"/>
  <c r="M5"/>
  <c r="M118" s="1"/>
  <c r="M120" s="1"/>
  <c r="I118"/>
  <c r="I120" s="1"/>
  <c r="J240"/>
  <c r="J242" s="1"/>
  <c r="S55"/>
  <c r="S34" l="1"/>
  <c r="N134"/>
  <c r="S134" s="1"/>
  <c r="N127"/>
  <c r="N240" s="1"/>
  <c r="N242" s="1"/>
  <c r="N5"/>
  <c r="S127" l="1"/>
  <c r="S240" s="1"/>
  <c r="U118" s="1"/>
  <c r="N118"/>
  <c r="N120" s="1"/>
  <c r="S5"/>
  <c r="S118" s="1"/>
  <c r="S245" l="1"/>
  <c r="S242"/>
  <c r="S244"/>
  <c r="S120"/>
  <c r="S123"/>
  <c r="S122"/>
  <c r="AO149" i="33" l="1"/>
  <c r="AO152"/>
  <c r="AN149"/>
  <c r="AN152"/>
  <c r="AP152"/>
  <c r="CW149"/>
  <c r="CV149"/>
  <c r="CX149"/>
  <c r="CX152"/>
  <c r="AH149"/>
  <c r="AG149"/>
  <c r="AI149"/>
  <c r="AI152"/>
  <c r="F10"/>
  <c r="F5"/>
  <c r="E10"/>
  <c r="E5"/>
  <c r="G5"/>
  <c r="AV149"/>
  <c r="BL149"/>
  <c r="M149"/>
  <c r="Q149"/>
  <c r="U149"/>
  <c r="AJ149"/>
  <c r="E149"/>
  <c r="AT149"/>
  <c r="G10"/>
  <c r="F36"/>
  <c r="G36"/>
  <c r="H36"/>
  <c r="F88"/>
  <c r="G88"/>
  <c r="AD149"/>
  <c r="Z149"/>
  <c r="AC149"/>
  <c r="Y149"/>
  <c r="AA149"/>
  <c r="AB149"/>
  <c r="CK149"/>
  <c r="CJ149"/>
  <c r="CL149"/>
  <c r="N149"/>
  <c r="R149"/>
  <c r="V149"/>
  <c r="AK149"/>
  <c r="AW149"/>
  <c r="BM149"/>
  <c r="CG149"/>
  <c r="DI149"/>
  <c r="F149"/>
  <c r="G149"/>
  <c r="H149"/>
  <c r="F152"/>
  <c r="D8" i="13"/>
  <c r="D13"/>
  <c r="D16"/>
  <c r="D5"/>
  <c r="D24"/>
  <c r="D29"/>
  <c r="D31"/>
  <c r="D18"/>
  <c r="E152" i="33"/>
  <c r="G152"/>
  <c r="H152"/>
  <c r="D152"/>
  <c r="BN149"/>
  <c r="BO149"/>
  <c r="BM152"/>
  <c r="CC149"/>
  <c r="CB149"/>
  <c r="CE149"/>
  <c r="CD149"/>
  <c r="CC152"/>
  <c r="O149"/>
  <c r="P149"/>
  <c r="N152"/>
  <c r="AC152"/>
  <c r="BY149"/>
  <c r="BX149"/>
  <c r="BZ149"/>
  <c r="CA149"/>
  <c r="BY152"/>
  <c r="W149"/>
  <c r="X149"/>
  <c r="V152"/>
  <c r="AM149"/>
  <c r="AL149"/>
  <c r="AK152"/>
  <c r="BA149"/>
  <c r="AZ149"/>
  <c r="BB149"/>
  <c r="BC149"/>
  <c r="BA152"/>
  <c r="BQ149"/>
  <c r="BR149"/>
  <c r="BS149"/>
  <c r="BQ152"/>
  <c r="CH149"/>
  <c r="CI149"/>
  <c r="CG152"/>
  <c r="AD152"/>
  <c r="Z152"/>
  <c r="Y152"/>
  <c r="AA152"/>
  <c r="AB152"/>
  <c r="BE149"/>
  <c r="BE152"/>
  <c r="BD149"/>
  <c r="BD152"/>
  <c r="BF152"/>
  <c r="BG152"/>
  <c r="BU149"/>
  <c r="BU152"/>
  <c r="BT149"/>
  <c r="BT152"/>
  <c r="BV152"/>
  <c r="BW152"/>
  <c r="CF152"/>
  <c r="CI152"/>
  <c r="CH152"/>
  <c r="U152"/>
  <c r="W152"/>
  <c r="X152"/>
  <c r="AJ152"/>
  <c r="AL152"/>
  <c r="AM152"/>
  <c r="AZ152"/>
  <c r="BB152"/>
  <c r="BC152"/>
  <c r="D82" i="13"/>
  <c r="D79"/>
  <c r="S149" i="33"/>
  <c r="T149"/>
  <c r="R152"/>
  <c r="AX149"/>
  <c r="AW152"/>
  <c r="D37" i="13"/>
  <c r="D59"/>
  <c r="D62"/>
  <c r="D34"/>
  <c r="D35"/>
  <c r="AG152" i="33"/>
  <c r="AH152"/>
  <c r="BI149"/>
  <c r="BH149"/>
  <c r="BJ149"/>
  <c r="BK149"/>
  <c r="BI152"/>
  <c r="BP152"/>
  <c r="BR152"/>
  <c r="BS152"/>
  <c r="M152"/>
  <c r="P152"/>
  <c r="O152"/>
  <c r="Q152"/>
  <c r="S152"/>
  <c r="T152"/>
  <c r="AE152"/>
  <c r="AF152"/>
  <c r="AE149"/>
  <c r="AF149"/>
  <c r="AP149"/>
  <c r="AV152"/>
  <c r="AX152"/>
  <c r="AY152"/>
  <c r="AT152"/>
  <c r="BF149"/>
  <c r="BG149"/>
  <c r="BH152"/>
  <c r="BK152"/>
  <c r="BJ152"/>
  <c r="BL152"/>
  <c r="BN152"/>
  <c r="BO152"/>
  <c r="BW149"/>
  <c r="BV149"/>
  <c r="BX152"/>
  <c r="CA152"/>
  <c r="BZ152"/>
  <c r="CB152"/>
  <c r="CD152"/>
  <c r="CE152"/>
  <c r="CK152"/>
  <c r="CJ152"/>
  <c r="CL152"/>
  <c r="DA149"/>
  <c r="CZ149"/>
  <c r="DC149"/>
  <c r="DB149"/>
  <c r="DA152"/>
  <c r="CS149"/>
  <c r="CR149"/>
  <c r="CT149"/>
  <c r="CU149"/>
  <c r="CR152"/>
  <c r="CS152"/>
  <c r="CY149"/>
  <c r="CV152"/>
  <c r="CU152"/>
  <c r="CT152"/>
  <c r="CW152"/>
  <c r="DE149"/>
  <c r="DE152"/>
  <c r="DD152"/>
  <c r="DG152"/>
  <c r="DF152"/>
  <c r="CZ152"/>
  <c r="DC152"/>
  <c r="DB152"/>
  <c r="CY152"/>
  <c r="DI152"/>
  <c r="DJ152"/>
  <c r="DK152"/>
  <c r="DF149"/>
  <c r="DJ149"/>
  <c r="E15" i="13"/>
  <c r="F15"/>
  <c r="G15"/>
  <c r="E36"/>
  <c r="F36"/>
  <c r="E37"/>
  <c r="F37"/>
  <c r="E56"/>
  <c r="F56"/>
  <c r="E57"/>
  <c r="F57"/>
  <c r="F35"/>
  <c r="E13"/>
  <c r="F13"/>
  <c r="G13"/>
  <c r="H143" i="17"/>
  <c r="F143"/>
  <c r="J143"/>
  <c r="G143"/>
  <c r="I143"/>
  <c r="K143"/>
  <c r="E12" i="13"/>
  <c r="G12"/>
  <c r="F12"/>
  <c r="D72"/>
  <c r="D74"/>
  <c r="D71"/>
  <c r="DA71"/>
  <c r="E97"/>
  <c r="F97"/>
  <c r="E99"/>
  <c r="D99"/>
  <c r="F99"/>
  <c r="E101"/>
  <c r="F101"/>
  <c r="E102"/>
  <c r="F102"/>
  <c r="E103"/>
  <c r="D103"/>
  <c r="F103"/>
  <c r="E104"/>
  <c r="D104"/>
  <c r="F104"/>
  <c r="E107"/>
  <c r="D107"/>
  <c r="F107"/>
  <c r="E114"/>
  <c r="F114"/>
  <c r="E115"/>
  <c r="F115"/>
  <c r="E116"/>
  <c r="D116"/>
  <c r="F116"/>
  <c r="E118"/>
  <c r="D118"/>
  <c r="F118"/>
  <c r="F89"/>
  <c r="G56"/>
  <c r="G57"/>
  <c r="E74"/>
  <c r="F74"/>
  <c r="G74"/>
  <c r="E82"/>
  <c r="E84"/>
  <c r="E88"/>
  <c r="E79"/>
  <c r="F82"/>
  <c r="G82"/>
  <c r="F88"/>
  <c r="G88"/>
  <c r="E89"/>
  <c r="D89"/>
  <c r="G89"/>
  <c r="E8"/>
  <c r="E10"/>
  <c r="E16"/>
  <c r="E5"/>
  <c r="G8"/>
  <c r="F8"/>
  <c r="F10"/>
  <c r="G10"/>
  <c r="E24"/>
  <c r="E29"/>
  <c r="E30"/>
  <c r="E31"/>
  <c r="E18"/>
  <c r="F18"/>
  <c r="G18"/>
  <c r="F29"/>
  <c r="G29"/>
  <c r="E59"/>
  <c r="E62"/>
  <c r="E34"/>
  <c r="F34"/>
  <c r="G34"/>
  <c r="G36"/>
  <c r="E35"/>
  <c r="Y79"/>
  <c r="X79"/>
  <c r="Z79"/>
  <c r="F84"/>
  <c r="G84"/>
  <c r="F16"/>
  <c r="G16"/>
  <c r="G24"/>
  <c r="F24"/>
  <c r="G30"/>
  <c r="F30"/>
  <c r="F31"/>
  <c r="G31"/>
  <c r="G37"/>
  <c r="F59"/>
  <c r="G59"/>
  <c r="F62"/>
  <c r="G62"/>
  <c r="E72"/>
  <c r="E71"/>
  <c r="F71"/>
  <c r="G71"/>
  <c r="F72"/>
  <c r="F79"/>
  <c r="G79"/>
  <c r="J66" i="19"/>
  <c r="I66"/>
  <c r="L66"/>
  <c r="N66"/>
  <c r="M66"/>
  <c r="P66"/>
  <c r="R66"/>
  <c r="Q66"/>
  <c r="T66"/>
  <c r="V66"/>
  <c r="U66"/>
  <c r="X66"/>
  <c r="Z66"/>
  <c r="Y66"/>
  <c r="AB66"/>
  <c r="AD66"/>
  <c r="AC66"/>
  <c r="AF66"/>
  <c r="AL66"/>
  <c r="AK66"/>
  <c r="AN66"/>
  <c r="AP66"/>
  <c r="AO66"/>
  <c r="AR66"/>
  <c r="AT66"/>
  <c r="AS66"/>
  <c r="AV66"/>
  <c r="BF66"/>
  <c r="BE66"/>
  <c r="BH66"/>
  <c r="BJ66"/>
  <c r="BI66"/>
  <c r="BL66"/>
  <c r="BN66"/>
  <c r="BM66"/>
  <c r="BP66"/>
  <c r="BR66"/>
  <c r="BQ66"/>
  <c r="BT66"/>
  <c r="BV66"/>
  <c r="BU66"/>
  <c r="BX66"/>
  <c r="BZ66"/>
  <c r="BY66"/>
  <c r="CB66"/>
  <c r="CL68"/>
  <c r="G97" i="13"/>
  <c r="E90"/>
  <c r="D90"/>
  <c r="F90"/>
  <c r="G90"/>
  <c r="G101"/>
  <c r="G103"/>
  <c r="G102"/>
  <c r="G104"/>
  <c r="G107"/>
  <c r="G99"/>
  <c r="G114"/>
  <c r="D137"/>
  <c r="G115"/>
  <c r="G5"/>
  <c r="F5"/>
  <c r="E137"/>
  <c r="G116"/>
  <c r="G118"/>
  <c r="Y137"/>
  <c r="Z137"/>
  <c r="AA137"/>
  <c r="G137"/>
  <c r="F137"/>
  <c r="E140"/>
  <c r="D140"/>
  <c r="F140"/>
  <c r="G140"/>
  <c r="C140"/>
  <c r="CN137"/>
  <c r="CO137"/>
  <c r="CP137"/>
  <c r="CN140"/>
  <c r="BX137"/>
  <c r="BZ137"/>
  <c r="BY137"/>
  <c r="BX140"/>
  <c r="I140"/>
  <c r="H140"/>
  <c r="J140"/>
  <c r="K140"/>
  <c r="AJ137"/>
  <c r="AJ140"/>
  <c r="AI140"/>
  <c r="AK140"/>
  <c r="AL140"/>
  <c r="AH140"/>
  <c r="AG140"/>
  <c r="AF140"/>
  <c r="AR140"/>
  <c r="AS140"/>
  <c r="AZ137"/>
  <c r="BB137"/>
  <c r="BA137"/>
  <c r="AZ140"/>
  <c r="BD140"/>
  <c r="BC140"/>
  <c r="BE140"/>
  <c r="BF140"/>
  <c r="BL140"/>
  <c r="BK140"/>
  <c r="BN140"/>
  <c r="BM140"/>
  <c r="CF137"/>
  <c r="CH137"/>
  <c r="CG137"/>
  <c r="CF140"/>
  <c r="CJ140"/>
  <c r="CI140"/>
  <c r="CK140"/>
  <c r="CL140"/>
  <c r="Y140"/>
  <c r="X140"/>
  <c r="Z140"/>
  <c r="AA140"/>
  <c r="BW140"/>
  <c r="BY140"/>
  <c r="BZ140"/>
  <c r="BV140"/>
  <c r="CZ140"/>
  <c r="CY140"/>
  <c r="DA140"/>
  <c r="DB140"/>
  <c r="CX140"/>
  <c r="BH137"/>
  <c r="BI137"/>
  <c r="BJ137"/>
  <c r="BH140"/>
  <c r="M140"/>
  <c r="L140"/>
  <c r="N140"/>
  <c r="O140"/>
  <c r="AY140"/>
  <c r="BA140"/>
  <c r="BB140"/>
  <c r="AG51" i="19"/>
  <c r="CM51"/>
  <c r="AF51"/>
  <c r="U137" i="13"/>
  <c r="W137"/>
  <c r="V137"/>
  <c r="U140"/>
  <c r="AV137"/>
  <c r="AX137"/>
  <c r="AW137"/>
  <c r="AV140"/>
  <c r="AK137"/>
  <c r="AL137"/>
  <c r="BP137"/>
  <c r="BQ137"/>
  <c r="BR137"/>
  <c r="BP140"/>
  <c r="CE140"/>
  <c r="CG140"/>
  <c r="CH140"/>
  <c r="Q140"/>
  <c r="P140"/>
  <c r="S140"/>
  <c r="R140"/>
  <c r="T140"/>
  <c r="V140"/>
  <c r="W140"/>
  <c r="AU140"/>
  <c r="AW140"/>
  <c r="AX140"/>
  <c r="AT140"/>
  <c r="BG140"/>
  <c r="BI140"/>
  <c r="BJ140"/>
  <c r="BO140"/>
  <c r="BR140"/>
  <c r="BQ140"/>
  <c r="CM140"/>
  <c r="CO140"/>
  <c r="CP140"/>
  <c r="CH25" i="19"/>
  <c r="CH10"/>
  <c r="CH5"/>
  <c r="CG10"/>
  <c r="CJ10"/>
  <c r="CI10"/>
  <c r="CG5"/>
  <c r="CJ5"/>
  <c r="CI5"/>
  <c r="CH55"/>
  <c r="CH51"/>
  <c r="CH66"/>
  <c r="CI25"/>
  <c r="CJ25"/>
  <c r="AH55"/>
  <c r="AH51"/>
  <c r="AH66"/>
  <c r="AI51"/>
  <c r="AJ51"/>
  <c r="BB55"/>
  <c r="BB51"/>
  <c r="BB66"/>
  <c r="BA51"/>
  <c r="BC51"/>
  <c r="BD51"/>
  <c r="BA55"/>
  <c r="BC55"/>
  <c r="BD55"/>
  <c r="CG55"/>
  <c r="CJ55"/>
  <c r="CI55"/>
  <c r="S66"/>
  <c r="Q68"/>
  <c r="P68"/>
  <c r="O66"/>
  <c r="O68"/>
  <c r="R68"/>
  <c r="AM66"/>
  <c r="AU66"/>
  <c r="BF68"/>
  <c r="BG66"/>
  <c r="BW66"/>
  <c r="BU68"/>
  <c r="BV68"/>
  <c r="AG66"/>
  <c r="CM66"/>
  <c r="CO66"/>
  <c r="CJ68"/>
  <c r="CL66"/>
  <c r="CN68"/>
  <c r="K66"/>
  <c r="J68"/>
  <c r="BO66"/>
  <c r="BN68"/>
  <c r="CH72"/>
  <c r="BA66"/>
  <c r="CG66"/>
  <c r="CI66"/>
  <c r="CJ66"/>
  <c r="CH69"/>
  <c r="CH70"/>
  <c r="AI66"/>
  <c r="BC66"/>
  <c r="BK66"/>
  <c r="AH72"/>
  <c r="CG51"/>
  <c r="CI51"/>
  <c r="CJ51"/>
  <c r="CF51"/>
  <c r="AJ55"/>
  <c r="AI55"/>
  <c r="M68"/>
  <c r="L68"/>
  <c r="N68"/>
  <c r="U68"/>
  <c r="T68"/>
  <c r="S68"/>
  <c r="V68"/>
  <c r="W66"/>
  <c r="AC68"/>
  <c r="AB68"/>
  <c r="AA66"/>
  <c r="AA68"/>
  <c r="AD68"/>
  <c r="AE66"/>
  <c r="AQ66"/>
  <c r="BJ68"/>
  <c r="BR68"/>
  <c r="BS66"/>
  <c r="BZ68"/>
  <c r="CA66"/>
  <c r="AG70"/>
  <c r="AF72"/>
  <c r="AF68"/>
  <c r="AE68"/>
  <c r="AG68"/>
  <c r="CG69"/>
  <c r="CK68"/>
  <c r="CO68"/>
  <c r="K68"/>
  <c r="Y68"/>
  <c r="X68"/>
  <c r="W68"/>
  <c r="Z68"/>
  <c r="BD66"/>
  <c r="BA68"/>
  <c r="BB68"/>
  <c r="CD66"/>
  <c r="CC66"/>
  <c r="CE66"/>
  <c r="CF66"/>
  <c r="CD68"/>
  <c r="I68"/>
  <c r="CM68"/>
  <c r="AJ66"/>
  <c r="AG72"/>
  <c r="AH68"/>
  <c r="BQ68"/>
  <c r="BT71"/>
  <c r="CG70"/>
  <c r="CG72"/>
</calcChain>
</file>

<file path=xl/sharedStrings.xml><?xml version="1.0" encoding="utf-8"?>
<sst xmlns="http://schemas.openxmlformats.org/spreadsheetml/2006/main" count="2498" uniqueCount="959">
  <si>
    <t>КБК</t>
  </si>
  <si>
    <t>Наименование</t>
  </si>
  <si>
    <t>% вып плана от годового плана</t>
  </si>
  <si>
    <t>Откл.</t>
  </si>
  <si>
    <t>НАЛОГОВЫЕ ДОХОДЫ</t>
  </si>
  <si>
    <t>000 1 01 00000 00 0000 000</t>
  </si>
  <si>
    <t>НАЛОГИ НА ПРИБЫЛЬ,ДОХОДЫ</t>
  </si>
  <si>
    <t>000 1 01 02000 01 0000 110</t>
  </si>
  <si>
    <t>Налог на доходы с физических лиц</t>
  </si>
  <si>
    <t>000 1 05 00000 00 0000 000</t>
  </si>
  <si>
    <t>НАЛОГИ НА СОВОКУПНЫЙ ДОХОД</t>
  </si>
  <si>
    <t>000 1 05 02000 01 0000 110</t>
  </si>
  <si>
    <t>000 1 06 00000 00 0000 000</t>
  </si>
  <si>
    <t>НАЛОГИ НА ИМУЩЕСТВО</t>
  </si>
  <si>
    <t>000 1 06 01020 04 0000 110</t>
  </si>
  <si>
    <t>Налог на имущество физических лиц</t>
  </si>
  <si>
    <t>000 1 06 06000 04 0000 110</t>
  </si>
  <si>
    <t>000 1 08 00000 00 0000 000</t>
  </si>
  <si>
    <t>ГОСУДАРСТВЕННАЯ ПОШЛИНА</t>
  </si>
  <si>
    <t>000 1 08 03020 01 0000 110</t>
  </si>
  <si>
    <t>НЕНАЛОГОВЫЕ ДОХОДЫ</t>
  </si>
  <si>
    <t>000 1 11 00000 00 0000 000</t>
  </si>
  <si>
    <t>ДОХОДЫ ОТ ИСПОЛЬЗОВАНИЯ ИМУЩЕСТВА, НАХОД-СЯ В ГОСУДАРСТВЕННОЙ И МУНИЦИПАЛЬНОЙ СОБСТВЕННОСТИ</t>
  </si>
  <si>
    <t>000 1 11 05024 04 0000 120</t>
  </si>
  <si>
    <t>000 1 11 09044 04 0000 120</t>
  </si>
  <si>
    <t>Прочие поступления от использования имущества,нах-ся в собственности горокругов</t>
  </si>
  <si>
    <t>0001 12 00000 00 0000 000</t>
  </si>
  <si>
    <t>ПЛАТЕЖИ ПРИ ПОЛЬЗОВАНИИ ПРИРОДНЫМИ РЕСУРСАМИ</t>
  </si>
  <si>
    <t>000 1 12 01000  01 0000 120</t>
  </si>
  <si>
    <t>Плата за негативное воздействие на окружающую среду</t>
  </si>
  <si>
    <t>000 1 14 06024  04 0000 430</t>
  </si>
  <si>
    <t>000 1 16 00000 00 0000 000</t>
  </si>
  <si>
    <t>ШТРАФЫ,САНКЦИИ, ВОЗМЕЩЕНИЕ УЩЕРБА</t>
  </si>
  <si>
    <t>000 1 17 01040 00 0000 000</t>
  </si>
  <si>
    <t>000 1 00 00000 00 0000 000</t>
  </si>
  <si>
    <t>000 2 00 00000 00 0000 000</t>
  </si>
  <si>
    <t>Прочие расходы</t>
  </si>
  <si>
    <t>план</t>
  </si>
  <si>
    <t>факт</t>
  </si>
  <si>
    <t>% вып</t>
  </si>
  <si>
    <t>ДШИ</t>
  </si>
  <si>
    <t>Отдел культуры</t>
  </si>
  <si>
    <t>/тыс.руб/</t>
  </si>
  <si>
    <t>Наименование бюджетных учреждений</t>
  </si>
  <si>
    <t>Собрано</t>
  </si>
  <si>
    <t>Произве-дены кассовые расходы от собранной суммы</t>
  </si>
  <si>
    <t>пред-оплата</t>
  </si>
  <si>
    <t>д/с "Сказка "</t>
  </si>
  <si>
    <t>д/с "Теремок "</t>
  </si>
  <si>
    <t>д/с "Малышок "</t>
  </si>
  <si>
    <t>д/с "Мишутка "</t>
  </si>
  <si>
    <t>д/с "Дюймовочка "</t>
  </si>
  <si>
    <t>д/с "Золотой ключик "</t>
  </si>
  <si>
    <t>д/с " Светлячок"</t>
  </si>
  <si>
    <t>Всего по ДДУ</t>
  </si>
  <si>
    <t>Наименование группы, подстатьи</t>
  </si>
  <si>
    <t>код</t>
  </si>
  <si>
    <t>в том числе</t>
  </si>
  <si>
    <t>ГОВД</t>
  </si>
  <si>
    <t>МПП ЖКХ</t>
  </si>
  <si>
    <t>Гороо</t>
  </si>
  <si>
    <t>Всего по разделу 07</t>
  </si>
  <si>
    <t>Управление Т и СР</t>
  </si>
  <si>
    <t>Всего расходов</t>
  </si>
  <si>
    <t>аппарат</t>
  </si>
  <si>
    <t>РАСХОДЫ</t>
  </si>
  <si>
    <t>Оплата труда и начисления на оплату труда</t>
  </si>
  <si>
    <t>Оплата труда</t>
  </si>
  <si>
    <t>Прочие выплаты</t>
  </si>
  <si>
    <t xml:space="preserve"> - суточные </t>
  </si>
  <si>
    <t xml:space="preserve"> -методлитература</t>
  </si>
  <si>
    <t>Начисления на оплату труда</t>
  </si>
  <si>
    <t>Приобретение услуг</t>
  </si>
  <si>
    <t>Услуги связи</t>
  </si>
  <si>
    <t>Транспортные услуги</t>
  </si>
  <si>
    <t xml:space="preserve"> -транспортные услуги (за исключ. страхов.трансп.)</t>
  </si>
  <si>
    <t xml:space="preserve"> -командировки (транспорт.расходы)</t>
  </si>
  <si>
    <t>Оплата коммунальных услуг</t>
  </si>
  <si>
    <t xml:space="preserve"> -теплоэнергия</t>
  </si>
  <si>
    <t xml:space="preserve"> -электроэнергия</t>
  </si>
  <si>
    <t xml:space="preserve"> -канализация, холодная вода</t>
  </si>
  <si>
    <t xml:space="preserve">Услуги по содержанию имущества </t>
  </si>
  <si>
    <t xml:space="preserve"> -капремонт здания</t>
  </si>
  <si>
    <t xml:space="preserve"> -вывозка мусора</t>
  </si>
  <si>
    <t>Прочие услуги</t>
  </si>
  <si>
    <t>Квартирные (командир)</t>
  </si>
  <si>
    <t xml:space="preserve"> - спортмероприятия</t>
  </si>
  <si>
    <t xml:space="preserve"> - проведение мероприятия</t>
  </si>
  <si>
    <t xml:space="preserve"> - автострахование</t>
  </si>
  <si>
    <t xml:space="preserve"> - программное обеспечение</t>
  </si>
  <si>
    <t xml:space="preserve"> - тревожная сигнализация </t>
  </si>
  <si>
    <t xml:space="preserve"> - противопожарные сигнализация</t>
  </si>
  <si>
    <t xml:space="preserve"> -получение свидетельства на землю</t>
  </si>
  <si>
    <t>Субсидии и субвенции</t>
  </si>
  <si>
    <t xml:space="preserve"> -капремонт жилфонда</t>
  </si>
  <si>
    <t xml:space="preserve"> -благоустройство</t>
  </si>
  <si>
    <t>Капремонт многкв.домов</t>
  </si>
  <si>
    <t>ТСЖ</t>
  </si>
  <si>
    <t>ОМС</t>
  </si>
  <si>
    <t>Пособия по социальной помощи населения</t>
  </si>
  <si>
    <t>Погребение</t>
  </si>
  <si>
    <t xml:space="preserve">Доплата госпенсиям 10 01 </t>
  </si>
  <si>
    <t xml:space="preserve"> - уплата  налогов</t>
  </si>
  <si>
    <t xml:space="preserve"> -представительские расходы</t>
  </si>
  <si>
    <t xml:space="preserve"> -прочие расходы</t>
  </si>
  <si>
    <t xml:space="preserve"> -матпомощь малоимущим</t>
  </si>
  <si>
    <t xml:space="preserve"> -проведение мероприятий</t>
  </si>
  <si>
    <t>Увеличение стоимости материальных запасов</t>
  </si>
  <si>
    <t xml:space="preserve"> -медикаменты</t>
  </si>
  <si>
    <t xml:space="preserve"> -питание</t>
  </si>
  <si>
    <t xml:space="preserve"> -уголь</t>
  </si>
  <si>
    <t xml:space="preserve"> -ГСМ</t>
  </si>
  <si>
    <t xml:space="preserve"> -прочие расх.материалы</t>
  </si>
  <si>
    <t xml:space="preserve"> -канцтовары  </t>
  </si>
  <si>
    <t xml:space="preserve"> - запчасти</t>
  </si>
  <si>
    <t xml:space="preserve"> - стройматериалы</t>
  </si>
  <si>
    <t xml:space="preserve"> - хозтовары</t>
  </si>
  <si>
    <t xml:space="preserve"> - погашение ссуды процент</t>
  </si>
  <si>
    <t>ВСЕГО:</t>
  </si>
  <si>
    <t>Дотации бюджетам городских округов на поддержку мер по обеспечению сбалансированности бюджетов</t>
  </si>
  <si>
    <t>000 1 14 00000  00 0000 430</t>
  </si>
  <si>
    <t>ДОХОДЫ ОТ ПРОДАЖИ МАТЕРИАЛЬНЫХ И НЕМАТЕРИАЛЬНЫХ АКТИВОВ</t>
  </si>
  <si>
    <t>Доходы от продажи земельных участков</t>
  </si>
  <si>
    <t>ГХП</t>
  </si>
  <si>
    <t>аренда помещений банков, рынка</t>
  </si>
  <si>
    <t xml:space="preserve"> - зарплата сверхштатников</t>
  </si>
  <si>
    <t xml:space="preserve">  - публикация объявления</t>
  </si>
  <si>
    <t xml:space="preserve"> - обседование школы</t>
  </si>
  <si>
    <t xml:space="preserve"> - противопожарные мероприятия</t>
  </si>
  <si>
    <t xml:space="preserve"> - статинформация</t>
  </si>
  <si>
    <t xml:space="preserve"> -Фонд поддержки малого и среднего предприн-ва</t>
  </si>
  <si>
    <t>Приобретение оргтехники</t>
  </si>
  <si>
    <t xml:space="preserve"> - противопожарные материалы</t>
  </si>
  <si>
    <t>Дотации бюджетам субъектов Российской Федерации и муниципальных образований</t>
  </si>
  <si>
    <t>Дотации бюджетам городских округов на выравнивание бюджетной обеспеченности</t>
  </si>
  <si>
    <t xml:space="preserve">Субвенции бюджетам субъектов Российской Федерации и муниципальных образований </t>
  </si>
  <si>
    <t>Иные межбюджетные трансферты</t>
  </si>
  <si>
    <t>ИТОГО СОБСТВЕННЫЕ ДОХОДЫ:</t>
  </si>
  <si>
    <t>д/с "Дюймовочка"</t>
  </si>
  <si>
    <t>д/с "Теремок"</t>
  </si>
  <si>
    <t>д/с "Мишутка"</t>
  </si>
  <si>
    <t>д/с "Сказка"</t>
  </si>
  <si>
    <t>д/с"Малышок"</t>
  </si>
  <si>
    <t>д/с "Золотой ключик"</t>
  </si>
  <si>
    <t>д/с "Светлячок"</t>
  </si>
  <si>
    <t>Всего по ДОУ</t>
  </si>
  <si>
    <t xml:space="preserve">Всего </t>
  </si>
  <si>
    <t>ЭКР</t>
  </si>
  <si>
    <t>Наименование статьи</t>
  </si>
  <si>
    <t>откл.(+;-)</t>
  </si>
  <si>
    <t>откл.  (+;-)</t>
  </si>
  <si>
    <t>откл. (+;-)</t>
  </si>
  <si>
    <t>Расходы</t>
  </si>
  <si>
    <t xml:space="preserve">  - суточные</t>
  </si>
  <si>
    <t>Начисление</t>
  </si>
  <si>
    <t>Транспортные расходы</t>
  </si>
  <si>
    <t xml:space="preserve"> -оплата проезда по служебным командировкам</t>
  </si>
  <si>
    <t>Услуги по содержанию имущества</t>
  </si>
  <si>
    <t xml:space="preserve"> -расходы за текущий ремонт зданий</t>
  </si>
  <si>
    <t xml:space="preserve">  -вывозка мусора</t>
  </si>
  <si>
    <t xml:space="preserve">   - найм жилых помещений при служебных командировках</t>
  </si>
  <si>
    <t xml:space="preserve">  - проведение мероприятий</t>
  </si>
  <si>
    <t xml:space="preserve">  - оплата за обучение</t>
  </si>
  <si>
    <t xml:space="preserve">  - программное обеспечение</t>
  </si>
  <si>
    <t xml:space="preserve">  - автострахование, техмин</t>
  </si>
  <si>
    <t xml:space="preserve">  -медосмотр работников</t>
  </si>
  <si>
    <t xml:space="preserve"> - представительские расходы</t>
  </si>
  <si>
    <t xml:space="preserve"> - спонсорство, вступит взносы</t>
  </si>
  <si>
    <t>Поступления нефинансовых активов</t>
  </si>
  <si>
    <t>Увеличение стоимости жилья</t>
  </si>
  <si>
    <t xml:space="preserve">  - приобретение основных средств</t>
  </si>
  <si>
    <t xml:space="preserve">  - другие расходы</t>
  </si>
  <si>
    <t xml:space="preserve">   - продукты питания</t>
  </si>
  <si>
    <t xml:space="preserve">  - медикаменты</t>
  </si>
  <si>
    <t xml:space="preserve">   - мягкий инвентарь</t>
  </si>
  <si>
    <t xml:space="preserve">  - стройматериалы</t>
  </si>
  <si>
    <t xml:space="preserve">  - хозрасходы</t>
  </si>
  <si>
    <t xml:space="preserve">  - прочие расходные материалы</t>
  </si>
  <si>
    <t xml:space="preserve">   - расходы на ГСМ,уголь</t>
  </si>
  <si>
    <t>Итого расходов:</t>
  </si>
  <si>
    <t xml:space="preserve"> - заправка картриджа</t>
  </si>
  <si>
    <t>оплата бланочной продукции</t>
  </si>
  <si>
    <t>проверка медоборудования</t>
  </si>
  <si>
    <t xml:space="preserve"> - услуги по лицензировании</t>
  </si>
  <si>
    <t>инвентаризация жилых домов</t>
  </si>
  <si>
    <t xml:space="preserve">межевое дело </t>
  </si>
  <si>
    <t xml:space="preserve"> - аттестация рабочих мест</t>
  </si>
  <si>
    <t xml:space="preserve"> - госпошлина</t>
  </si>
  <si>
    <t xml:space="preserve"> -  приобретение мебели</t>
  </si>
  <si>
    <t xml:space="preserve"> - лицензирование</t>
  </si>
  <si>
    <t>откл.   (+;-)</t>
  </si>
  <si>
    <t xml:space="preserve">  - аттестация рабочих мест</t>
  </si>
  <si>
    <t xml:space="preserve">  - противожарные материалы </t>
  </si>
  <si>
    <t xml:space="preserve"> - налоги, госпошлина</t>
  </si>
  <si>
    <t xml:space="preserve">   - услуги СЭС</t>
  </si>
  <si>
    <t>000 1 05 03000 01 0000 110</t>
  </si>
  <si>
    <t>Единый сельскохозяйственный налог</t>
  </si>
  <si>
    <t>Адми-нистра-ция</t>
  </si>
  <si>
    <t>Физкультура и спорт             1101</t>
  </si>
  <si>
    <t>резервный фонд      01 12</t>
  </si>
  <si>
    <t xml:space="preserve"> -пдключение э/энергии.эл/снабжение</t>
  </si>
  <si>
    <t xml:space="preserve"> - штраф по решению суда</t>
  </si>
  <si>
    <t xml:space="preserve"> - мероприятия НПО</t>
  </si>
  <si>
    <t>ВСЕГО ДОХОДЫ:</t>
  </si>
  <si>
    <r>
      <t>остаток на начало года</t>
    </r>
    <r>
      <rPr>
        <b/>
        <i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 xml:space="preserve">   </t>
    </r>
  </si>
  <si>
    <t>(тыс.рублей)</t>
  </si>
  <si>
    <t>000 1 05 04010 02 0000 110</t>
  </si>
  <si>
    <t>Налог, взимаемый в связи с применением патентной системы</t>
  </si>
  <si>
    <t>000 1 17 05040 00 0000 000</t>
  </si>
  <si>
    <t>Прочие неналоговые доходы</t>
  </si>
  <si>
    <t xml:space="preserve"> -калибровка средств измерений</t>
  </si>
  <si>
    <t xml:space="preserve">  - услуги за пошив</t>
  </si>
  <si>
    <t xml:space="preserve"> - текущий ремонт оборудования</t>
  </si>
  <si>
    <t xml:space="preserve">   - услуги по оформлению</t>
  </si>
  <si>
    <t xml:space="preserve"> -перезарядка огнетушителя</t>
  </si>
  <si>
    <t xml:space="preserve">  - бланочная продукция</t>
  </si>
  <si>
    <t xml:space="preserve">  - услуги охраны</t>
  </si>
  <si>
    <t>всего поступление</t>
  </si>
  <si>
    <t>Финуправление</t>
  </si>
  <si>
    <t>Контрольный орган</t>
  </si>
  <si>
    <t xml:space="preserve"> -оплата текущего ремонта оборудования</t>
  </si>
  <si>
    <t xml:space="preserve"> - установка видеонаблюдения</t>
  </si>
  <si>
    <t>оплата по договору</t>
  </si>
  <si>
    <t>оплата за обучение</t>
  </si>
  <si>
    <t xml:space="preserve"> - медосмотр работников</t>
  </si>
  <si>
    <t xml:space="preserve"> - составление ПСД ТСЖ </t>
  </si>
  <si>
    <t xml:space="preserve"> - подписка </t>
  </si>
  <si>
    <t>Софинансирование молодой семье</t>
  </si>
  <si>
    <t>материальная помощь</t>
  </si>
  <si>
    <t xml:space="preserve"> -пени,штрафы</t>
  </si>
  <si>
    <t xml:space="preserve"> - спорт инвентарь</t>
  </si>
  <si>
    <t>всего финансирование</t>
  </si>
  <si>
    <t>Школа №1</t>
  </si>
  <si>
    <t>Электроэнегрия</t>
  </si>
  <si>
    <t xml:space="preserve"> -заправка картриджа </t>
  </si>
  <si>
    <t xml:space="preserve">  -техобслуживание автомобиля</t>
  </si>
  <si>
    <t xml:space="preserve"> - регистрация автомобиля</t>
  </si>
  <si>
    <t xml:space="preserve"> - составление ПСД ТСЖ дет.сада</t>
  </si>
  <si>
    <t xml:space="preserve"> - техусловие</t>
  </si>
  <si>
    <t xml:space="preserve"> - энергетическон обследование</t>
  </si>
  <si>
    <t xml:space="preserve"> - приобретение жилья молодым семьям МЦП</t>
  </si>
  <si>
    <t xml:space="preserve"> - приобретение машины, стри маш</t>
  </si>
  <si>
    <t xml:space="preserve"> - мягкий инвентарь</t>
  </si>
  <si>
    <t xml:space="preserve"> -МЦП " Предупр.и борьба с соц.знач. заболеваниями"</t>
  </si>
  <si>
    <t xml:space="preserve">Факт </t>
  </si>
  <si>
    <t>000 1 03 00000 00 0000 000</t>
  </si>
  <si>
    <t xml:space="preserve">Доходы от уплаты акцизов </t>
  </si>
  <si>
    <t>номер  п/п</t>
  </si>
  <si>
    <t>Наименование организаций</t>
  </si>
  <si>
    <t>НЕДОИМКА,  ВСЕГО:</t>
  </si>
  <si>
    <t>I.</t>
  </si>
  <si>
    <t>Федеральные бюджетные учреждения, :</t>
  </si>
  <si>
    <t>ГУ Управление Пенсионного фонда</t>
  </si>
  <si>
    <t>Отделение ФК Г.А-Д</t>
  </si>
  <si>
    <t>ФГУП "Почта России"</t>
  </si>
  <si>
    <t>МРИ ФНС России №4 по РТ  794</t>
  </si>
  <si>
    <t>УФ службы судебных приставов</t>
  </si>
  <si>
    <t>ФГУЗ Центр гигиены и эпидем в РТ  811</t>
  </si>
  <si>
    <t>II.</t>
  </si>
  <si>
    <t>Республиканские бюджетные учреждения, :</t>
  </si>
  <si>
    <t xml:space="preserve">Горный техникум </t>
  </si>
  <si>
    <t>АШ ДОСААФ 898</t>
  </si>
  <si>
    <t>ГОУ РТ РС (К) ОШИ 4 вида школа интернат</t>
  </si>
  <si>
    <t>ГУ Центр зан. Насел.гА-Д РТ 820</t>
  </si>
  <si>
    <t>Управление ЗАГС</t>
  </si>
  <si>
    <t>А-Д центр занятости населения 048</t>
  </si>
  <si>
    <t>Тувинский респ-й  ФОМС</t>
  </si>
  <si>
    <t>ОВО по Б-Х при МВД РТ 838</t>
  </si>
  <si>
    <t>III.</t>
  </si>
  <si>
    <t>Муниципальные бюджетные учреждения, :</t>
  </si>
  <si>
    <t>в т.ч. Бюджетные учреждения</t>
  </si>
  <si>
    <t>Администрация г.Ак-Довурак</t>
  </si>
  <si>
    <t>Финуправление г.Ак-Довурак</t>
  </si>
  <si>
    <t>УТ и СР г.Ак-Довурак</t>
  </si>
  <si>
    <t xml:space="preserve">Управление образования ГорОО </t>
  </si>
  <si>
    <t>Ак-Довуракская школа №1  556</t>
  </si>
  <si>
    <t>Ак-Довуракская школа №2   549</t>
  </si>
  <si>
    <t>МОУ СОШ № 3          563</t>
  </si>
  <si>
    <t>МОУ СОШкола № 4         637</t>
  </si>
  <si>
    <t>ДОУ " Мишутка"     517</t>
  </si>
  <si>
    <t>ДОУ "Сказка"           531</t>
  </si>
  <si>
    <t>ДОУ "Малышок"           482</t>
  </si>
  <si>
    <t>ДОУ "Дюймовочка"          490</t>
  </si>
  <si>
    <t>ДОУ "Золотой ключик" 524</t>
  </si>
  <si>
    <t>ДОУ "Светлячок"     740</t>
  </si>
  <si>
    <t>ДЮСШ                            612</t>
  </si>
  <si>
    <t>УПЦ ЦРТДЮ                588</t>
  </si>
  <si>
    <t>МДОУ ДШИ         006</t>
  </si>
  <si>
    <t>Дом детского творчества   595</t>
  </si>
  <si>
    <t>ТСЖ Уютный дом</t>
  </si>
  <si>
    <t>ТСЖ Энергетиков</t>
  </si>
  <si>
    <t>ТСЖ "Дружные пчелки"   060</t>
  </si>
  <si>
    <t>СПК</t>
  </si>
  <si>
    <t>СПК Валентина  429</t>
  </si>
  <si>
    <t>СПК "Дузалакчы"</t>
  </si>
  <si>
    <t>СПК "АК-Довурак АГРО"</t>
  </si>
  <si>
    <t>СПК "Найырал"</t>
  </si>
  <si>
    <t>СПК Айгуль</t>
  </si>
  <si>
    <t>СПК Чалым</t>
  </si>
  <si>
    <t>IV.</t>
  </si>
  <si>
    <t>МУПы, ГУПы,  ВСЕГО:</t>
  </si>
  <si>
    <t>ГУП "Ак-Довуракская ТЭЦ"</t>
  </si>
  <si>
    <t>ГУП "Ак-Довурактепло"</t>
  </si>
  <si>
    <t>ГУП "Ак-Довуракское ДРСУ"  545</t>
  </si>
  <si>
    <t>МУП ПАТП        922</t>
  </si>
  <si>
    <t>МУ МПП ЖКХ</t>
  </si>
  <si>
    <t>V.</t>
  </si>
  <si>
    <t>ООО.ОАО,ЗАО, и другие организации, ВСЕГО:</t>
  </si>
  <si>
    <t>АК Сбербанк РФ</t>
  </si>
  <si>
    <t>ОАО ГОК "Туваасбест"   620</t>
  </si>
  <si>
    <t>ОАО ГОК Тувинские минералы</t>
  </si>
  <si>
    <t>ОАО ГОК Сибирские минералы</t>
  </si>
  <si>
    <t xml:space="preserve">ООО ПК Энкор      334 </t>
  </si>
  <si>
    <t>ООО Тыва-Асбест</t>
  </si>
  <si>
    <t>ОАО Тывасвязьинформ  426</t>
  </si>
  <si>
    <t>ОАО Тываэнерго</t>
  </si>
  <si>
    <t>ОАО  А-Д ТЭС 958</t>
  </si>
  <si>
    <t>ООО "Туваасбесстрой"020</t>
  </si>
  <si>
    <t>ООО Айдыс</t>
  </si>
  <si>
    <t>ООО Азия</t>
  </si>
  <si>
    <t>ООО Айыс</t>
  </si>
  <si>
    <t>ООО Артыш</t>
  </si>
  <si>
    <t>ООО "Центральный ЖКХ" 683</t>
  </si>
  <si>
    <t>ООО Юбилейный ЖКХ   718</t>
  </si>
  <si>
    <t>ООО Монтажник</t>
  </si>
  <si>
    <t>ООО Жилье плюс     757</t>
  </si>
  <si>
    <t>ООО "Строитель ЖКХ" 690</t>
  </si>
  <si>
    <t>ООО Строитель   ЖКХ    690</t>
  </si>
  <si>
    <t>ИТОГО</t>
  </si>
  <si>
    <t>VI.</t>
  </si>
  <si>
    <t>Предприниматели,  ВСЕГО:</t>
  </si>
  <si>
    <t>VII.</t>
  </si>
  <si>
    <t>Физические лица, ВСЕГО:</t>
  </si>
  <si>
    <t xml:space="preserve">Итого: </t>
  </si>
  <si>
    <t>ТСЖ Аян</t>
  </si>
  <si>
    <t>Плата за подключение абон обслуживание</t>
  </si>
  <si>
    <t xml:space="preserve"> -сод.в чистоте и техобслпомещений</t>
  </si>
  <si>
    <t xml:space="preserve"> - прочие</t>
  </si>
  <si>
    <t xml:space="preserve"> -  автостоянка</t>
  </si>
  <si>
    <t xml:space="preserve"> -  услуги газеты </t>
  </si>
  <si>
    <t xml:space="preserve"> - техосмотр</t>
  </si>
  <si>
    <t>Отлов собак</t>
  </si>
  <si>
    <t>Приобретение основных средств</t>
  </si>
  <si>
    <t xml:space="preserve"> - приобретение саженцев</t>
  </si>
  <si>
    <t>ЦГБ</t>
  </si>
  <si>
    <t xml:space="preserve">Арендная плата </t>
  </si>
  <si>
    <t>Школа №2</t>
  </si>
  <si>
    <t>Школа №3</t>
  </si>
  <si>
    <t>Школа №4</t>
  </si>
  <si>
    <t>ЦРТДЮ</t>
  </si>
  <si>
    <t>Итого школ</t>
  </si>
  <si>
    <t xml:space="preserve"> - энергет обследование</t>
  </si>
  <si>
    <t xml:space="preserve">  - установка сигнализации</t>
  </si>
  <si>
    <t xml:space="preserve">   - оплата по договору</t>
  </si>
  <si>
    <t>ООО Секрет</t>
  </si>
  <si>
    <t>Приложение № 6</t>
  </si>
  <si>
    <t>Распределение собственных доходов за 1 квартал 2016 года</t>
  </si>
  <si>
    <t xml:space="preserve"> - оценка проведения торгов</t>
  </si>
  <si>
    <t>оплата услуг адвоката</t>
  </si>
  <si>
    <t>благоустойство (освещ.улиц)</t>
  </si>
  <si>
    <t xml:space="preserve"> - Спортмероприятия</t>
  </si>
  <si>
    <t>остаток на 01.04.2016г</t>
  </si>
  <si>
    <t>Приложение 7</t>
  </si>
  <si>
    <t xml:space="preserve">  - изготовление стендов</t>
  </si>
  <si>
    <t xml:space="preserve">Оплата труда </t>
  </si>
  <si>
    <t>ДДТ</t>
  </si>
  <si>
    <t xml:space="preserve">  доходной части бюджета города Ак-Довурак Республики Тыва</t>
  </si>
  <si>
    <t>тыс. рублей</t>
  </si>
  <si>
    <t>План</t>
  </si>
  <si>
    <t xml:space="preserve">Факт  </t>
  </si>
  <si>
    <t>А</t>
  </si>
  <si>
    <t xml:space="preserve"> НАЛОГОВЫЕ ДОХОДЫ</t>
  </si>
  <si>
    <t>Налог на доходы физических лиц</t>
  </si>
  <si>
    <t>Налоги на совокупный доход</t>
  </si>
  <si>
    <t>Налог, взимаемый в связи с применением патентной системы налогообложения</t>
  </si>
  <si>
    <t xml:space="preserve">Налоги на имущество </t>
  </si>
  <si>
    <t>Доходы от использования имущества</t>
  </si>
  <si>
    <t xml:space="preserve">Аренда имущества </t>
  </si>
  <si>
    <t>Аренда земли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</si>
  <si>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</si>
  <si>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</si>
  <si>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Лицензионные сборы</t>
  </si>
  <si>
    <t>Прочие 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</si>
  <si>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</si>
  <si>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Продажа государственного и муниципального имущества</t>
  </si>
  <si>
    <t>Продажа земельных участков</t>
  </si>
  <si>
    <t>Штрафы, санкции, возмещение ущерба</t>
  </si>
  <si>
    <t>Невыясненные поступления</t>
  </si>
  <si>
    <t>ИТОГО НАЛОГОВЫЕ И НЕНАЛОГОВЫЕ ДОХОДЫ</t>
  </si>
  <si>
    <t xml:space="preserve"> - пожарные услуги</t>
  </si>
  <si>
    <t xml:space="preserve">  -подписка</t>
  </si>
  <si>
    <t>Задолженность родителей перед бюджетными учреждениями города Ак-Довурак</t>
  </si>
  <si>
    <t>Приложение  № 5</t>
  </si>
  <si>
    <t xml:space="preserve">  - канцелярские и хоз.товары</t>
  </si>
  <si>
    <t>Коэфф. роста 2017г. к 2016 г. (Гр.4/Гр.8)</t>
  </si>
  <si>
    <t>Факт январь 2016г.</t>
  </si>
  <si>
    <t>Субсидии бюджетам субъектов Российской Федерации и муниципальных образований (межбюджетные субсидии)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</si>
  <si>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</si>
  <si>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БЕЗВОЗМЕЗДНЫЕ  ПОСТУПЛЕНИЯ :</t>
  </si>
  <si>
    <t>Первоначальный план</t>
  </si>
  <si>
    <t>Изменение (+,-)</t>
  </si>
  <si>
    <t>Распределение собственных доходов за 1 квартал 2017 года</t>
  </si>
  <si>
    <t>УО</t>
  </si>
  <si>
    <t xml:space="preserve"> - Тех. кадастр. Паспорт</t>
  </si>
  <si>
    <t xml:space="preserve"> - приобретение турникета</t>
  </si>
  <si>
    <t xml:space="preserve"> -МЦП " туберкул"</t>
  </si>
  <si>
    <t>остаток на 01.04.2017г</t>
  </si>
  <si>
    <t>Приложение №2</t>
  </si>
  <si>
    <t xml:space="preserve">   -ветобсл</t>
  </si>
  <si>
    <t xml:space="preserve">   -техпаспорт</t>
  </si>
  <si>
    <t>01.01. 2017.</t>
  </si>
  <si>
    <t>приложение №9</t>
  </si>
  <si>
    <t>(+) увел. (-) умен</t>
  </si>
  <si>
    <t>темп роста ( &gt;1), снижения (&lt;1)</t>
  </si>
  <si>
    <t xml:space="preserve">                                          ПРОЧИЕ      НАЛОГИ</t>
  </si>
  <si>
    <t>НДФЛ        (налог)</t>
  </si>
  <si>
    <t>(+) увеличение,        (-) уменьшение</t>
  </si>
  <si>
    <t>Налог на имущ. (налог)</t>
  </si>
  <si>
    <t>Транспортный налог         (налог)</t>
  </si>
  <si>
    <t>Земельный налог  (налог)</t>
  </si>
  <si>
    <t>(+) увеличение,    (-) уменьшение</t>
  </si>
  <si>
    <t>Задолж-ть по отмененным налогам (налог)</t>
  </si>
  <si>
    <t>в   т.ч.   из  отмен. - ЕСН  (недоимка)</t>
  </si>
  <si>
    <t>(+) увеличение,       (-) уменьшение</t>
  </si>
  <si>
    <t>темп снижения (&lt;1),  роста (&gt;1)</t>
  </si>
  <si>
    <t>доля   ЕСН     в  объеме  отмененных налогов(%)</t>
  </si>
  <si>
    <t>отклонение</t>
  </si>
  <si>
    <t>НДПП И      (налог)</t>
  </si>
  <si>
    <t>Водный налог       (налог)</t>
  </si>
  <si>
    <t>ЕСХН                   (налог)</t>
  </si>
  <si>
    <t>ЕНВД                    (налог)</t>
  </si>
  <si>
    <t>(+) увеличение,           (-) уменьшение</t>
  </si>
  <si>
    <t>ЕСХН</t>
  </si>
  <si>
    <t>Единый налог</t>
  </si>
  <si>
    <t>Единый минимальный налог</t>
  </si>
  <si>
    <t>Минимальный налог</t>
  </si>
  <si>
    <t>УСНО                    (налог)</t>
  </si>
  <si>
    <t>Налог на пользователей автом.дорог</t>
  </si>
  <si>
    <t>НДС        (недоимка)</t>
  </si>
  <si>
    <t>Прибыль            (недоимка)</t>
  </si>
  <si>
    <t>Патент</t>
  </si>
  <si>
    <t>01.01. 2018.</t>
  </si>
  <si>
    <t>01.01.  2015.</t>
  </si>
  <si>
    <t>01.04.  2015.</t>
  </si>
  <si>
    <t>01.07.  2015.</t>
  </si>
  <si>
    <t>01.08.  2015.</t>
  </si>
  <si>
    <t>ФГУ "Центр гос.санит-эпидем.надзора Б-Х 600</t>
  </si>
  <si>
    <t>ФГКУ1 отряд ФСП 2113</t>
  </si>
  <si>
    <t>ФГКУ ОВО по Б-Х при МВД РТ</t>
  </si>
  <si>
    <t>ТУ РОСПОТРЕБ по РТ 8075</t>
  </si>
  <si>
    <t>ГБУЗ РТ Б-Х ММЦ</t>
  </si>
  <si>
    <t>ГБУЗ РТ "Респсихбольница"</t>
  </si>
  <si>
    <t>ОВД по Б-Х МВД     337</t>
  </si>
  <si>
    <t>ОВО по Б-Х при МВД РТ 1164</t>
  </si>
  <si>
    <t>ДОУ "Теремок"     500</t>
  </si>
  <si>
    <t>Религ.орг.шаман."Солангы Ээрен"</t>
  </si>
  <si>
    <t xml:space="preserve"> ТСН "УСПЕХ"</t>
  </si>
  <si>
    <t>ТСЖ "Угулза"</t>
  </si>
  <si>
    <t xml:space="preserve">ТСЖ "Юбилейный"  </t>
  </si>
  <si>
    <t>ТСЖ  Сайзырал</t>
  </si>
  <si>
    <t>ТСЖ "Чеди-Хаан"</t>
  </si>
  <si>
    <t>СПК "Алаш"</t>
  </si>
  <si>
    <t>ГУП "Ак-Довуракэнерго</t>
  </si>
  <si>
    <t>ГУП РТ ТЭК-4  6423</t>
  </si>
  <si>
    <t>МУ ЕРЦ 1179</t>
  </si>
  <si>
    <t>ООО ГОК "Туваасбест" 2461</t>
  </si>
  <si>
    <t>ООО ПК  Асбест</t>
  </si>
  <si>
    <t>ООО "ТГК"</t>
  </si>
  <si>
    <t>ООО Ак-Довурактеплосбыт 2373</t>
  </si>
  <si>
    <t>ООО Данзын</t>
  </si>
  <si>
    <t>ООО "Семейный доктор"</t>
  </si>
  <si>
    <t>ООО "Ак-Сай"</t>
  </si>
  <si>
    <t>ООО "Живая вода"</t>
  </si>
  <si>
    <t>ООО "Дандр"</t>
  </si>
  <si>
    <t>ООО "ФСК ЕЭС</t>
  </si>
  <si>
    <t>ООО "Росгосстрах- Сибирь"  002</t>
  </si>
  <si>
    <t>ООО ОНИКС</t>
  </si>
  <si>
    <t>ООО Эко-прим</t>
  </si>
  <si>
    <t>ООО Ломбард Рубин</t>
  </si>
  <si>
    <t>ООО Аян 9461</t>
  </si>
  <si>
    <t>ООО Запад</t>
  </si>
  <si>
    <t>ООО Тува- ПРОФИ</t>
  </si>
  <si>
    <t>Управление культуры</t>
  </si>
  <si>
    <t xml:space="preserve"> - прочие услуги</t>
  </si>
  <si>
    <t>Приложение № 9</t>
  </si>
  <si>
    <t>01.01. 2017</t>
  </si>
  <si>
    <t>01.01. 2018</t>
  </si>
  <si>
    <t>УСД по РТ</t>
  </si>
  <si>
    <t>Центр РДД и П  334</t>
  </si>
  <si>
    <t>МВД по РТ</t>
  </si>
  <si>
    <t>ГБУ "К-М Вет.Лаборат." 2793</t>
  </si>
  <si>
    <t>МФЦ</t>
  </si>
  <si>
    <t>ТСН Радуга</t>
  </si>
  <si>
    <t>ТСН(Жилья) Успех</t>
  </si>
  <si>
    <t>ТСЖ Северо-Восточный</t>
  </si>
  <si>
    <t xml:space="preserve">ТСЖ Сайзырал </t>
  </si>
  <si>
    <t xml:space="preserve">ТСЖ "Новый дом"   877 </t>
  </si>
  <si>
    <t>ТСЖ  Престиж</t>
  </si>
  <si>
    <t>ТСЖ  Юбилейный</t>
  </si>
  <si>
    <t>СПК "Холчук"</t>
  </si>
  <si>
    <t>ГУП РТ "Ак-Довуракэнерго</t>
  </si>
  <si>
    <t>МУП Енисей Обособ. Подр. Г.Ак-Д</t>
  </si>
  <si>
    <t>Аратское хозяйство "Буурул"</t>
  </si>
  <si>
    <t>ООО ГОК "Туваасбест" 997</t>
  </si>
  <si>
    <t>ООО Ак-Довуракское ДРСУ</t>
  </si>
  <si>
    <t>ОАО Тувгаз  078</t>
  </si>
  <si>
    <t>ООО "Данзын"</t>
  </si>
  <si>
    <t>ООО Прогресс</t>
  </si>
  <si>
    <t>ООО Ак-Сай</t>
  </si>
  <si>
    <t xml:space="preserve">ООО ЗАПАД      </t>
  </si>
  <si>
    <t>ООО Апрель</t>
  </si>
  <si>
    <t>ООО Мани +</t>
  </si>
  <si>
    <t xml:space="preserve">Фактическое исполнение платных услуг за  2 квартал 2018 года города Ак-Довурак </t>
  </si>
  <si>
    <t>ЦО</t>
  </si>
  <si>
    <t xml:space="preserve">Недоимка ,пени, штрафы по взносам в ПФ </t>
  </si>
  <si>
    <t>Ден.взыскания (штрафы)</t>
  </si>
  <si>
    <t xml:space="preserve">Госпошлина </t>
  </si>
  <si>
    <t>01.12.  2015.</t>
  </si>
  <si>
    <t>Агентство по делам семьи и детей РТ</t>
  </si>
  <si>
    <t>Лагерь</t>
  </si>
  <si>
    <t xml:space="preserve">  - спорт.инвентарь</t>
  </si>
  <si>
    <t>БАССЕЙН</t>
  </si>
  <si>
    <t>Электроэнергия</t>
  </si>
  <si>
    <t xml:space="preserve">   -прокат кинозала</t>
  </si>
  <si>
    <t>ДК</t>
  </si>
  <si>
    <t xml:space="preserve">План платных услуг города Ак-Довурак на 2019 год </t>
  </si>
  <si>
    <t>Земельный налог:</t>
  </si>
  <si>
    <t>Приложение №6</t>
  </si>
  <si>
    <t>000 1 06 06042 04 0000 110</t>
  </si>
  <si>
    <t>000 1 06 06032 04 0000 110</t>
  </si>
  <si>
    <t>01.04. 2017.</t>
  </si>
  <si>
    <t>01.01. 2019</t>
  </si>
  <si>
    <t>ООО "Коммунальщик"</t>
  </si>
  <si>
    <t>ООО Сая</t>
  </si>
  <si>
    <t>ООО кураж</t>
  </si>
  <si>
    <t xml:space="preserve">ООО "Семейный доктор" </t>
  </si>
  <si>
    <t>Откл. 01.01.19 на 01.01.18г</t>
  </si>
  <si>
    <t>Коэф.роста к 2018 году</t>
  </si>
  <si>
    <t>000 2 02 15001 04 0000 150</t>
  </si>
  <si>
    <t>000 2 02 15002 04 0000 150</t>
  </si>
  <si>
    <t>000 2 02 20000 00 0000 150</t>
  </si>
  <si>
    <t>000 2 02 25497 04 0000 150</t>
  </si>
  <si>
    <t>000 2 02 25555 04 0000 150</t>
  </si>
  <si>
    <t>000 2 02 29999 04 0000 150</t>
  </si>
  <si>
    <t>000 2 02 03000 00 0000 150</t>
  </si>
  <si>
    <t>000 2 02 30022 04 0000 150</t>
  </si>
  <si>
    <t>000 2 02 30024 04 0000 150</t>
  </si>
  <si>
    <t>000 2 02 01000 00 0000 150</t>
  </si>
  <si>
    <t>000 2 02 20041 04 0000 150</t>
  </si>
  <si>
    <t>ФУ</t>
  </si>
  <si>
    <t xml:space="preserve">Бассейн </t>
  </si>
  <si>
    <t xml:space="preserve"> - ремонт активов</t>
  </si>
  <si>
    <t xml:space="preserve"> -оплата текущего ремонта зданий и сооружений</t>
  </si>
  <si>
    <t xml:space="preserve"> - Услуги СЭС</t>
  </si>
  <si>
    <t xml:space="preserve"> - изготовление буклетов бланки</t>
  </si>
  <si>
    <t xml:space="preserve"> -приобретение оргтехники</t>
  </si>
  <si>
    <t>всего поступило</t>
  </si>
  <si>
    <t xml:space="preserve">факт </t>
  </si>
  <si>
    <t>откл (+,-)</t>
  </si>
  <si>
    <t xml:space="preserve"> </t>
  </si>
  <si>
    <t>Налог</t>
  </si>
  <si>
    <t>Налог (доход-расход</t>
  </si>
  <si>
    <t>01.01. 2019.</t>
  </si>
  <si>
    <t>01.07.                 2018</t>
  </si>
  <si>
    <t>01.01.  2019.</t>
  </si>
  <si>
    <t>01.07.  2019.</t>
  </si>
  <si>
    <t>01.03.                 2019</t>
  </si>
  <si>
    <t>УСД в РТ 7066</t>
  </si>
  <si>
    <t>ФКУ УФСИН по РТ 8452</t>
  </si>
  <si>
    <t xml:space="preserve">Детская больница </t>
  </si>
  <si>
    <t>ГОУ ПУ-3   175</t>
  </si>
  <si>
    <t>МАУ ПБ "Лазурный"</t>
  </si>
  <si>
    <t xml:space="preserve">ЦО </t>
  </si>
  <si>
    <t>ТСН "РАДУГА"</t>
  </si>
  <si>
    <t>ТСЖ Престиж</t>
  </si>
  <si>
    <t>ТСЖ Новый дом</t>
  </si>
  <si>
    <t>Обособленное подразделение Ак-Довурак МУП ЕНИСЕЙ 5472</t>
  </si>
  <si>
    <t>ОАО Тываэнергосбыт 0660</t>
  </si>
  <si>
    <t>ООО "Ак-Довуракское ДРСУ"</t>
  </si>
  <si>
    <t>ООО Кураж</t>
  </si>
  <si>
    <t>ООО ПРОГРЕСС</t>
  </si>
  <si>
    <t>ООО  " Аас-Кежик"</t>
  </si>
  <si>
    <t>ООО "Амбаш"</t>
  </si>
  <si>
    <t>ООО Спецэлектромонтаж      891</t>
  </si>
  <si>
    <t>ООО Ачылыг 2408</t>
  </si>
  <si>
    <t>ФКУ УФСИН ПО РТ 8452</t>
  </si>
  <si>
    <t>ООО "Ак-Довуракэнергосбыт"</t>
  </si>
  <si>
    <t>ООО Аас-Кежик</t>
  </si>
  <si>
    <t>ООО Амбаш</t>
  </si>
  <si>
    <t>Адми-нистрация</t>
  </si>
  <si>
    <t xml:space="preserve"> ЖКХ</t>
  </si>
  <si>
    <t xml:space="preserve"> - оплата труда</t>
  </si>
  <si>
    <t xml:space="preserve">  -кап ремонт здания</t>
  </si>
  <si>
    <t xml:space="preserve"> -кап ремонта здания</t>
  </si>
  <si>
    <t xml:space="preserve"> - услуги по сод.имущества</t>
  </si>
  <si>
    <t xml:space="preserve"> -оплата текущего ремонта дорог</t>
  </si>
  <si>
    <t xml:space="preserve"> - квартирные (командир)</t>
  </si>
  <si>
    <t xml:space="preserve"> - оплата по договору</t>
  </si>
  <si>
    <t xml:space="preserve"> - зарплата за 3 сезона</t>
  </si>
  <si>
    <t xml:space="preserve"> - оплата за обучение</t>
  </si>
  <si>
    <t xml:space="preserve"> -  выпуск газеты "Ак-Довурак"</t>
  </si>
  <si>
    <t xml:space="preserve">  -ПСД ОИЗО</t>
  </si>
  <si>
    <t xml:space="preserve"> - ликвидация отходов</t>
  </si>
  <si>
    <t xml:space="preserve"> - изгот.баннеров</t>
  </si>
  <si>
    <t xml:space="preserve"> - Дорожн. Фонд</t>
  </si>
  <si>
    <t xml:space="preserve"> - мед и сан-эпид услуги</t>
  </si>
  <si>
    <t xml:space="preserve"> - медосмотр</t>
  </si>
  <si>
    <t xml:space="preserve"> - прочие работы</t>
  </si>
  <si>
    <t xml:space="preserve"> -благоустройство уличн. Освещ</t>
  </si>
  <si>
    <t xml:space="preserve"> - благоустройство </t>
  </si>
  <si>
    <t xml:space="preserve"> -проведение мероприятий ЕГЭ</t>
  </si>
  <si>
    <t xml:space="preserve"> -проведение мероприятий НПО</t>
  </si>
  <si>
    <t>Приобретение мебели</t>
  </si>
  <si>
    <t>Приобретение турникета</t>
  </si>
  <si>
    <t>Приобретение жилья молодым семьям МЦП</t>
  </si>
  <si>
    <t xml:space="preserve"> - МЦП Туберкул</t>
  </si>
  <si>
    <t>Приложение №7</t>
  </si>
  <si>
    <t>Динамика    изменения   недоимки   по  налогам  на 01.10. 2019 год г.Ак-Довурак ( тыс. рублей)</t>
  </si>
  <si>
    <t>01.10.                 2019</t>
  </si>
  <si>
    <t>01.10 .2018</t>
  </si>
  <si>
    <t>Приложение №9</t>
  </si>
  <si>
    <t>Динамика    изменения   недоимки   по  налогам  на 01.01. 2020 год                                                                 г.Ак-Довурак ( тыс. рублей)</t>
  </si>
  <si>
    <t>01.01. 2020</t>
  </si>
  <si>
    <t>Откл.с 01.01.19 на 01.01.20</t>
  </si>
  <si>
    <t>ПАО "Федеральная сетевая компания</t>
  </si>
  <si>
    <t>Благотворительный Фонд "Подари солнце"</t>
  </si>
  <si>
    <t>ООО "НИКА"</t>
  </si>
  <si>
    <t>МУП "Енисей"</t>
  </si>
  <si>
    <t xml:space="preserve"> ООО "ЕНИСЕЙЛЕС"</t>
  </si>
  <si>
    <t xml:space="preserve"> -Проведение испытаний электрооборуд</t>
  </si>
  <si>
    <t xml:space="preserve">  - услуги по охране </t>
  </si>
  <si>
    <t xml:space="preserve"> - материальная помощь (в натур.форме)</t>
  </si>
  <si>
    <t>Приобретения оборудования,автотранспорта</t>
  </si>
  <si>
    <t xml:space="preserve">Благоустройство </t>
  </si>
  <si>
    <t>ОЖМС</t>
  </si>
  <si>
    <t>Земельный налог физических лиц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</si>
  <si>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</si>
  <si>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</si>
  <si>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</t>
  </si>
  <si>
    <t>ИНН</t>
  </si>
  <si>
    <t>1718002373</t>
  </si>
  <si>
    <t>1718002398</t>
  </si>
  <si>
    <t>01.01. 2020.</t>
  </si>
  <si>
    <t>ФГКУ1 отряд ФСП(пож.часть) 2113</t>
  </si>
  <si>
    <t xml:space="preserve">Центр РДД и П </t>
  </si>
  <si>
    <t xml:space="preserve"> Б-Х МВД     337</t>
  </si>
  <si>
    <t xml:space="preserve">ГУП РТ ТЭК-4  </t>
  </si>
  <si>
    <t>1718002461</t>
  </si>
  <si>
    <t>ООО "Дом.РФ Управление проектами</t>
  </si>
  <si>
    <t>Минтруд и соц.политика РТ</t>
  </si>
  <si>
    <t>ООО "Т2МОБАЙЛ"</t>
  </si>
  <si>
    <t xml:space="preserve">Увеличение стоимости основных средств </t>
  </si>
  <si>
    <t>Приобетение оргтехники</t>
  </si>
  <si>
    <t>Приобретение производ.инвентаря</t>
  </si>
  <si>
    <t xml:space="preserve">  -медицинские услуги</t>
  </si>
  <si>
    <t xml:space="preserve">   -типографские услуги</t>
  </si>
  <si>
    <t xml:space="preserve"> противопожарные мероприятия</t>
  </si>
  <si>
    <t xml:space="preserve">  - услуги 60% за прокат фильмов</t>
  </si>
  <si>
    <t xml:space="preserve">  - страхование, техмин (авто, здания)</t>
  </si>
  <si>
    <t xml:space="preserve">Приобртение пр. осн-х средств </t>
  </si>
  <si>
    <t xml:space="preserve">  - оплата услуг банка (комиссия)</t>
  </si>
  <si>
    <t xml:space="preserve"> - социальная помощь</t>
  </si>
  <si>
    <t xml:space="preserve"> - услуги по охране</t>
  </si>
  <si>
    <t>УТиСР</t>
  </si>
  <si>
    <t xml:space="preserve"> -вывозка мусора (СНЕГА)</t>
  </si>
  <si>
    <t xml:space="preserve">   - противопожарные мероприятия</t>
  </si>
  <si>
    <t xml:space="preserve">ГХП </t>
  </si>
  <si>
    <t>тыс.руб.</t>
  </si>
  <si>
    <t>взносы, спонсорство</t>
  </si>
  <si>
    <t>Наименование доходов</t>
  </si>
  <si>
    <t>Упрощенная система налогообложения</t>
  </si>
  <si>
    <t>000 1 05 01000 01 0000 110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</si>
  <si>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Республики Тыва субвенций на реализацию основных общеобразовательных программ в области общего образования"</t>
  </si>
  <si>
    <t>Субвенции на реализацию дошкольных образовательных учреждений</t>
  </si>
  <si>
    <t xml:space="preserve">Субвенции на реализацию Закона Республики Тыва «О мерах социальной поддержки ветеранов труда и труженников тыла» </t>
  </si>
  <si>
    <t xml:space="preserve">Субвенции на реализацию полномочий по назначению и выплате ежемесячного пособия на ребенка </t>
  </si>
  <si>
    <t>000 2 02 30013 04 0000 150</t>
  </si>
  <si>
    <t xml:space="preserve">Субвенции на реализацию Закона Республики Тыва «О мерах социальной поддержки реабилитированных лиц и лиц, признанных пострадавшими от политических репрессий» </t>
  </si>
  <si>
    <t>000 2 02 35250 04 0000 150</t>
  </si>
  <si>
    <t xml:space="preserve">Субвенции на оплату жилищно-коммунальных услуг отдельным категориям граждан </t>
  </si>
  <si>
    <t>000 2 02 35118 04 0000 150</t>
  </si>
  <si>
    <t>Субвенции на осуществление полномочий по первичному воинскому учету на территориях, где отсутствуют военные комиссариаты</t>
  </si>
  <si>
    <t>Субвенции на реализацию полномочий по назначению и выплате компенсации части  родительской платы за содержание ребенка в государственных, муниципальных образовательных организациях, реализующих основную общеобразовательную программу дошкольного образования</t>
  </si>
  <si>
    <t>Субвенции на предоставление гражданам субсидий на оплату жилого помещения и коммунальных услуг</t>
  </si>
  <si>
    <t xml:space="preserve">Субвенция на обеспечение выполенения передаваемых государственных полномочий в соответствии с действующим законодательством по расчету предоставления гражданам субсидий на оплату жилого помещения и коммунальных услуг 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</si>
  <si>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</si>
  <si>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</si>
  <si>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 xml:space="preserve">Субвенции на реализацию Закона Республики Тыва «О погребении и похоронном деле в Республике Тыва» </t>
  </si>
  <si>
    <t>000 2 02 35084 04 0000150</t>
  </si>
  <si>
    <t>Субвенции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</si>
  <si>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000 2 02 35302 04 0000 150</t>
  </si>
  <si>
    <t xml:space="preserve">Субвенции на осуществление ежемесячных выплат на детей в возрасте от трех до семи лет включительно </t>
  </si>
  <si>
    <t xml:space="preserve">Субвенции на организацию отдыха и оздоровления детей </t>
  </si>
  <si>
    <t>000 202 35462 04 0000 150</t>
  </si>
  <si>
    <t xml:space="preserve">Субвенции бюджетам муниципальных районов (городских округов) на компенсацию отдельным категориям граждан оплаты взноса на капитальный ремонт общего имущества в многоквартирном доме </t>
  </si>
  <si>
    <t>Субсидии на реализацию программ формирования современной городской среды</t>
  </si>
  <si>
    <t>Субсидии на реализацию мероприятий по обеспечению жильем молодых семей</t>
  </si>
  <si>
    <t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</si>
  <si>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000 2 02 45303 04 0000150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</si>
  <si>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</si>
  <si>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000 2 02 25304 04 0000 150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</si>
  <si>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</si>
  <si>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ФГКУ ОВО ВНГ по РТ</t>
  </si>
  <si>
    <t xml:space="preserve">МО МВД РФ "Барун-Хемчикский" </t>
  </si>
  <si>
    <t>ГУ РО ФСС РФ по РТ</t>
  </si>
  <si>
    <t>ГУМ РФ по делам гражд.обороны ,чрез сит по РТ</t>
  </si>
  <si>
    <t xml:space="preserve">СШ </t>
  </si>
  <si>
    <t>1712001334</t>
  </si>
  <si>
    <t>ГБУ РТ "ЦЕНТР СОЦИАЛЬНОЙ ПОМОЩИ СЕМЬЕ И ДЕТЯМ Г. АК-ДОВУРАК"</t>
  </si>
  <si>
    <t>1718001940</t>
  </si>
  <si>
    <t>Хурал представителей г.Ак-Довурак</t>
  </si>
  <si>
    <t xml:space="preserve">УТиСР </t>
  </si>
  <si>
    <t>МБОУ СОШ №1</t>
  </si>
  <si>
    <t>МБОУ СОШ №2</t>
  </si>
  <si>
    <t xml:space="preserve">МОУ СОШ № 3          </t>
  </si>
  <si>
    <t xml:space="preserve">МАО О лицей "Олчей"    </t>
  </si>
  <si>
    <t xml:space="preserve">ДОУ "Сказка"           </t>
  </si>
  <si>
    <t xml:space="preserve">ДОУ "Золотой ключик" </t>
  </si>
  <si>
    <t>МБУ ДО ЦРТДЮ               588</t>
  </si>
  <si>
    <t xml:space="preserve">ТСЖ "Дружные пчелки"   </t>
  </si>
  <si>
    <t>1701032570</t>
  </si>
  <si>
    <t xml:space="preserve">ООО ГОК "Туваасбест" </t>
  </si>
  <si>
    <t xml:space="preserve">ООО ПК Энкор      </t>
  </si>
  <si>
    <t>ООО "Туваасбесстрой"</t>
  </si>
  <si>
    <t xml:space="preserve">ООО Ак-Довурактеплосбыт </t>
  </si>
  <si>
    <t>ООО "Алмаз-Строй"</t>
  </si>
  <si>
    <t>ООО "Оникс"</t>
  </si>
  <si>
    <t>01.01. 2021.</t>
  </si>
  <si>
    <t>1718001683</t>
  </si>
  <si>
    <t xml:space="preserve">ООО "Центральный ЖКХ" </t>
  </si>
  <si>
    <t xml:space="preserve">Дорожный фонд   </t>
  </si>
  <si>
    <t>Оплата работ, услуг</t>
  </si>
  <si>
    <t>Аренда помещений банков, рынка</t>
  </si>
  <si>
    <t xml:space="preserve"> -устранение неисправнестей отд объектов</t>
  </si>
  <si>
    <t xml:space="preserve"> -дезинфекция, дезинсекция</t>
  </si>
  <si>
    <t xml:space="preserve">  - другие аналогичные расходы</t>
  </si>
  <si>
    <t>Прочие работы, услуги</t>
  </si>
  <si>
    <t xml:space="preserve">  - возмещение работникам по проезду </t>
  </si>
  <si>
    <t xml:space="preserve">  - по найму жилых помещений</t>
  </si>
  <si>
    <t xml:space="preserve">  - услуги по организацию проведения торгов</t>
  </si>
  <si>
    <t xml:space="preserve"> - разработка проект. и сметн.документаци</t>
  </si>
  <si>
    <t xml:space="preserve"> - проведение гос.экспертизы проект.документации</t>
  </si>
  <si>
    <t xml:space="preserve"> - работы по типовому проектированию</t>
  </si>
  <si>
    <t xml:space="preserve"> - межевание границ зем.уч.</t>
  </si>
  <si>
    <t xml:space="preserve"> - разработка генеральных планов</t>
  </si>
  <si>
    <t>Услуги по страхованию имущества</t>
  </si>
  <si>
    <t>Социальное обеспечение</t>
  </si>
  <si>
    <t xml:space="preserve"> - другие экономические санкции </t>
  </si>
  <si>
    <t xml:space="preserve"> Увеличение стоимости основных средств </t>
  </si>
  <si>
    <t xml:space="preserve"> - приобр. приветственных адресов,поч.грамот</t>
  </si>
  <si>
    <t xml:space="preserve"> - приобретение специальной продукции</t>
  </si>
  <si>
    <t xml:space="preserve"> - приобретение котельно-печного топлива </t>
  </si>
  <si>
    <t xml:space="preserve">Задолженность </t>
  </si>
  <si>
    <t xml:space="preserve"> - установ. Противопож. Сигнализации</t>
  </si>
  <si>
    <t xml:space="preserve"> - книжный фонд</t>
  </si>
  <si>
    <t xml:space="preserve">  - отлов собак</t>
  </si>
  <si>
    <t xml:space="preserve"> - Межевание границ земельных участков</t>
  </si>
  <si>
    <t>Уплата штрафов, пеней за несвоевременную уплату налогов и сборов</t>
  </si>
  <si>
    <t>000 2 02 49999 04 0000 150</t>
  </si>
  <si>
    <t>Субсидии по предоставлению бесплатного питания отдельным категориям учащихся государственных ОО РТ и МОО</t>
  </si>
  <si>
    <t>Начислено</t>
  </si>
  <si>
    <t xml:space="preserve">Другие расходы </t>
  </si>
  <si>
    <t xml:space="preserve">  - нотариальные, юридические услуги</t>
  </si>
  <si>
    <t xml:space="preserve"> - инвентаризация основных средств</t>
  </si>
  <si>
    <t xml:space="preserve">  - прочие выплаты</t>
  </si>
  <si>
    <t xml:space="preserve"> -  начисления на оплату труда</t>
  </si>
  <si>
    <r>
      <t xml:space="preserve">Отклон.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Гр.5-Гр.4)</t>
    </r>
  </si>
  <si>
    <r>
      <t xml:space="preserve">% исп.плана        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Гр.5/Гр.4)</t>
    </r>
  </si>
  <si>
    <r>
      <t xml:space="preserve">Отклон.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Гр.11-Гр.10)</t>
    </r>
  </si>
  <si>
    <r>
      <t xml:space="preserve">% исп.плана        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Гр.11/Гр.10)</t>
    </r>
  </si>
  <si>
    <t>Акцизы на нефтепродукты</t>
  </si>
  <si>
    <t>Упрощенная система налогооблажения</t>
  </si>
  <si>
    <t>Земельный налог, в т.ч.</t>
  </si>
  <si>
    <t>Земельный налог организаций</t>
  </si>
  <si>
    <t>Государственная пошлина</t>
  </si>
  <si>
    <t xml:space="preserve">   - компенсация за проезд</t>
  </si>
  <si>
    <t xml:space="preserve"> - разработка инженерно-технического обеспечения</t>
  </si>
  <si>
    <t xml:space="preserve"> - обследование, содержание технич.состояния</t>
  </si>
  <si>
    <r>
      <t xml:space="preserve">Динамика    изменения   недоимки   по  налогам  на 01.10. 2021 год г.Ак-Довурак ( тыс. рублей)   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 xml:space="preserve"> Приложение 9</t>
    </r>
  </si>
  <si>
    <t>УСН</t>
  </si>
  <si>
    <t>Страховые</t>
  </si>
  <si>
    <t>01.10.                 2021</t>
  </si>
  <si>
    <t>01.01.                 2021</t>
  </si>
  <si>
    <t xml:space="preserve">ГУ Центр зан. Насел.гА-Д РТ </t>
  </si>
  <si>
    <t>1718000802</t>
  </si>
  <si>
    <t>АДМИНИСТРАЦИЯ Г.АК-ДОВУРАК</t>
  </si>
  <si>
    <t>Управление Культуры</t>
  </si>
  <si>
    <t xml:space="preserve">ОАО Тывасвязьинформ  </t>
  </si>
  <si>
    <t>АО Тываэнерго</t>
  </si>
  <si>
    <t>ООО "Сая"</t>
  </si>
  <si>
    <t>1718001690</t>
  </si>
  <si>
    <t xml:space="preserve">ООО Строитель   ЖКХ    </t>
  </si>
  <si>
    <t>01.10.2021</t>
  </si>
  <si>
    <t xml:space="preserve">ДОУ "Дюймовочка"         </t>
  </si>
  <si>
    <t>Субсидии БГО на капремонт и ремонт автодорог общ.поль ДФ</t>
  </si>
  <si>
    <t>Платежи по бюджетным кредитам</t>
  </si>
  <si>
    <t xml:space="preserve"> - типографские услуги</t>
  </si>
  <si>
    <t xml:space="preserve"> - формир.совр.город.среды</t>
  </si>
  <si>
    <t>Информация о  выполнении плана</t>
  </si>
  <si>
    <t xml:space="preserve">      тел.:83943321366</t>
  </si>
  <si>
    <t>Единый налог на вмененный доход для отдельных видов деятельности</t>
  </si>
  <si>
    <t xml:space="preserve"> - ЧОП патриот</t>
  </si>
  <si>
    <t xml:space="preserve"> - выплаты и пособия персоналу</t>
  </si>
  <si>
    <t xml:space="preserve">   - найм жилых помещений. проезд при служебных командировках, суточных</t>
  </si>
  <si>
    <t>КОСгу</t>
  </si>
  <si>
    <t>тип средств</t>
  </si>
  <si>
    <t>10.20.01</t>
  </si>
  <si>
    <t>10.20.02</t>
  </si>
  <si>
    <t>000 1 13 00000  00 0000 130</t>
  </si>
  <si>
    <t xml:space="preserve">Доходы от оказания платных услуг и компенсации затрат государства </t>
  </si>
  <si>
    <t>000 1 13 03040  04 0000 130</t>
  </si>
  <si>
    <t>Прочие доходы от оказания платных услуг полчателями средсвт бюджетов городских округов и компенсации затрат бюджетов горокругов</t>
  </si>
  <si>
    <r>
      <rPr>
        <sz val="10"/>
        <rFont val="Times New Roman"/>
        <family val="1"/>
        <charset val="204"/>
      </rPr>
      <t>11301</t>
    </r>
    <r>
      <rPr>
        <b/>
        <sz val="10"/>
        <rFont val="Times New Roman"/>
        <family val="1"/>
        <charset val="204"/>
      </rPr>
      <t xml:space="preserve">  131  </t>
    </r>
    <r>
      <rPr>
        <sz val="10"/>
        <rFont val="Times New Roman"/>
        <family val="1"/>
        <charset val="204"/>
      </rPr>
      <t xml:space="preserve">11302 </t>
    </r>
    <r>
      <rPr>
        <b/>
        <sz val="10"/>
        <rFont val="Times New Roman"/>
        <family val="1"/>
        <charset val="204"/>
      </rPr>
      <t xml:space="preserve"> 134</t>
    </r>
  </si>
  <si>
    <r>
      <rPr>
        <sz val="10"/>
        <rFont val="Times New Roman"/>
        <family val="1"/>
        <charset val="204"/>
      </rPr>
      <t xml:space="preserve">11402 </t>
    </r>
    <r>
      <rPr>
        <b/>
        <sz val="10"/>
        <rFont val="Times New Roman"/>
        <family val="1"/>
        <charset val="204"/>
      </rPr>
      <t xml:space="preserve">  410 </t>
    </r>
    <r>
      <rPr>
        <sz val="10"/>
        <rFont val="Times New Roman"/>
        <family val="1"/>
        <charset val="204"/>
      </rPr>
      <t xml:space="preserve"> 11406</t>
    </r>
    <r>
      <rPr>
        <b/>
        <sz val="10"/>
        <rFont val="Times New Roman"/>
        <family val="1"/>
        <charset val="204"/>
      </rPr>
      <t xml:space="preserve">   430</t>
    </r>
  </si>
  <si>
    <r>
      <rPr>
        <sz val="10"/>
        <rFont val="Times New Roman"/>
        <family val="1"/>
        <charset val="204"/>
      </rPr>
      <t xml:space="preserve">116070  </t>
    </r>
    <r>
      <rPr>
        <b/>
        <sz val="10"/>
        <rFont val="Times New Roman"/>
        <family val="1"/>
        <charset val="204"/>
      </rPr>
      <t xml:space="preserve">         141       </t>
    </r>
    <r>
      <rPr>
        <sz val="10"/>
        <rFont val="Times New Roman"/>
        <family val="1"/>
        <charset val="204"/>
      </rPr>
      <t>1161010004</t>
    </r>
    <r>
      <rPr>
        <b/>
        <sz val="10"/>
        <rFont val="Times New Roman"/>
        <family val="1"/>
        <charset val="204"/>
      </rPr>
      <t xml:space="preserve">  144 возм    штрафы          145</t>
    </r>
  </si>
  <si>
    <t>10.20.05</t>
  </si>
  <si>
    <t>10.20.07</t>
  </si>
  <si>
    <t xml:space="preserve">Субсидии местным бюджетам на оплату услуг доступа к сети "Интернет" социально значимых объектов </t>
  </si>
  <si>
    <t>30.20.07</t>
  </si>
  <si>
    <t xml:space="preserve"> - штрафы</t>
  </si>
  <si>
    <t>д/с "Сказка" гранд</t>
  </si>
  <si>
    <t>Субсидии местным бюджетам на софинансирование расходов по содержанию имущества образовательных учреждений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</si>
  <si>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</si>
  <si>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</si>
  <si>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>000 1 14 02033  04 0000 410</t>
  </si>
  <si>
    <t xml:space="preserve">Доходы от реализации иного имущества </t>
  </si>
  <si>
    <t>Иные межбюджетные трансферты на 2022 год из республиканского бюджета Республики Тыва бюджетам муниципальных образований Республики Тыва на поощрение муниципальных управленческих команд за содействие достижению показателей деятельности органов исполнительной власти РТ</t>
  </si>
  <si>
    <t xml:space="preserve">  - за услуги экспертизы здания, смета</t>
  </si>
  <si>
    <t xml:space="preserve">   -за проведение конц.зрел.меропр.(гонорар)</t>
  </si>
  <si>
    <t xml:space="preserve">   - информационные услуги</t>
  </si>
  <si>
    <t>Премия</t>
  </si>
  <si>
    <t xml:space="preserve"> - услуги в области информационных технологий</t>
  </si>
  <si>
    <t>Задолженность родителей перед бюджетным учреждением  на 01.01.2023 года</t>
  </si>
  <si>
    <t xml:space="preserve"> -ремонт, услуги по содержанию имущества</t>
  </si>
  <si>
    <t xml:space="preserve">   - ГПХ</t>
  </si>
  <si>
    <t>Приобретение утюг,пылесос,мясорубка</t>
  </si>
  <si>
    <t xml:space="preserve">  - проектно-сметная документация (ПСД)</t>
  </si>
  <si>
    <t xml:space="preserve"> - оплата за вывоз ЖБО</t>
  </si>
  <si>
    <t xml:space="preserve"> - проведение мероприятия </t>
  </si>
  <si>
    <t xml:space="preserve"> - разработка схем, терр.планирования, град.зонир</t>
  </si>
  <si>
    <t xml:space="preserve"> Книжный фонд</t>
  </si>
  <si>
    <t xml:space="preserve"> - Прочие расходы</t>
  </si>
  <si>
    <t>УК</t>
  </si>
  <si>
    <t>1718002430</t>
  </si>
  <si>
    <t>01.01. 2022.</t>
  </si>
  <si>
    <t>ООО Все свои</t>
  </si>
  <si>
    <t>к Решению Хурала представителей</t>
  </si>
  <si>
    <t xml:space="preserve">от  "28" декабря 2023  №52 "О внесении </t>
  </si>
  <si>
    <t xml:space="preserve"> изменений в бюджет городского округа</t>
  </si>
  <si>
    <t xml:space="preserve">город Ак-Довурак на 2022 год </t>
  </si>
  <si>
    <t>и на плановый период 2023-2024 годов "</t>
  </si>
  <si>
    <t>Поступления доходов в бюджет городского округа город Ак-Довурак</t>
  </si>
  <si>
    <t>Республики Тыва на 2023 год</t>
  </si>
  <si>
    <t>(тыс.руб.)</t>
  </si>
  <si>
    <t xml:space="preserve">План с учетом уточнения </t>
  </si>
  <si>
    <t>000 2 02 25098 04 0000 150</t>
  </si>
  <si>
    <t>Субсидии на обновление материально-технической базы для организации учебно-исследовательской, нацчно-практической, творческой деятельности занятий физической культурой и спортом в образовательный организациях</t>
  </si>
  <si>
    <t>000 2 02 25179 04 0000 150</t>
  </si>
  <si>
    <t>Субсидии местным бюджетамна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обеобразовательных организациях</t>
  </si>
  <si>
    <t xml:space="preserve">Субвенции местным бюджетам на осуществление государственных полномочий по установлению запрета на розничную продажу алкогольной продукции в Республике Тыва </t>
  </si>
  <si>
    <t>ДОУ</t>
  </si>
  <si>
    <t>Опека и попечительства</t>
  </si>
  <si>
    <t>000 2 02 35120 04 0000 150</t>
  </si>
  <si>
    <t xml:space="preserve">Субвенции на составление (изменение) списков кандидатов в присяжные заседатели федеральных судов общей юрисдикции в Республике Тыва </t>
  </si>
  <si>
    <t>Факт на 01.01.2024 год</t>
  </si>
  <si>
    <t xml:space="preserve"> за 2023 года</t>
  </si>
  <si>
    <t>на 01.01.24</t>
  </si>
  <si>
    <t>Факт 2022 г.</t>
  </si>
  <si>
    <t>Факт январь-декабрь на 2022г.</t>
  </si>
  <si>
    <t>План    на 2023г.</t>
  </si>
  <si>
    <t>январь-декабрь  2023г.</t>
  </si>
  <si>
    <t>Коэфф. роста факта 2023г. к 2022 г. (Гр.5/Гр.1)</t>
  </si>
  <si>
    <t>Факт за декабрь 2022г.</t>
  </si>
  <si>
    <t>декабрь 2023 год</t>
  </si>
  <si>
    <t>Коэфф. роста факта 2023г. к 2022 г. (Гр.11/Гр.9)</t>
  </si>
  <si>
    <t>Единый налог на вменный доход для отдельных  видов деятельности</t>
  </si>
  <si>
    <t xml:space="preserve">      Исп.: Ооржак А.Н. </t>
  </si>
  <si>
    <t>Остаток  неисполь-зованных денежных средств на расчетном счету учрежде-ния по состоянию на 01.01.2023года</t>
  </si>
  <si>
    <t>д/с "Матпаадыр "</t>
  </si>
  <si>
    <t>Всего по разделу 0701</t>
  </si>
  <si>
    <t>д/с "Матпаадыр"</t>
  </si>
  <si>
    <t xml:space="preserve"> - суточные расходы</t>
  </si>
  <si>
    <t>Коммунальные расходы</t>
  </si>
  <si>
    <t xml:space="preserve"> - возврат денежных средств</t>
  </si>
  <si>
    <t>Приобретение баннера</t>
  </si>
  <si>
    <t>Приобретение муз.инстр.учебников</t>
  </si>
  <si>
    <t>Соц. центр "Бузурел"</t>
  </si>
  <si>
    <t xml:space="preserve"> - содержание и ремонт уличного освещения</t>
  </si>
  <si>
    <t xml:space="preserve"> - мер.по подготовке док.террит.планирования</t>
  </si>
  <si>
    <t xml:space="preserve"> -плата НВОС</t>
  </si>
  <si>
    <t xml:space="preserve"> - опл услуг по доставке котельно-печного топлива </t>
  </si>
  <si>
    <t>Приложение 8</t>
  </si>
  <si>
    <t>01.01. 2023.</t>
  </si>
  <si>
    <t>ГБОУ РТ "Школа-интернат"</t>
  </si>
  <si>
    <t>Финансовое управление администрации</t>
  </si>
  <si>
    <t>1718001556</t>
  </si>
  <si>
    <t>1718001549</t>
  </si>
  <si>
    <t>1718001563</t>
  </si>
  <si>
    <t>1718001637</t>
  </si>
  <si>
    <t>1718002574</t>
  </si>
  <si>
    <t>МАУ ДО "Центр образования"</t>
  </si>
  <si>
    <t>1718001531</t>
  </si>
  <si>
    <t>1718001490</t>
  </si>
  <si>
    <t>1718001740</t>
  </si>
  <si>
    <t>1718002616</t>
  </si>
  <si>
    <t>1718001588</t>
  </si>
  <si>
    <t>1718002493</t>
  </si>
  <si>
    <t>1718001676</t>
  </si>
  <si>
    <t>ООО "Битривер-А"</t>
  </si>
  <si>
    <t xml:space="preserve">ООО "Строитель ЖКХ" </t>
  </si>
  <si>
    <t>1700000632</t>
  </si>
  <si>
    <t>ООО "Алдар"</t>
  </si>
  <si>
    <t>1718002581</t>
  </si>
  <si>
    <t>ООО "Кураж"</t>
  </si>
  <si>
    <t>ООО "Ак-Довуракске ДРСУ"</t>
  </si>
  <si>
    <t>ООО "Сорунза"</t>
  </si>
  <si>
    <t>ООО "АМБАШ"</t>
  </si>
  <si>
    <t>МРБО г. Ак-Довурак "Ваджрапани"</t>
  </si>
  <si>
    <t>МОО "Ассоциация молодых педагогов" г. Ак-Довурак</t>
  </si>
  <si>
    <t>МОО ПК " Щит и меч" г. Ак-Довурак</t>
  </si>
  <si>
    <t>ООО ГОК "Сибирские материалы"</t>
  </si>
  <si>
    <t>Распределение расходов за счет собственных доходов бюджета на 01.01.2024 г.</t>
  </si>
  <si>
    <t xml:space="preserve">Фактическое исполнение платных услуг на 01.01.2024 год города Ак-Довурак </t>
  </si>
  <si>
    <t>Динамика    изменения   недоимки   по  налогам  на 01.01. 2024 год г.Ак-Довурак ( тыс. рублей)</t>
  </si>
  <si>
    <t>01.01. 2024.</t>
  </si>
  <si>
    <t>по состоянию на 01.01.2024 год</t>
  </si>
  <si>
    <t>На 01.01.2024 год</t>
  </si>
  <si>
    <t>Остаток  неисполь-зованных денежных средств на расчетном счету учрежде-ния по состоянию на 01.01.2024 года</t>
  </si>
  <si>
    <t>Задолженность родителей перед бюджетным учреждением  на 01.01.2024 года</t>
  </si>
  <si>
    <t xml:space="preserve">Безвозмездные перечисления капитального характера </t>
  </si>
  <si>
    <t xml:space="preserve"> -выплаты и пособия персаналу</t>
  </si>
  <si>
    <t xml:space="preserve"> - Иные выплаты текущего характера физическим лицам</t>
  </si>
  <si>
    <t xml:space="preserve"> - Иные выплаты текущего характера организациям</t>
  </si>
  <si>
    <t>остаток на 01.01.2024 г</t>
  </si>
  <si>
    <r>
      <t>остаток на начало 2023 года</t>
    </r>
    <r>
      <rPr>
        <b/>
        <i/>
        <sz val="9"/>
        <rFont val="Times New Roman"/>
        <family val="1"/>
        <charset val="204"/>
      </rPr>
      <t xml:space="preserve">  </t>
    </r>
    <r>
      <rPr>
        <sz val="9"/>
        <rFont val="Times New Roman"/>
        <family val="1"/>
        <charset val="204"/>
      </rPr>
      <t xml:space="preserve">   </t>
    </r>
  </si>
  <si>
    <t>МАДОУ "Матпаадыр"</t>
  </si>
  <si>
    <t>201219/401219</t>
  </si>
  <si>
    <t>201045/401045</t>
  </si>
  <si>
    <t>201129/401129</t>
  </si>
  <si>
    <t>201003/401003</t>
  </si>
  <si>
    <t>201167/401167</t>
  </si>
  <si>
    <t>201062/201062</t>
  </si>
  <si>
    <t>201031/401031</t>
  </si>
  <si>
    <t>ООО ГК "ТУВААСБЕСТ"</t>
  </si>
  <si>
    <t>ООО "Чычан Хелп"</t>
  </si>
  <si>
    <t>Динамика    изменения   недоимки   по  налогам  на 01.07. 2023 год г.Ак-Довурак ( тыс. рублей)</t>
  </si>
  <si>
    <t>Налог на прибль организации</t>
  </si>
  <si>
    <t>ЕСХН     (налог)</t>
  </si>
  <si>
    <t>НДП</t>
  </si>
  <si>
    <t>01.07.                 2023</t>
  </si>
  <si>
    <t>01.01.  2023.</t>
  </si>
  <si>
    <t>01.07.                 2021</t>
  </si>
  <si>
    <t>ООО "Все свои"</t>
  </si>
  <si>
    <t>01.01.                 2024</t>
  </si>
  <si>
    <t>01.01.  2024.</t>
  </si>
  <si>
    <t>ООО "Битривер А"</t>
  </si>
  <si>
    <t>ООО "Чычаан Хелп"</t>
  </si>
  <si>
    <t>МОО ПК "Щит и меч" г. Ак-Довурак</t>
  </si>
  <si>
    <t xml:space="preserve">МАДОУ "Матпаадыр"        </t>
  </si>
</sst>
</file>

<file path=xl/styles.xml><?xml version="1.0" encoding="utf-8"?>
<styleSheet xmlns="http://schemas.openxmlformats.org/spreadsheetml/2006/main">
  <numFmts count="7">
    <numFmt numFmtId="164" formatCode="_(* #,##0.00_);_(* \(#,##0.00\);_(* &quot;-&quot;??_);_(@_)"/>
    <numFmt numFmtId="165" formatCode="0.0"/>
    <numFmt numFmtId="166" formatCode="0.000"/>
    <numFmt numFmtId="167" formatCode="#,##0.0"/>
    <numFmt numFmtId="168" formatCode="0.00000"/>
    <numFmt numFmtId="169" formatCode="0.0000"/>
    <numFmt numFmtId="170" formatCode="0.000000"/>
  </numFmts>
  <fonts count="47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4"/>
      <name val="Arial"/>
      <family val="2"/>
      <charset val="204"/>
    </font>
    <font>
      <b/>
      <i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9"/>
      <name val="Arial"/>
      <family val="2"/>
      <charset val="204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color indexed="62"/>
      <name val="Arial Cyr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9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0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darkDown">
        <fgColor indexed="10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</borders>
  <cellStyleXfs count="28">
    <xf numFmtId="0" fontId="0" fillId="0" borderId="0"/>
    <xf numFmtId="0" fontId="18" fillId="0" borderId="0"/>
    <xf numFmtId="164" fontId="1" fillId="0" borderId="0" applyFont="0" applyFill="0" applyBorder="0" applyAlignment="0" applyProtection="0"/>
    <xf numFmtId="0" fontId="1" fillId="0" borderId="0"/>
    <xf numFmtId="0" fontId="18" fillId="0" borderId="26" applyNumberFormat="0">
      <alignment horizontal="right" vertical="top"/>
    </xf>
    <xf numFmtId="0" fontId="18" fillId="0" borderId="26" applyNumberFormat="0">
      <alignment horizontal="right" vertical="top"/>
    </xf>
    <xf numFmtId="0" fontId="18" fillId="9" borderId="26" applyNumberFormat="0">
      <alignment horizontal="right" vertical="top"/>
    </xf>
    <xf numFmtId="49" fontId="18" fillId="10" borderId="26">
      <alignment horizontal="left" vertical="top"/>
    </xf>
    <xf numFmtId="49" fontId="33" fillId="0" borderId="26">
      <alignment horizontal="left" vertical="top"/>
    </xf>
    <xf numFmtId="0" fontId="18" fillId="11" borderId="26">
      <alignment horizontal="left" vertical="top" wrapText="1"/>
    </xf>
    <xf numFmtId="0" fontId="33" fillId="0" borderId="26">
      <alignment horizontal="left" vertical="top" wrapText="1"/>
    </xf>
    <xf numFmtId="0" fontId="18" fillId="12" borderId="26">
      <alignment horizontal="left" vertical="top" wrapText="1"/>
    </xf>
    <xf numFmtId="0" fontId="18" fillId="13" borderId="26">
      <alignment horizontal="left" vertical="top" wrapText="1"/>
    </xf>
    <xf numFmtId="0" fontId="18" fillId="14" borderId="26">
      <alignment horizontal="left" vertical="top" wrapText="1"/>
    </xf>
    <xf numFmtId="0" fontId="18" fillId="15" borderId="26">
      <alignment horizontal="left" vertical="top" wrapText="1"/>
    </xf>
    <xf numFmtId="0" fontId="18" fillId="0" borderId="26">
      <alignment horizontal="left" vertical="top" wrapText="1"/>
    </xf>
    <xf numFmtId="0" fontId="34" fillId="0" borderId="0">
      <alignment horizontal="left" vertical="top"/>
    </xf>
    <xf numFmtId="0" fontId="18" fillId="11" borderId="27" applyNumberFormat="0">
      <alignment horizontal="right" vertical="top"/>
    </xf>
    <xf numFmtId="0" fontId="18" fillId="12" borderId="27" applyNumberFormat="0">
      <alignment horizontal="right" vertical="top"/>
    </xf>
    <xf numFmtId="0" fontId="18" fillId="0" borderId="26" applyNumberFormat="0">
      <alignment horizontal="right" vertical="top"/>
    </xf>
    <xf numFmtId="0" fontId="18" fillId="0" borderId="26" applyNumberFormat="0">
      <alignment horizontal="right" vertical="top"/>
    </xf>
    <xf numFmtId="0" fontId="18" fillId="13" borderId="27" applyNumberFormat="0">
      <alignment horizontal="right" vertical="top"/>
    </xf>
    <xf numFmtId="0" fontId="18" fillId="0" borderId="26" applyNumberFormat="0">
      <alignment horizontal="right" vertical="top"/>
    </xf>
    <xf numFmtId="49" fontId="35" fillId="16" borderId="26">
      <alignment horizontal="left" vertical="top" wrapText="1"/>
    </xf>
    <xf numFmtId="49" fontId="18" fillId="0" borderId="26">
      <alignment horizontal="left" vertical="top" wrapText="1"/>
    </xf>
    <xf numFmtId="0" fontId="18" fillId="15" borderId="26">
      <alignment horizontal="left" vertical="top" wrapText="1"/>
    </xf>
    <xf numFmtId="0" fontId="18" fillId="0" borderId="26">
      <alignment horizontal="left" vertical="top" wrapText="1"/>
    </xf>
    <xf numFmtId="0" fontId="46" fillId="0" borderId="0" applyFont="0" applyFill="0" applyBorder="0" applyAlignment="0" applyProtection="0"/>
  </cellStyleXfs>
  <cellXfs count="1125">
    <xf numFmtId="0" fontId="0" fillId="0" borderId="0" xfId="0"/>
    <xf numFmtId="0" fontId="4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0" xfId="0" applyNumberFormat="1" applyFont="1" applyFill="1"/>
    <xf numFmtId="165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2" fontId="6" fillId="0" borderId="2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165" fontId="6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/>
    <xf numFmtId="165" fontId="4" fillId="0" borderId="0" xfId="0" applyNumberFormat="1" applyFont="1" applyFill="1" applyBorder="1"/>
    <xf numFmtId="166" fontId="4" fillId="0" borderId="0" xfId="0" applyNumberFormat="1" applyFont="1" applyFill="1"/>
    <xf numFmtId="2" fontId="4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vertical="center" wrapText="1"/>
    </xf>
    <xf numFmtId="0" fontId="4" fillId="0" borderId="4" xfId="0" applyFont="1" applyFill="1" applyBorder="1"/>
    <xf numFmtId="0" fontId="4" fillId="0" borderId="1" xfId="0" applyFont="1" applyFill="1" applyBorder="1" applyAlignment="1">
      <alignment horizontal="left"/>
    </xf>
    <xf numFmtId="165" fontId="4" fillId="0" borderId="0" xfId="0" applyNumberFormat="1" applyFont="1" applyFill="1" applyAlignment="1"/>
    <xf numFmtId="0" fontId="13" fillId="0" borderId="4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/>
    <xf numFmtId="0" fontId="9" fillId="0" borderId="4" xfId="0" applyFont="1" applyFill="1" applyBorder="1"/>
    <xf numFmtId="0" fontId="10" fillId="0" borderId="4" xfId="0" applyFont="1" applyFill="1" applyBorder="1"/>
    <xf numFmtId="0" fontId="13" fillId="0" borderId="1" xfId="0" applyFont="1" applyFill="1" applyBorder="1"/>
    <xf numFmtId="0" fontId="15" fillId="0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6" fillId="3" borderId="4" xfId="0" applyFont="1" applyFill="1" applyBorder="1"/>
    <xf numFmtId="0" fontId="6" fillId="3" borderId="1" xfId="0" applyFont="1" applyFill="1" applyBorder="1"/>
    <xf numFmtId="165" fontId="6" fillId="3" borderId="1" xfId="0" applyNumberFormat="1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0" fontId="4" fillId="3" borderId="0" xfId="0" applyFont="1" applyFill="1"/>
    <xf numFmtId="2" fontId="4" fillId="3" borderId="0" xfId="0" applyNumberFormat="1" applyFont="1" applyFill="1"/>
    <xf numFmtId="2" fontId="4" fillId="4" borderId="0" xfId="0" applyNumberFormat="1" applyFont="1" applyFill="1"/>
    <xf numFmtId="0" fontId="4" fillId="4" borderId="0" xfId="0" applyFont="1" applyFill="1"/>
    <xf numFmtId="0" fontId="6" fillId="3" borderId="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67" fontId="16" fillId="4" borderId="1" xfId="1" applyNumberFormat="1" applyFont="1" applyFill="1" applyBorder="1" applyAlignment="1">
      <alignment horizontal="center" vertical="center"/>
    </xf>
    <xf numFmtId="167" fontId="17" fillId="4" borderId="1" xfId="1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/>
    </xf>
    <xf numFmtId="1" fontId="6" fillId="4" borderId="4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8" fillId="4" borderId="1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4" fillId="4" borderId="0" xfId="0" applyNumberFormat="1" applyFont="1" applyFill="1"/>
    <xf numFmtId="1" fontId="6" fillId="3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>
      <alignment horizontal="center"/>
    </xf>
    <xf numFmtId="1" fontId="6" fillId="6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/>
    <xf numFmtId="1" fontId="3" fillId="3" borderId="1" xfId="0" applyNumberFormat="1" applyFont="1" applyFill="1" applyBorder="1"/>
    <xf numFmtId="1" fontId="3" fillId="4" borderId="1" xfId="0" applyNumberFormat="1" applyFont="1" applyFill="1" applyBorder="1"/>
    <xf numFmtId="1" fontId="8" fillId="4" borderId="1" xfId="0" applyNumberFormat="1" applyFont="1" applyFill="1" applyBorder="1"/>
    <xf numFmtId="1" fontId="6" fillId="3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/>
    <xf numFmtId="1" fontId="4" fillId="4" borderId="0" xfId="0" applyNumberFormat="1" applyFont="1" applyFill="1" applyBorder="1" applyAlignment="1"/>
    <xf numFmtId="1" fontId="4" fillId="4" borderId="0" xfId="0" applyNumberFormat="1" applyFont="1" applyFill="1" applyBorder="1"/>
    <xf numFmtId="1" fontId="6" fillId="4" borderId="0" xfId="0" applyNumberFormat="1" applyFont="1" applyFill="1" applyBorder="1" applyAlignment="1">
      <alignment horizontal="center"/>
    </xf>
    <xf numFmtId="1" fontId="4" fillId="4" borderId="3" xfId="0" applyNumberFormat="1" applyFont="1" applyFill="1" applyBorder="1"/>
    <xf numFmtId="1" fontId="4" fillId="3" borderId="0" xfId="0" applyNumberFormat="1" applyFont="1" applyFill="1" applyBorder="1"/>
    <xf numFmtId="1" fontId="4" fillId="3" borderId="0" xfId="0" applyNumberFormat="1" applyFont="1" applyFill="1"/>
    <xf numFmtId="1" fontId="4" fillId="3" borderId="1" xfId="0" applyNumberFormat="1" applyFont="1" applyFill="1" applyBorder="1"/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6" fillId="3" borderId="0" xfId="0" applyNumberFormat="1" applyFont="1" applyFill="1"/>
    <xf numFmtId="1" fontId="6" fillId="3" borderId="4" xfId="0" applyNumberFormat="1" applyFont="1" applyFill="1" applyBorder="1" applyAlignment="1">
      <alignment horizontal="left"/>
    </xf>
    <xf numFmtId="1" fontId="6" fillId="3" borderId="8" xfId="0" applyNumberFormat="1" applyFont="1" applyFill="1" applyBorder="1" applyAlignment="1">
      <alignment horizontal="left"/>
    </xf>
    <xf numFmtId="1" fontId="6" fillId="3" borderId="9" xfId="0" applyNumberFormat="1" applyFont="1" applyFill="1" applyBorder="1" applyAlignment="1">
      <alignment horizontal="left"/>
    </xf>
    <xf numFmtId="1" fontId="3" fillId="3" borderId="0" xfId="0" applyNumberFormat="1" applyFont="1" applyFill="1"/>
    <xf numFmtId="1" fontId="6" fillId="4" borderId="0" xfId="0" applyNumberFormat="1" applyFont="1" applyFill="1"/>
    <xf numFmtId="1" fontId="6" fillId="4" borderId="1" xfId="0" applyNumberFormat="1" applyFont="1" applyFill="1" applyBorder="1"/>
    <xf numFmtId="1" fontId="4" fillId="4" borderId="4" xfId="0" applyNumberFormat="1" applyFont="1" applyFill="1" applyBorder="1"/>
    <xf numFmtId="1" fontId="8" fillId="3" borderId="0" xfId="0" applyNumberFormat="1" applyFont="1" applyFill="1"/>
    <xf numFmtId="1" fontId="6" fillId="6" borderId="0" xfId="0" applyNumberFormat="1" applyFont="1" applyFill="1"/>
    <xf numFmtId="1" fontId="4" fillId="4" borderId="0" xfId="0" applyNumberFormat="1" applyFont="1" applyFill="1" applyAlignment="1"/>
    <xf numFmtId="1" fontId="4" fillId="4" borderId="5" xfId="0" applyNumberFormat="1" applyFont="1" applyFill="1" applyBorder="1"/>
    <xf numFmtId="2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6" fillId="0" borderId="0" xfId="0" applyFont="1" applyFill="1"/>
    <xf numFmtId="1" fontId="4" fillId="7" borderId="0" xfId="0" applyNumberFormat="1" applyFont="1" applyFill="1"/>
    <xf numFmtId="165" fontId="4" fillId="4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165" fontId="6" fillId="6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/>
    <xf numFmtId="165" fontId="4" fillId="4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/>
    <xf numFmtId="165" fontId="6" fillId="4" borderId="1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center"/>
    </xf>
    <xf numFmtId="2" fontId="12" fillId="0" borderId="10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/>
    <xf numFmtId="0" fontId="2" fillId="0" borderId="1" xfId="0" applyFont="1" applyFill="1" applyBorder="1"/>
    <xf numFmtId="1" fontId="11" fillId="4" borderId="0" xfId="0" applyNumberFormat="1" applyFont="1" applyFill="1" applyBorder="1" applyAlignment="1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0" fontId="26" fillId="0" borderId="0" xfId="0" applyFont="1" applyFill="1" applyBorder="1"/>
    <xf numFmtId="0" fontId="26" fillId="6" borderId="1" xfId="0" applyFont="1" applyFill="1" applyBorder="1" applyAlignment="1">
      <alignment horizontal="center"/>
    </xf>
    <xf numFmtId="0" fontId="26" fillId="6" borderId="1" xfId="0" applyFont="1" applyFill="1" applyBorder="1" applyAlignment="1"/>
    <xf numFmtId="0" fontId="26" fillId="6" borderId="1" xfId="0" applyFont="1" applyFill="1" applyBorder="1"/>
    <xf numFmtId="0" fontId="26" fillId="6" borderId="1" xfId="0" applyFont="1" applyFill="1" applyBorder="1" applyAlignment="1">
      <alignment horizontal="center" vertical="center" wrapText="1"/>
    </xf>
    <xf numFmtId="49" fontId="26" fillId="6" borderId="1" xfId="0" applyNumberFormat="1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wrapText="1"/>
    </xf>
    <xf numFmtId="165" fontId="27" fillId="4" borderId="1" xfId="0" applyNumberFormat="1" applyFont="1" applyFill="1" applyBorder="1" applyAlignment="1">
      <alignment horizontal="center"/>
    </xf>
    <xf numFmtId="165" fontId="27" fillId="4" borderId="1" xfId="0" applyNumberFormat="1" applyFont="1" applyFill="1" applyBorder="1"/>
    <xf numFmtId="165" fontId="27" fillId="0" borderId="1" xfId="0" applyNumberFormat="1" applyFont="1" applyFill="1" applyBorder="1"/>
    <xf numFmtId="0" fontId="26" fillId="0" borderId="1" xfId="0" applyFont="1" applyFill="1" applyBorder="1"/>
    <xf numFmtId="0" fontId="26" fillId="4" borderId="1" xfId="0" applyFont="1" applyFill="1" applyBorder="1" applyAlignment="1">
      <alignment horizontal="center"/>
    </xf>
    <xf numFmtId="165" fontId="26" fillId="0" borderId="1" xfId="0" applyNumberFormat="1" applyFont="1" applyFill="1" applyBorder="1" applyAlignment="1">
      <alignment horizontal="center"/>
    </xf>
    <xf numFmtId="165" fontId="26" fillId="4" borderId="1" xfId="0" applyNumberFormat="1" applyFont="1" applyFill="1" applyBorder="1" applyAlignment="1">
      <alignment horizontal="center"/>
    </xf>
    <xf numFmtId="2" fontId="26" fillId="4" borderId="1" xfId="0" applyNumberFormat="1" applyFont="1" applyFill="1" applyBorder="1"/>
    <xf numFmtId="165" fontId="26" fillId="4" borderId="1" xfId="0" applyNumberFormat="1" applyFont="1" applyFill="1" applyBorder="1"/>
    <xf numFmtId="165" fontId="26" fillId="0" borderId="1" xfId="0" applyNumberFormat="1" applyFont="1" applyFill="1" applyBorder="1"/>
    <xf numFmtId="0" fontId="4" fillId="4" borderId="1" xfId="0" applyFont="1" applyFill="1" applyBorder="1" applyAlignment="1">
      <alignment horizontal="center"/>
    </xf>
    <xf numFmtId="165" fontId="4" fillId="0" borderId="1" xfId="0" applyNumberFormat="1" applyFont="1" applyFill="1" applyBorder="1"/>
    <xf numFmtId="165" fontId="4" fillId="2" borderId="1" xfId="0" applyNumberFormat="1" applyFont="1" applyFill="1" applyBorder="1" applyAlignment="1">
      <alignment horizontal="center"/>
    </xf>
    <xf numFmtId="0" fontId="26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wrapText="1"/>
    </xf>
    <xf numFmtId="165" fontId="6" fillId="4" borderId="1" xfId="0" applyNumberFormat="1" applyFont="1" applyFill="1" applyBorder="1"/>
    <xf numFmtId="165" fontId="6" fillId="0" borderId="1" xfId="0" applyNumberFormat="1" applyFont="1" applyFill="1" applyBorder="1"/>
    <xf numFmtId="0" fontId="26" fillId="0" borderId="1" xfId="0" applyFont="1" applyFill="1" applyBorder="1" applyAlignment="1">
      <alignment horizontal="left"/>
    </xf>
    <xf numFmtId="0" fontId="26" fillId="0" borderId="1" xfId="0" applyFont="1" applyFill="1" applyBorder="1" applyAlignment="1">
      <alignment horizontal="center" vertical="center"/>
    </xf>
    <xf numFmtId="165" fontId="6" fillId="6" borderId="1" xfId="0" applyNumberFormat="1" applyFont="1" applyFill="1" applyBorder="1"/>
    <xf numFmtId="0" fontId="26" fillId="0" borderId="1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/>
    </xf>
    <xf numFmtId="165" fontId="6" fillId="6" borderId="1" xfId="0" applyNumberFormat="1" applyFont="1" applyFill="1" applyBorder="1" applyAlignment="1">
      <alignment horizontal="center" vertical="center"/>
    </xf>
    <xf numFmtId="165" fontId="4" fillId="6" borderId="1" xfId="0" applyNumberFormat="1" applyFont="1" applyFill="1" applyBorder="1"/>
    <xf numFmtId="165" fontId="4" fillId="4" borderId="1" xfId="0" applyNumberFormat="1" applyFont="1" applyFill="1" applyBorder="1" applyAlignment="1">
      <alignment horizontal="center" vertical="center" wrapText="1"/>
    </xf>
    <xf numFmtId="0" fontId="25" fillId="0" borderId="0" xfId="0" applyFont="1" applyAlignment="1"/>
    <xf numFmtId="0" fontId="26" fillId="3" borderId="1" xfId="0" applyFont="1" applyFill="1" applyBorder="1" applyAlignment="1">
      <alignment horizontal="center" vertical="center" wrapText="1"/>
    </xf>
    <xf numFmtId="49" fontId="26" fillId="3" borderId="1" xfId="0" applyNumberFormat="1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165" fontId="27" fillId="3" borderId="1" xfId="0" applyNumberFormat="1" applyFont="1" applyFill="1" applyBorder="1" applyAlignment="1">
      <alignment horizontal="center"/>
    </xf>
    <xf numFmtId="165" fontId="27" fillId="3" borderId="1" xfId="0" applyNumberFormat="1" applyFont="1" applyFill="1" applyBorder="1"/>
    <xf numFmtId="2" fontId="4" fillId="4" borderId="1" xfId="0" applyNumberFormat="1" applyFont="1" applyFill="1" applyBorder="1" applyAlignment="1">
      <alignment horizontal="center"/>
    </xf>
    <xf numFmtId="0" fontId="27" fillId="3" borderId="1" xfId="0" applyFont="1" applyFill="1" applyBorder="1"/>
    <xf numFmtId="0" fontId="27" fillId="3" borderId="1" xfId="0" applyFont="1" applyFill="1" applyBorder="1" applyAlignment="1">
      <alignment horizontal="center"/>
    </xf>
    <xf numFmtId="1" fontId="4" fillId="7" borderId="0" xfId="0" applyNumberFormat="1" applyFont="1" applyFill="1" applyBorder="1"/>
    <xf numFmtId="2" fontId="27" fillId="4" borderId="1" xfId="0" applyNumberFormat="1" applyFont="1" applyFill="1" applyBorder="1"/>
    <xf numFmtId="3" fontId="6" fillId="0" borderId="1" xfId="0" applyNumberFormat="1" applyFont="1" applyFill="1" applyBorder="1"/>
    <xf numFmtId="2" fontId="6" fillId="0" borderId="1" xfId="0" applyNumberFormat="1" applyFont="1" applyFill="1" applyBorder="1"/>
    <xf numFmtId="3" fontId="4" fillId="0" borderId="1" xfId="0" applyNumberFormat="1" applyFont="1" applyFill="1" applyBorder="1"/>
    <xf numFmtId="2" fontId="4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3" fontId="6" fillId="6" borderId="1" xfId="0" applyNumberFormat="1" applyFont="1" applyFill="1" applyBorder="1"/>
    <xf numFmtId="2" fontId="6" fillId="6" borderId="1" xfId="0" applyNumberFormat="1" applyFont="1" applyFill="1" applyBorder="1"/>
    <xf numFmtId="167" fontId="6" fillId="6" borderId="1" xfId="0" applyNumberFormat="1" applyFont="1" applyFill="1" applyBorder="1"/>
    <xf numFmtId="0" fontId="26" fillId="0" borderId="1" xfId="0" applyFont="1" applyFill="1" applyBorder="1" applyAlignment="1">
      <alignment vertical="top" wrapText="1"/>
    </xf>
    <xf numFmtId="165" fontId="4" fillId="7" borderId="0" xfId="0" applyNumberFormat="1" applyFont="1" applyFill="1"/>
    <xf numFmtId="165" fontId="4" fillId="7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 wrapText="1"/>
    </xf>
    <xf numFmtId="165" fontId="4" fillId="4" borderId="0" xfId="0" applyNumberFormat="1" applyFont="1" applyFill="1"/>
    <xf numFmtId="1" fontId="6" fillId="3" borderId="4" xfId="0" applyNumberFormat="1" applyFont="1" applyFill="1" applyBorder="1" applyAlignment="1">
      <alignment horizontal="left"/>
    </xf>
    <xf numFmtId="1" fontId="6" fillId="3" borderId="8" xfId="0" applyNumberFormat="1" applyFont="1" applyFill="1" applyBorder="1" applyAlignment="1">
      <alignment horizontal="left"/>
    </xf>
    <xf numFmtId="1" fontId="6" fillId="3" borderId="9" xfId="0" applyNumberFormat="1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center"/>
    </xf>
    <xf numFmtId="1" fontId="6" fillId="4" borderId="0" xfId="0" applyNumberFormat="1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 vertical="center" wrapText="1"/>
    </xf>
    <xf numFmtId="1" fontId="6" fillId="7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/>
    <xf numFmtId="1" fontId="4" fillId="7" borderId="1" xfId="0" applyNumberFormat="1" applyFont="1" applyFill="1" applyBorder="1"/>
    <xf numFmtId="1" fontId="6" fillId="7" borderId="1" xfId="0" applyNumberFormat="1" applyFont="1" applyFill="1" applyBorder="1"/>
    <xf numFmtId="165" fontId="6" fillId="7" borderId="1" xfId="0" applyNumberFormat="1" applyFont="1" applyFill="1" applyBorder="1" applyAlignment="1">
      <alignment horizontal="center"/>
    </xf>
    <xf numFmtId="1" fontId="8" fillId="7" borderId="1" xfId="0" applyNumberFormat="1" applyFont="1" applyFill="1" applyBorder="1" applyAlignment="1">
      <alignment horizontal="center"/>
    </xf>
    <xf numFmtId="1" fontId="8" fillId="7" borderId="1" xfId="0" applyNumberFormat="1" applyFont="1" applyFill="1" applyBorder="1"/>
    <xf numFmtId="165" fontId="3" fillId="7" borderId="1" xfId="0" applyNumberFormat="1" applyFont="1" applyFill="1" applyBorder="1" applyAlignment="1">
      <alignment horizontal="center"/>
    </xf>
    <xf numFmtId="1" fontId="4" fillId="7" borderId="6" xfId="0" applyNumberFormat="1" applyFont="1" applyFill="1" applyBorder="1" applyAlignment="1">
      <alignment horizontal="center" vertical="center" wrapText="1"/>
    </xf>
    <xf numFmtId="165" fontId="8" fillId="7" borderId="1" xfId="0" applyNumberFormat="1" applyFont="1" applyFill="1" applyBorder="1" applyAlignment="1">
      <alignment horizontal="center"/>
    </xf>
    <xf numFmtId="167" fontId="11" fillId="5" borderId="24" xfId="1" applyNumberFormat="1" applyFont="1" applyFill="1" applyBorder="1" applyAlignment="1">
      <alignment horizontal="center" vertical="center"/>
    </xf>
    <xf numFmtId="14" fontId="20" fillId="0" borderId="0" xfId="1" applyNumberFormat="1" applyFont="1" applyAlignment="1">
      <alignment wrapText="1"/>
    </xf>
    <xf numFmtId="165" fontId="27" fillId="3" borderId="1" xfId="0" applyNumberFormat="1" applyFont="1" applyFill="1" applyBorder="1" applyAlignment="1">
      <alignment horizontal="center" vertical="center"/>
    </xf>
    <xf numFmtId="0" fontId="26" fillId="4" borderId="0" xfId="0" applyFont="1" applyFill="1"/>
    <xf numFmtId="0" fontId="28" fillId="0" borderId="0" xfId="0" applyFont="1" applyFill="1"/>
    <xf numFmtId="0" fontId="1" fillId="0" borderId="0" xfId="0" applyFont="1" applyFill="1"/>
    <xf numFmtId="0" fontId="25" fillId="0" borderId="0" xfId="0" applyFont="1" applyFill="1"/>
    <xf numFmtId="0" fontId="6" fillId="4" borderId="1" xfId="0" applyFont="1" applyFill="1" applyBorder="1" applyAlignment="1">
      <alignment horizontal="center" wrapText="1"/>
    </xf>
    <xf numFmtId="2" fontId="6" fillId="4" borderId="1" xfId="0" applyNumberFormat="1" applyFont="1" applyFill="1" applyBorder="1"/>
    <xf numFmtId="165" fontId="6" fillId="4" borderId="1" xfId="0" applyNumberFormat="1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0" fontId="26" fillId="4" borderId="1" xfId="0" applyFont="1" applyFill="1" applyBorder="1" applyAlignment="1">
      <alignment horizontal="left" vertical="center" wrapText="1"/>
    </xf>
    <xf numFmtId="0" fontId="26" fillId="4" borderId="1" xfId="0" applyFont="1" applyFill="1" applyBorder="1"/>
    <xf numFmtId="0" fontId="26" fillId="4" borderId="1" xfId="0" applyFont="1" applyFill="1" applyBorder="1" applyAlignment="1">
      <alignment horizontal="left"/>
    </xf>
    <xf numFmtId="0" fontId="27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/>
    <xf numFmtId="0" fontId="27" fillId="6" borderId="1" xfId="0" applyFont="1" applyFill="1" applyBorder="1"/>
    <xf numFmtId="0" fontId="27" fillId="6" borderId="1" xfId="0" applyFont="1" applyFill="1" applyBorder="1" applyAlignment="1">
      <alignment horizontal="center"/>
    </xf>
    <xf numFmtId="0" fontId="25" fillId="6" borderId="0" xfId="0" applyFont="1" applyFill="1"/>
    <xf numFmtId="0" fontId="27" fillId="6" borderId="1" xfId="0" applyFont="1" applyFill="1" applyBorder="1" applyAlignment="1">
      <alignment horizontal="center" vertical="center" wrapText="1"/>
    </xf>
    <xf numFmtId="0" fontId="32" fillId="0" borderId="0" xfId="0" applyFont="1" applyFill="1"/>
    <xf numFmtId="0" fontId="32" fillId="4" borderId="0" xfId="0" applyFont="1" applyFill="1"/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Fill="1" applyBorder="1"/>
    <xf numFmtId="165" fontId="1" fillId="0" borderId="0" xfId="0" applyNumberFormat="1" applyFon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5" fillId="0" borderId="0" xfId="0" applyFont="1" applyFill="1" applyBorder="1" applyAlignment="1">
      <alignment horizontal="center"/>
    </xf>
    <xf numFmtId="165" fontId="6" fillId="3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/>
    </xf>
    <xf numFmtId="0" fontId="27" fillId="4" borderId="1" xfId="0" applyFont="1" applyFill="1" applyBorder="1"/>
    <xf numFmtId="0" fontId="26" fillId="4" borderId="1" xfId="0" applyFont="1" applyFill="1" applyBorder="1" applyAlignment="1">
      <alignment horizontal="center" vertical="center"/>
    </xf>
    <xf numFmtId="0" fontId="25" fillId="0" borderId="0" xfId="0" applyFont="1"/>
    <xf numFmtId="0" fontId="4" fillId="0" borderId="1" xfId="3" applyFont="1" applyFill="1" applyBorder="1" applyAlignment="1">
      <alignment horizontal="center"/>
    </xf>
    <xf numFmtId="165" fontId="4" fillId="0" borderId="1" xfId="3" applyNumberFormat="1" applyFont="1" applyFill="1" applyBorder="1" applyAlignment="1">
      <alignment horizontal="center" vertical="center"/>
    </xf>
    <xf numFmtId="165" fontId="4" fillId="0" borderId="1" xfId="3" applyNumberFormat="1" applyFont="1" applyFill="1" applyBorder="1" applyAlignment="1">
      <alignment horizontal="center"/>
    </xf>
    <xf numFmtId="165" fontId="4" fillId="4" borderId="1" xfId="3" applyNumberFormat="1" applyFont="1" applyFill="1" applyBorder="1" applyAlignment="1">
      <alignment horizontal="center"/>
    </xf>
    <xf numFmtId="0" fontId="26" fillId="0" borderId="1" xfId="3" applyFont="1" applyFill="1" applyBorder="1" applyAlignment="1">
      <alignment horizontal="center" vertical="center" wrapText="1"/>
    </xf>
    <xf numFmtId="0" fontId="26" fillId="0" borderId="1" xfId="3" applyFont="1" applyFill="1" applyBorder="1" applyAlignment="1">
      <alignment horizontal="center" vertical="center"/>
    </xf>
    <xf numFmtId="0" fontId="26" fillId="0" borderId="1" xfId="3" applyFont="1" applyFill="1" applyBorder="1"/>
    <xf numFmtId="165" fontId="4" fillId="0" borderId="1" xfId="3" applyNumberFormat="1" applyFont="1" applyFill="1" applyBorder="1" applyAlignment="1">
      <alignment horizontal="center" vertical="center" wrapText="1"/>
    </xf>
    <xf numFmtId="165" fontId="4" fillId="4" borderId="1" xfId="3" applyNumberFormat="1" applyFont="1" applyFill="1" applyBorder="1" applyAlignment="1">
      <alignment horizontal="center" vertical="center"/>
    </xf>
    <xf numFmtId="0" fontId="4" fillId="0" borderId="0" xfId="3" applyFont="1" applyFill="1"/>
    <xf numFmtId="0" fontId="26" fillId="0" borderId="0" xfId="3" applyFont="1" applyFill="1"/>
    <xf numFmtId="167" fontId="11" fillId="4" borderId="24" xfId="1" applyNumberFormat="1" applyFont="1" applyFill="1" applyBorder="1" applyAlignment="1">
      <alignment horizontal="center" vertical="center"/>
    </xf>
    <xf numFmtId="0" fontId="4" fillId="0" borderId="0" xfId="3" applyFont="1"/>
    <xf numFmtId="0" fontId="9" fillId="0" borderId="0" xfId="3" applyFont="1" applyAlignment="1">
      <alignment horizontal="left"/>
    </xf>
    <xf numFmtId="165" fontId="4" fillId="0" borderId="0" xfId="3" applyNumberFormat="1" applyFont="1"/>
    <xf numFmtId="166" fontId="4" fillId="0" borderId="0" xfId="3" applyNumberFormat="1" applyFont="1"/>
    <xf numFmtId="0" fontId="6" fillId="0" borderId="0" xfId="3" applyFont="1"/>
    <xf numFmtId="1" fontId="6" fillId="3" borderId="1" xfId="3" applyNumberFormat="1" applyFont="1" applyFill="1" applyBorder="1" applyAlignment="1">
      <alignment horizontal="center" vertical="center"/>
    </xf>
    <xf numFmtId="165" fontId="16" fillId="4" borderId="1" xfId="1" applyNumberFormat="1" applyFont="1" applyFill="1" applyBorder="1" applyAlignment="1">
      <alignment horizontal="center" vertical="center"/>
    </xf>
    <xf numFmtId="1" fontId="6" fillId="17" borderId="1" xfId="0" applyNumberFormat="1" applyFont="1" applyFill="1" applyBorder="1" applyAlignment="1">
      <alignment horizontal="center" vertical="center" wrapText="1"/>
    </xf>
    <xf numFmtId="1" fontId="6" fillId="17" borderId="1" xfId="0" applyNumberFormat="1" applyFont="1" applyFill="1" applyBorder="1"/>
    <xf numFmtId="1" fontId="6" fillId="17" borderId="0" xfId="0" applyNumberFormat="1" applyFont="1" applyFill="1"/>
    <xf numFmtId="1" fontId="4" fillId="17" borderId="0" xfId="0" applyNumberFormat="1" applyFont="1" applyFill="1"/>
    <xf numFmtId="165" fontId="17" fillId="4" borderId="1" xfId="1" applyNumberFormat="1" applyFont="1" applyFill="1" applyBorder="1" applyAlignment="1">
      <alignment horizontal="center" vertical="center"/>
    </xf>
    <xf numFmtId="167" fontId="10" fillId="4" borderId="24" xfId="1" applyNumberFormat="1" applyFont="1" applyFill="1" applyBorder="1" applyAlignment="1">
      <alignment horizontal="center" vertical="center"/>
    </xf>
    <xf numFmtId="3" fontId="16" fillId="4" borderId="1" xfId="1" applyNumberFormat="1" applyFont="1" applyFill="1" applyBorder="1" applyAlignment="1">
      <alignment horizontal="center" vertical="center"/>
    </xf>
    <xf numFmtId="3" fontId="16" fillId="4" borderId="1" xfId="3" applyNumberFormat="1" applyFont="1" applyFill="1" applyBorder="1" applyAlignment="1">
      <alignment horizontal="center" vertical="center" wrapText="1"/>
    </xf>
    <xf numFmtId="0" fontId="26" fillId="4" borderId="0" xfId="3" applyFont="1" applyFill="1"/>
    <xf numFmtId="0" fontId="28" fillId="0" borderId="0" xfId="3" applyFont="1" applyFill="1"/>
    <xf numFmtId="0" fontId="1" fillId="0" borderId="0" xfId="3" applyFont="1" applyFill="1"/>
    <xf numFmtId="0" fontId="27" fillId="4" borderId="1" xfId="3" applyFont="1" applyFill="1" applyBorder="1" applyAlignment="1">
      <alignment horizontal="center" vertical="center"/>
    </xf>
    <xf numFmtId="0" fontId="27" fillId="4" borderId="1" xfId="3" applyFont="1" applyFill="1" applyBorder="1" applyAlignment="1">
      <alignment horizontal="center" vertical="center" wrapText="1"/>
    </xf>
    <xf numFmtId="0" fontId="27" fillId="4" borderId="1" xfId="3" applyFont="1" applyFill="1" applyBorder="1" applyAlignment="1">
      <alignment horizontal="center" wrapText="1"/>
    </xf>
    <xf numFmtId="165" fontId="27" fillId="4" borderId="1" xfId="3" applyNumberFormat="1" applyFont="1" applyFill="1" applyBorder="1" applyAlignment="1">
      <alignment horizontal="center"/>
    </xf>
    <xf numFmtId="0" fontId="25" fillId="0" borderId="0" xfId="3" applyFont="1" applyFill="1"/>
    <xf numFmtId="0" fontId="26" fillId="4" borderId="1" xfId="3" applyFont="1" applyFill="1" applyBorder="1"/>
    <xf numFmtId="0" fontId="4" fillId="4" borderId="1" xfId="3" applyFont="1" applyFill="1" applyBorder="1" applyAlignment="1">
      <alignment horizontal="center"/>
    </xf>
    <xf numFmtId="0" fontId="26" fillId="4" borderId="1" xfId="3" applyFont="1" applyFill="1" applyBorder="1" applyAlignment="1">
      <alignment horizontal="left" vertical="center" wrapText="1"/>
    </xf>
    <xf numFmtId="0" fontId="4" fillId="4" borderId="1" xfId="3" applyFont="1" applyFill="1" applyBorder="1" applyAlignment="1">
      <alignment horizontal="center" wrapText="1"/>
    </xf>
    <xf numFmtId="0" fontId="6" fillId="4" borderId="1" xfId="3" applyFont="1" applyFill="1" applyBorder="1" applyAlignment="1">
      <alignment horizontal="center" wrapText="1"/>
    </xf>
    <xf numFmtId="165" fontId="6" fillId="4" borderId="1" xfId="3" applyNumberFormat="1" applyFont="1" applyFill="1" applyBorder="1" applyAlignment="1">
      <alignment horizontal="center"/>
    </xf>
    <xf numFmtId="49" fontId="9" fillId="0" borderId="1" xfId="3" applyNumberFormat="1" applyFont="1" applyBorder="1" applyAlignment="1">
      <alignment wrapText="1"/>
    </xf>
    <xf numFmtId="0" fontId="25" fillId="0" borderId="0" xfId="3" applyFont="1" applyFill="1" applyAlignment="1">
      <alignment horizontal="center"/>
    </xf>
    <xf numFmtId="49" fontId="4" fillId="0" borderId="1" xfId="3" applyNumberFormat="1" applyFont="1" applyBorder="1" applyAlignment="1">
      <alignment wrapText="1"/>
    </xf>
    <xf numFmtId="0" fontId="26" fillId="4" borderId="1" xfId="3" applyFont="1" applyFill="1" applyBorder="1" applyAlignment="1">
      <alignment horizontal="left"/>
    </xf>
    <xf numFmtId="0" fontId="26" fillId="4" borderId="1" xfId="3" applyFont="1" applyFill="1" applyBorder="1" applyAlignment="1">
      <alignment horizontal="center" vertical="center"/>
    </xf>
    <xf numFmtId="0" fontId="4" fillId="4" borderId="1" xfId="3" applyFont="1" applyFill="1" applyBorder="1"/>
    <xf numFmtId="0" fontId="32" fillId="0" borderId="0" xfId="3" applyFont="1" applyFill="1"/>
    <xf numFmtId="0" fontId="32" fillId="4" borderId="0" xfId="3" applyFont="1" applyFill="1"/>
    <xf numFmtId="0" fontId="1" fillId="0" borderId="0" xfId="3" applyFont="1" applyFill="1" applyAlignment="1">
      <alignment horizontal="center"/>
    </xf>
    <xf numFmtId="165" fontId="1" fillId="0" borderId="0" xfId="3" applyNumberFormat="1" applyFont="1" applyFill="1" applyAlignment="1">
      <alignment horizontal="center"/>
    </xf>
    <xf numFmtId="0" fontId="41" fillId="0" borderId="0" xfId="3" applyNumberFormat="1" applyFont="1"/>
    <xf numFmtId="0" fontId="9" fillId="4" borderId="0" xfId="3" applyFont="1" applyFill="1"/>
    <xf numFmtId="0" fontId="9" fillId="4" borderId="0" xfId="3" applyFont="1" applyFill="1" applyAlignment="1">
      <alignment horizontal="center"/>
    </xf>
    <xf numFmtId="0" fontId="9" fillId="3" borderId="0" xfId="3" applyFont="1" applyFill="1"/>
    <xf numFmtId="0" fontId="7" fillId="0" borderId="1" xfId="3" applyFont="1" applyFill="1" applyBorder="1" applyAlignment="1">
      <alignment horizontal="center" vertical="center" wrapText="1"/>
    </xf>
    <xf numFmtId="165" fontId="7" fillId="0" borderId="1" xfId="3" applyNumberFormat="1" applyFont="1" applyFill="1" applyBorder="1" applyAlignment="1">
      <alignment horizontal="center" vertical="center" wrapText="1"/>
    </xf>
    <xf numFmtId="1" fontId="9" fillId="4" borderId="0" xfId="3" applyNumberFormat="1" applyFont="1" applyFill="1"/>
    <xf numFmtId="2" fontId="9" fillId="4" borderId="0" xfId="3" applyNumberFormat="1" applyFont="1" applyFill="1"/>
    <xf numFmtId="165" fontId="36" fillId="0" borderId="1" xfId="3" applyNumberFormat="1" applyFont="1" applyFill="1" applyBorder="1" applyAlignment="1">
      <alignment horizontal="center" vertical="center" wrapText="1"/>
    </xf>
    <xf numFmtId="165" fontId="9" fillId="0" borderId="1" xfId="3" applyNumberFormat="1" applyFont="1" applyFill="1" applyBorder="1" applyAlignment="1">
      <alignment horizontal="center" vertical="center" wrapText="1"/>
    </xf>
    <xf numFmtId="1" fontId="7" fillId="4" borderId="0" xfId="3" applyNumberFormat="1" applyFont="1" applyFill="1"/>
    <xf numFmtId="2" fontId="7" fillId="4" borderId="0" xfId="3" applyNumberFormat="1" applyFont="1" applyFill="1"/>
    <xf numFmtId="0" fontId="7" fillId="4" borderId="0" xfId="3" applyFont="1" applyFill="1"/>
    <xf numFmtId="2" fontId="21" fillId="4" borderId="0" xfId="3" applyNumberFormat="1" applyFont="1" applyFill="1"/>
    <xf numFmtId="0" fontId="9" fillId="7" borderId="0" xfId="3" applyFont="1" applyFill="1"/>
    <xf numFmtId="0" fontId="9" fillId="7" borderId="0" xfId="3" applyFont="1" applyFill="1" applyAlignment="1">
      <alignment horizontal="center"/>
    </xf>
    <xf numFmtId="2" fontId="9" fillId="7" borderId="0" xfId="3" applyNumberFormat="1" applyFont="1" applyFill="1" applyAlignment="1">
      <alignment horizontal="center"/>
    </xf>
    <xf numFmtId="0" fontId="10" fillId="0" borderId="0" xfId="3" applyFont="1"/>
    <xf numFmtId="0" fontId="10" fillId="0" borderId="1" xfId="3" applyFont="1" applyBorder="1" applyAlignment="1">
      <alignment horizontal="left" vertical="center" wrapText="1"/>
    </xf>
    <xf numFmtId="165" fontId="10" fillId="0" borderId="0" xfId="3" applyNumberFormat="1" applyFont="1"/>
    <xf numFmtId="0" fontId="11" fillId="0" borderId="1" xfId="3" applyFont="1" applyBorder="1" applyAlignment="1">
      <alignment horizontal="left" vertical="center" wrapText="1"/>
    </xf>
    <xf numFmtId="0" fontId="10" fillId="4" borderId="1" xfId="3" applyFont="1" applyFill="1" applyBorder="1" applyAlignment="1">
      <alignment horizontal="left" vertical="center" wrapText="1"/>
    </xf>
    <xf numFmtId="0" fontId="6" fillId="0" borderId="1" xfId="3" applyFont="1" applyBorder="1" applyAlignment="1">
      <alignment horizontal="left" vertical="center" wrapText="1"/>
    </xf>
    <xf numFmtId="0" fontId="6" fillId="8" borderId="0" xfId="3" applyFont="1" applyFill="1"/>
    <xf numFmtId="165" fontId="4" fillId="4" borderId="1" xfId="3" applyNumberFormat="1" applyFont="1" applyFill="1" applyBorder="1" applyAlignment="1">
      <alignment horizontal="center" vertical="center" wrapText="1"/>
    </xf>
    <xf numFmtId="165" fontId="26" fillId="4" borderId="1" xfId="3" applyNumberFormat="1" applyFont="1" applyFill="1" applyBorder="1" applyAlignment="1">
      <alignment horizontal="center"/>
    </xf>
    <xf numFmtId="165" fontId="6" fillId="4" borderId="1" xfId="3" applyNumberFormat="1" applyFont="1" applyFill="1" applyBorder="1" applyAlignment="1">
      <alignment horizontal="center" wrapText="1"/>
    </xf>
    <xf numFmtId="0" fontId="6" fillId="3" borderId="1" xfId="3" applyFont="1" applyFill="1" applyBorder="1" applyAlignment="1">
      <alignment horizontal="left" vertical="center" wrapText="1"/>
    </xf>
    <xf numFmtId="0" fontId="6" fillId="8" borderId="1" xfId="3" applyFont="1" applyFill="1" applyBorder="1" applyAlignment="1">
      <alignment horizontal="left" vertical="center" wrapText="1"/>
    </xf>
    <xf numFmtId="0" fontId="3" fillId="8" borderId="1" xfId="3" applyFont="1" applyFill="1" applyBorder="1" applyAlignment="1">
      <alignment horizontal="left" vertical="center" wrapText="1"/>
    </xf>
    <xf numFmtId="0" fontId="4" fillId="0" borderId="0" xfId="3" applyFont="1" applyAlignment="1">
      <alignment horizontal="left"/>
    </xf>
    <xf numFmtId="0" fontId="4" fillId="0" borderId="0" xfId="3" applyFont="1" applyAlignment="1">
      <alignment horizontal="center" vertical="center"/>
    </xf>
    <xf numFmtId="165" fontId="6" fillId="3" borderId="1" xfId="0" applyNumberFormat="1" applyFont="1" applyFill="1" applyBorder="1"/>
    <xf numFmtId="165" fontId="4" fillId="3" borderId="0" xfId="0" applyNumberFormat="1" applyFont="1" applyFill="1"/>
    <xf numFmtId="0" fontId="26" fillId="0" borderId="0" xfId="3" applyFont="1" applyFill="1" applyAlignment="1">
      <alignment horizontal="center"/>
    </xf>
    <xf numFmtId="0" fontId="26" fillId="2" borderId="0" xfId="3" applyFont="1" applyFill="1" applyAlignment="1">
      <alignment horizontal="center"/>
    </xf>
    <xf numFmtId="0" fontId="26" fillId="0" borderId="0" xfId="3" applyFont="1" applyFill="1" applyBorder="1"/>
    <xf numFmtId="0" fontId="4" fillId="0" borderId="0" xfId="3" applyFont="1" applyFill="1" applyAlignment="1">
      <alignment horizontal="center"/>
    </xf>
    <xf numFmtId="0" fontId="27" fillId="0" borderId="1" xfId="3" applyFont="1" applyFill="1" applyBorder="1" applyAlignment="1">
      <alignment horizontal="center"/>
    </xf>
    <xf numFmtId="0" fontId="27" fillId="0" borderId="1" xfId="3" applyFont="1" applyFill="1" applyBorder="1"/>
    <xf numFmtId="0" fontId="6" fillId="0" borderId="1" xfId="3" applyFont="1" applyFill="1" applyBorder="1"/>
    <xf numFmtId="0" fontId="6" fillId="0" borderId="1" xfId="3" applyFont="1" applyFill="1" applyBorder="1" applyAlignment="1">
      <alignment horizontal="center"/>
    </xf>
    <xf numFmtId="0" fontId="27" fillId="0" borderId="1" xfId="3" applyFont="1" applyFill="1" applyBorder="1" applyAlignment="1">
      <alignment horizontal="center" vertical="center" wrapText="1"/>
    </xf>
    <xf numFmtId="165" fontId="27" fillId="4" borderId="1" xfId="3" applyNumberFormat="1" applyFont="1" applyFill="1" applyBorder="1"/>
    <xf numFmtId="2" fontId="27" fillId="4" borderId="1" xfId="3" applyNumberFormat="1" applyFont="1" applyFill="1" applyBorder="1"/>
    <xf numFmtId="165" fontId="27" fillId="0" borderId="1" xfId="3" applyNumberFormat="1" applyFont="1" applyFill="1" applyBorder="1"/>
    <xf numFmtId="3" fontId="6" fillId="0" borderId="1" xfId="3" applyNumberFormat="1" applyFont="1" applyFill="1" applyBorder="1"/>
    <xf numFmtId="2" fontId="6" fillId="0" borderId="1" xfId="3" applyNumberFormat="1" applyFont="1" applyFill="1" applyBorder="1"/>
    <xf numFmtId="165" fontId="6" fillId="0" borderId="1" xfId="3" applyNumberFormat="1" applyFont="1" applyFill="1" applyBorder="1" applyAlignment="1">
      <alignment horizontal="center"/>
    </xf>
    <xf numFmtId="0" fontId="26" fillId="4" borderId="1" xfId="3" applyFont="1" applyFill="1" applyBorder="1" applyAlignment="1">
      <alignment horizontal="center"/>
    </xf>
    <xf numFmtId="2" fontId="26" fillId="4" borderId="1" xfId="3" applyNumberFormat="1" applyFont="1" applyFill="1" applyBorder="1"/>
    <xf numFmtId="165" fontId="26" fillId="4" borderId="1" xfId="3" applyNumberFormat="1" applyFont="1" applyFill="1" applyBorder="1"/>
    <xf numFmtId="165" fontId="26" fillId="0" borderId="1" xfId="3" applyNumberFormat="1" applyFont="1" applyFill="1" applyBorder="1"/>
    <xf numFmtId="0" fontId="4" fillId="0" borderId="1" xfId="3" applyFont="1" applyFill="1" applyBorder="1"/>
    <xf numFmtId="3" fontId="4" fillId="0" borderId="1" xfId="3" applyNumberFormat="1" applyFont="1" applyFill="1" applyBorder="1"/>
    <xf numFmtId="2" fontId="4" fillId="0" borderId="1" xfId="3" applyNumberFormat="1" applyFont="1" applyFill="1" applyBorder="1"/>
    <xf numFmtId="2" fontId="4" fillId="4" borderId="1" xfId="3" applyNumberFormat="1" applyFont="1" applyFill="1" applyBorder="1"/>
    <xf numFmtId="165" fontId="4" fillId="4" borderId="1" xfId="3" applyNumberFormat="1" applyFont="1" applyFill="1" applyBorder="1"/>
    <xf numFmtId="165" fontId="4" fillId="0" borderId="1" xfId="3" applyNumberFormat="1" applyFont="1" applyFill="1" applyBorder="1"/>
    <xf numFmtId="2" fontId="6" fillId="4" borderId="1" xfId="3" applyNumberFormat="1" applyFont="1" applyFill="1" applyBorder="1"/>
    <xf numFmtId="165" fontId="6" fillId="4" borderId="1" xfId="3" applyNumberFormat="1" applyFont="1" applyFill="1" applyBorder="1"/>
    <xf numFmtId="165" fontId="6" fillId="0" borderId="1" xfId="3" applyNumberFormat="1" applyFont="1" applyFill="1" applyBorder="1"/>
    <xf numFmtId="49" fontId="4" fillId="0" borderId="1" xfId="3" applyNumberFormat="1" applyFont="1" applyBorder="1" applyAlignment="1">
      <alignment horizontal="center"/>
    </xf>
    <xf numFmtId="2" fontId="6" fillId="4" borderId="1" xfId="3" applyNumberFormat="1" applyFont="1" applyFill="1" applyBorder="1" applyAlignment="1">
      <alignment horizontal="center"/>
    </xf>
    <xf numFmtId="3" fontId="6" fillId="0" borderId="1" xfId="3" applyNumberFormat="1" applyFont="1" applyFill="1" applyBorder="1" applyAlignment="1">
      <alignment horizontal="center"/>
    </xf>
    <xf numFmtId="2" fontId="6" fillId="0" borderId="1" xfId="3" applyNumberFormat="1" applyFont="1" applyFill="1" applyBorder="1" applyAlignment="1">
      <alignment horizontal="center"/>
    </xf>
    <xf numFmtId="2" fontId="4" fillId="4" borderId="1" xfId="3" applyNumberFormat="1" applyFont="1" applyFill="1" applyBorder="1" applyAlignment="1">
      <alignment horizontal="center"/>
    </xf>
    <xf numFmtId="0" fontId="4" fillId="0" borderId="0" xfId="3" applyNumberFormat="1" applyFont="1" applyAlignment="1">
      <alignment horizontal="center"/>
    </xf>
    <xf numFmtId="1" fontId="6" fillId="4" borderId="1" xfId="3" applyNumberFormat="1" applyFont="1" applyFill="1" applyBorder="1"/>
    <xf numFmtId="165" fontId="4" fillId="4" borderId="1" xfId="3" applyNumberFormat="1" applyFont="1" applyFill="1" applyBorder="1" applyAlignment="1">
      <alignment horizontal="center" wrapText="1"/>
    </xf>
    <xf numFmtId="165" fontId="26" fillId="0" borderId="1" xfId="3" applyNumberFormat="1" applyFont="1" applyFill="1" applyBorder="1" applyAlignment="1">
      <alignment horizontal="center"/>
    </xf>
    <xf numFmtId="0" fontId="26" fillId="0" borderId="1" xfId="3" applyFont="1" applyFill="1" applyBorder="1" applyAlignment="1">
      <alignment horizontal="center"/>
    </xf>
    <xf numFmtId="165" fontId="4" fillId="2" borderId="1" xfId="3" applyNumberFormat="1" applyFont="1" applyFill="1" applyBorder="1" applyAlignment="1">
      <alignment horizontal="center"/>
    </xf>
    <xf numFmtId="167" fontId="6" fillId="0" borderId="1" xfId="3" applyNumberFormat="1" applyFont="1" applyFill="1" applyBorder="1"/>
    <xf numFmtId="0" fontId="27" fillId="0" borderId="1" xfId="3" applyFont="1" applyFill="1" applyBorder="1" applyAlignment="1">
      <alignment horizontal="center" vertical="center"/>
    </xf>
    <xf numFmtId="1" fontId="6" fillId="0" borderId="1" xfId="3" applyNumberFormat="1" applyFont="1" applyFill="1" applyBorder="1" applyAlignment="1">
      <alignment horizontal="center"/>
    </xf>
    <xf numFmtId="165" fontId="6" fillId="0" borderId="1" xfId="3" applyNumberFormat="1" applyFont="1" applyFill="1" applyBorder="1" applyAlignment="1">
      <alignment horizontal="center" vertical="center"/>
    </xf>
    <xf numFmtId="0" fontId="1" fillId="2" borderId="0" xfId="3" applyFont="1" applyFill="1" applyAlignment="1">
      <alignment horizontal="center"/>
    </xf>
    <xf numFmtId="0" fontId="1" fillId="0" borderId="0" xfId="3" applyFont="1" applyFill="1" applyBorder="1"/>
    <xf numFmtId="166" fontId="1" fillId="0" borderId="0" xfId="3" applyNumberFormat="1" applyFont="1" applyFill="1" applyAlignment="1">
      <alignment horizontal="center"/>
    </xf>
    <xf numFmtId="0" fontId="1" fillId="0" borderId="0" xfId="3" applyNumberFormat="1" applyFont="1" applyFill="1" applyAlignment="1">
      <alignment horizontal="center"/>
    </xf>
    <xf numFmtId="0" fontId="25" fillId="0" borderId="0" xfId="3" applyFont="1" applyFill="1" applyBorder="1" applyAlignment="1">
      <alignment horizontal="center"/>
    </xf>
    <xf numFmtId="0" fontId="37" fillId="0" borderId="1" xfId="3" applyFont="1" applyFill="1" applyBorder="1" applyAlignment="1">
      <alignment horizontal="center"/>
    </xf>
    <xf numFmtId="0" fontId="37" fillId="0" borderId="1" xfId="3" applyFont="1" applyFill="1" applyBorder="1" applyAlignment="1"/>
    <xf numFmtId="0" fontId="37" fillId="0" borderId="1" xfId="3" applyFont="1" applyFill="1" applyBorder="1"/>
    <xf numFmtId="0" fontId="7" fillId="0" borderId="1" xfId="3" applyFont="1" applyFill="1" applyBorder="1"/>
    <xf numFmtId="0" fontId="7" fillId="0" borderId="1" xfId="3" applyFont="1" applyFill="1" applyBorder="1" applyAlignment="1">
      <alignment horizontal="center"/>
    </xf>
    <xf numFmtId="0" fontId="45" fillId="0" borderId="0" xfId="3" applyFont="1" applyFill="1"/>
    <xf numFmtId="0" fontId="37" fillId="0" borderId="1" xfId="3" applyFont="1" applyFill="1" applyBorder="1" applyAlignment="1">
      <alignment horizontal="center" vertical="center" wrapText="1"/>
    </xf>
    <xf numFmtId="49" fontId="37" fillId="0" borderId="1" xfId="3" applyNumberFormat="1" applyFont="1" applyFill="1" applyBorder="1" applyAlignment="1">
      <alignment horizontal="center" vertical="center" wrapText="1"/>
    </xf>
    <xf numFmtId="0" fontId="27" fillId="0" borderId="19" xfId="3" applyFont="1" applyFill="1" applyBorder="1" applyAlignment="1">
      <alignment horizontal="center" textRotation="90" wrapText="1"/>
    </xf>
    <xf numFmtId="0" fontId="27" fillId="0" borderId="5" xfId="3" applyFont="1" applyFill="1" applyBorder="1" applyAlignment="1">
      <alignment horizontal="center" textRotation="90" wrapText="1"/>
    </xf>
    <xf numFmtId="0" fontId="27" fillId="0" borderId="6" xfId="3" applyFont="1" applyFill="1" applyBorder="1" applyAlignment="1">
      <alignment horizontal="center" textRotation="90" wrapText="1"/>
    </xf>
    <xf numFmtId="0" fontId="27" fillId="4" borderId="1" xfId="3" applyFont="1" applyFill="1" applyBorder="1" applyAlignment="1">
      <alignment horizontal="center"/>
    </xf>
    <xf numFmtId="168" fontId="4" fillId="3" borderId="6" xfId="0" applyNumberFormat="1" applyFont="1" applyFill="1" applyBorder="1" applyAlignment="1">
      <alignment horizontal="center" vertical="center" wrapText="1"/>
    </xf>
    <xf numFmtId="168" fontId="4" fillId="4" borderId="0" xfId="0" applyNumberFormat="1" applyFont="1" applyFill="1"/>
    <xf numFmtId="168" fontId="4" fillId="4" borderId="5" xfId="0" applyNumberFormat="1" applyFont="1" applyFill="1" applyBorder="1"/>
    <xf numFmtId="1" fontId="4" fillId="3" borderId="1" xfId="3" applyNumberFormat="1" applyFont="1" applyFill="1" applyBorder="1" applyAlignment="1">
      <alignment horizontal="center" vertical="center" wrapText="1"/>
    </xf>
    <xf numFmtId="165" fontId="6" fillId="17" borderId="1" xfId="0" applyNumberFormat="1" applyFont="1" applyFill="1" applyBorder="1" applyAlignment="1">
      <alignment horizontal="center"/>
    </xf>
    <xf numFmtId="165" fontId="6" fillId="17" borderId="1" xfId="0" applyNumberFormat="1" applyFont="1" applyFill="1" applyBorder="1"/>
    <xf numFmtId="165" fontId="6" fillId="17" borderId="4" xfId="0" applyNumberFormat="1" applyFont="1" applyFill="1" applyBorder="1" applyAlignment="1">
      <alignment horizontal="center"/>
    </xf>
    <xf numFmtId="165" fontId="3" fillId="3" borderId="1" xfId="0" applyNumberFormat="1" applyFont="1" applyFill="1" applyBorder="1"/>
    <xf numFmtId="165" fontId="40" fillId="3" borderId="1" xfId="0" applyNumberFormat="1" applyFont="1" applyFill="1" applyBorder="1" applyAlignment="1">
      <alignment horizontal="center"/>
    </xf>
    <xf numFmtId="165" fontId="40" fillId="3" borderId="1" xfId="0" applyNumberFormat="1" applyFont="1" applyFill="1" applyBorder="1"/>
    <xf numFmtId="165" fontId="40" fillId="3" borderId="4" xfId="0" applyNumberFormat="1" applyFont="1" applyFill="1" applyBorder="1" applyAlignment="1">
      <alignment horizontal="center"/>
    </xf>
    <xf numFmtId="165" fontId="3" fillId="3" borderId="4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65" fontId="26" fillId="4" borderId="4" xfId="0" applyNumberFormat="1" applyFont="1" applyFill="1" applyBorder="1" applyAlignment="1">
      <alignment horizontal="center"/>
    </xf>
    <xf numFmtId="165" fontId="27" fillId="3" borderId="4" xfId="0" applyNumberFormat="1" applyFont="1" applyFill="1" applyBorder="1" applyAlignment="1">
      <alignment horizontal="center"/>
    </xf>
    <xf numFmtId="165" fontId="6" fillId="3" borderId="4" xfId="0" applyNumberFormat="1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/>
    </xf>
    <xf numFmtId="165" fontId="27" fillId="4" borderId="4" xfId="0" applyNumberFormat="1" applyFont="1" applyFill="1" applyBorder="1" applyAlignment="1">
      <alignment horizontal="center"/>
    </xf>
    <xf numFmtId="165" fontId="26" fillId="7" borderId="1" xfId="0" applyNumberFormat="1" applyFont="1" applyFill="1" applyBorder="1" applyAlignment="1">
      <alignment horizontal="center"/>
    </xf>
    <xf numFmtId="165" fontId="26" fillId="7" borderId="1" xfId="0" applyNumberFormat="1" applyFont="1" applyFill="1" applyBorder="1"/>
    <xf numFmtId="165" fontId="26" fillId="4" borderId="4" xfId="0" applyNumberFormat="1" applyFont="1" applyFill="1" applyBorder="1"/>
    <xf numFmtId="165" fontId="4" fillId="4" borderId="4" xfId="0" applyNumberFormat="1" applyFont="1" applyFill="1" applyBorder="1"/>
    <xf numFmtId="165" fontId="4" fillId="4" borderId="4" xfId="0" applyNumberFormat="1" applyFont="1" applyFill="1" applyBorder="1" applyAlignment="1">
      <alignment horizontal="center"/>
    </xf>
    <xf numFmtId="165" fontId="26" fillId="3" borderId="1" xfId="0" applyNumberFormat="1" applyFont="1" applyFill="1" applyBorder="1" applyAlignment="1">
      <alignment horizontal="center"/>
    </xf>
    <xf numFmtId="165" fontId="4" fillId="17" borderId="1" xfId="0" applyNumberFormat="1" applyFont="1" applyFill="1" applyBorder="1" applyAlignment="1">
      <alignment horizontal="center"/>
    </xf>
    <xf numFmtId="165" fontId="4" fillId="17" borderId="1" xfId="0" applyNumberFormat="1" applyFont="1" applyFill="1" applyBorder="1"/>
    <xf numFmtId="165" fontId="27" fillId="17" borderId="1" xfId="0" applyNumberFormat="1" applyFont="1" applyFill="1" applyBorder="1" applyAlignment="1">
      <alignment horizontal="center"/>
    </xf>
    <xf numFmtId="165" fontId="26" fillId="17" borderId="1" xfId="0" applyNumberFormat="1" applyFont="1" applyFill="1" applyBorder="1" applyAlignment="1">
      <alignment horizontal="center"/>
    </xf>
    <xf numFmtId="165" fontId="27" fillId="17" borderId="4" xfId="0" applyNumberFormat="1" applyFont="1" applyFill="1" applyBorder="1" applyAlignment="1">
      <alignment horizontal="center"/>
    </xf>
    <xf numFmtId="165" fontId="27" fillId="17" borderId="1" xfId="0" applyNumberFormat="1" applyFont="1" applyFill="1" applyBorder="1"/>
    <xf numFmtId="165" fontId="4" fillId="3" borderId="1" xfId="0" applyNumberFormat="1" applyFont="1" applyFill="1" applyBorder="1"/>
    <xf numFmtId="165" fontId="8" fillId="3" borderId="1" xfId="0" applyNumberFormat="1" applyFont="1" applyFill="1" applyBorder="1"/>
    <xf numFmtId="165" fontId="39" fillId="3" borderId="1" xfId="0" applyNumberFormat="1" applyFont="1" applyFill="1" applyBorder="1" applyAlignment="1">
      <alignment horizontal="center"/>
    </xf>
    <xf numFmtId="165" fontId="39" fillId="3" borderId="4" xfId="0" applyNumberFormat="1" applyFont="1" applyFill="1" applyBorder="1" applyAlignment="1">
      <alignment horizontal="center"/>
    </xf>
    <xf numFmtId="165" fontId="39" fillId="3" borderId="1" xfId="0" applyNumberFormat="1" applyFont="1" applyFill="1" applyBorder="1"/>
    <xf numFmtId="165" fontId="39" fillId="4" borderId="1" xfId="0" applyNumberFormat="1" applyFont="1" applyFill="1" applyBorder="1" applyAlignment="1">
      <alignment horizontal="center"/>
    </xf>
    <xf numFmtId="0" fontId="6" fillId="8" borderId="1" xfId="3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168" fontId="6" fillId="8" borderId="4" xfId="3" applyNumberFormat="1" applyFont="1" applyFill="1" applyBorder="1" applyAlignment="1">
      <alignment horizontal="center" vertical="center"/>
    </xf>
    <xf numFmtId="168" fontId="6" fillId="8" borderId="1" xfId="3" applyNumberFormat="1" applyFont="1" applyFill="1" applyBorder="1" applyAlignment="1">
      <alignment horizontal="center" vertical="center"/>
    </xf>
    <xf numFmtId="0" fontId="6" fillId="8" borderId="1" xfId="3" applyFont="1" applyFill="1" applyBorder="1" applyAlignment="1">
      <alignment horizontal="center" vertical="center"/>
    </xf>
    <xf numFmtId="0" fontId="4" fillId="8" borderId="1" xfId="3" applyFont="1" applyFill="1" applyBorder="1" applyAlignment="1">
      <alignment horizontal="center" vertical="center" wrapText="1"/>
    </xf>
    <xf numFmtId="165" fontId="6" fillId="3" borderId="1" xfId="3" applyNumberFormat="1" applyFont="1" applyFill="1" applyBorder="1" applyAlignment="1">
      <alignment horizontal="center" vertical="center" wrapText="1"/>
    </xf>
    <xf numFmtId="165" fontId="4" fillId="3" borderId="1" xfId="3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3" borderId="1" xfId="3" applyFont="1" applyFill="1" applyBorder="1" applyAlignment="1">
      <alignment horizontal="center" vertical="center"/>
    </xf>
    <xf numFmtId="0" fontId="9" fillId="3" borderId="1" xfId="3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1" fontId="4" fillId="0" borderId="1" xfId="3" applyNumberFormat="1" applyFont="1" applyBorder="1" applyAlignment="1">
      <alignment horizontal="center" vertical="center" wrapText="1"/>
    </xf>
    <xf numFmtId="3" fontId="6" fillId="0" borderId="1" xfId="3" applyNumberFormat="1" applyFont="1" applyBorder="1" applyAlignment="1">
      <alignment horizontal="left" vertical="center" wrapText="1"/>
    </xf>
    <xf numFmtId="1" fontId="4" fillId="8" borderId="1" xfId="3" applyNumberFormat="1" applyFont="1" applyFill="1" applyBorder="1" applyAlignment="1">
      <alignment horizontal="center" vertical="center" wrapText="1"/>
    </xf>
    <xf numFmtId="168" fontId="6" fillId="8" borderId="1" xfId="2" applyNumberFormat="1" applyFont="1" applyFill="1" applyBorder="1" applyAlignment="1">
      <alignment horizontal="center" vertical="center" wrapText="1"/>
    </xf>
    <xf numFmtId="0" fontId="6" fillId="8" borderId="4" xfId="3" applyFont="1" applyFill="1" applyBorder="1" applyAlignment="1">
      <alignment horizontal="left" vertical="center" wrapText="1"/>
    </xf>
    <xf numFmtId="1" fontId="4" fillId="8" borderId="4" xfId="3" applyNumberFormat="1" applyFont="1" applyFill="1" applyBorder="1" applyAlignment="1">
      <alignment horizontal="center" vertical="center" wrapText="1"/>
    </xf>
    <xf numFmtId="0" fontId="6" fillId="4" borderId="1" xfId="3" applyFont="1" applyFill="1" applyBorder="1" applyAlignment="1">
      <alignment horizontal="left" wrapText="1"/>
    </xf>
    <xf numFmtId="1" fontId="4" fillId="4" borderId="1" xfId="3" applyNumberFormat="1" applyFont="1" applyFill="1" applyBorder="1" applyAlignment="1">
      <alignment horizontal="center" vertical="center" wrapText="1"/>
    </xf>
    <xf numFmtId="1" fontId="4" fillId="4" borderId="1" xfId="3" applyNumberFormat="1" applyFont="1" applyFill="1" applyBorder="1" applyAlignment="1">
      <alignment horizontal="center" vertical="center"/>
    </xf>
    <xf numFmtId="0" fontId="6" fillId="4" borderId="1" xfId="3" applyFont="1" applyFill="1" applyBorder="1" applyAlignment="1">
      <alignment horizontal="left" vertical="center" wrapText="1"/>
    </xf>
    <xf numFmtId="168" fontId="6" fillId="8" borderId="1" xfId="3" applyNumberFormat="1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left" wrapText="1"/>
    </xf>
    <xf numFmtId="1" fontId="8" fillId="8" borderId="1" xfId="3" applyNumberFormat="1" applyFont="1" applyFill="1" applyBorder="1" applyAlignment="1">
      <alignment horizontal="center" vertical="center" wrapText="1"/>
    </xf>
    <xf numFmtId="168" fontId="3" fillId="8" borderId="1" xfId="3" applyNumberFormat="1" applyFont="1" applyFill="1" applyBorder="1" applyAlignment="1">
      <alignment horizontal="center" vertical="center"/>
    </xf>
    <xf numFmtId="1" fontId="4" fillId="0" borderId="0" xfId="3" applyNumberFormat="1" applyFont="1" applyAlignment="1">
      <alignment horizontal="center" vertical="center"/>
    </xf>
    <xf numFmtId="0" fontId="6" fillId="0" borderId="0" xfId="3" applyFont="1" applyAlignment="1">
      <alignment horizontal="left"/>
    </xf>
    <xf numFmtId="170" fontId="6" fillId="3" borderId="0" xfId="0" applyNumberFormat="1" applyFont="1" applyFill="1"/>
    <xf numFmtId="165" fontId="10" fillId="0" borderId="1" xfId="3" applyNumberFormat="1" applyFont="1" applyBorder="1" applyAlignment="1">
      <alignment horizontal="center" vertical="center" wrapText="1"/>
    </xf>
    <xf numFmtId="165" fontId="10" fillId="4" borderId="1" xfId="3" applyNumberFormat="1" applyFont="1" applyFill="1" applyBorder="1" applyAlignment="1">
      <alignment horizontal="center" vertical="center" wrapText="1"/>
    </xf>
    <xf numFmtId="165" fontId="11" fillId="0" borderId="1" xfId="3" applyNumberFormat="1" applyFont="1" applyBorder="1" applyAlignment="1">
      <alignment horizontal="center" vertical="center" wrapText="1"/>
    </xf>
    <xf numFmtId="1" fontId="4" fillId="4" borderId="19" xfId="0" applyNumberFormat="1" applyFont="1" applyFill="1" applyBorder="1"/>
    <xf numFmtId="165" fontId="4" fillId="4" borderId="19" xfId="0" applyNumberFormat="1" applyFont="1" applyFill="1" applyBorder="1" applyAlignment="1">
      <alignment horizontal="center"/>
    </xf>
    <xf numFmtId="165" fontId="8" fillId="4" borderId="19" xfId="0" applyNumberFormat="1" applyFont="1" applyFill="1" applyBorder="1" applyAlignment="1">
      <alignment horizontal="center"/>
    </xf>
    <xf numFmtId="165" fontId="4" fillId="4" borderId="19" xfId="0" applyNumberFormat="1" applyFont="1" applyFill="1" applyBorder="1"/>
    <xf numFmtId="165" fontId="26" fillId="4" borderId="19" xfId="0" applyNumberFormat="1" applyFont="1" applyFill="1" applyBorder="1" applyAlignment="1">
      <alignment horizontal="center"/>
    </xf>
    <xf numFmtId="165" fontId="27" fillId="4" borderId="19" xfId="0" applyNumberFormat="1" applyFont="1" applyFill="1" applyBorder="1" applyAlignment="1">
      <alignment horizontal="center"/>
    </xf>
    <xf numFmtId="165" fontId="6" fillId="4" borderId="19" xfId="0" applyNumberFormat="1" applyFont="1" applyFill="1" applyBorder="1" applyAlignment="1">
      <alignment horizontal="center"/>
    </xf>
    <xf numFmtId="165" fontId="26" fillId="4" borderId="19" xfId="0" applyNumberFormat="1" applyFont="1" applyFill="1" applyBorder="1"/>
    <xf numFmtId="1" fontId="4" fillId="4" borderId="6" xfId="0" applyNumberFormat="1" applyFont="1" applyFill="1" applyBorder="1"/>
    <xf numFmtId="165" fontId="4" fillId="4" borderId="6" xfId="0" applyNumberFormat="1" applyFont="1" applyFill="1" applyBorder="1" applyAlignment="1">
      <alignment horizontal="center"/>
    </xf>
    <xf numFmtId="165" fontId="4" fillId="4" borderId="6" xfId="0" applyNumberFormat="1" applyFont="1" applyFill="1" applyBorder="1"/>
    <xf numFmtId="165" fontId="26" fillId="4" borderId="6" xfId="0" applyNumberFormat="1" applyFont="1" applyFill="1" applyBorder="1" applyAlignment="1">
      <alignment horizontal="center"/>
    </xf>
    <xf numFmtId="165" fontId="27" fillId="4" borderId="6" xfId="0" applyNumberFormat="1" applyFont="1" applyFill="1" applyBorder="1" applyAlignment="1">
      <alignment horizontal="center"/>
    </xf>
    <xf numFmtId="165" fontId="6" fillId="4" borderId="6" xfId="0" applyNumberFormat="1" applyFont="1" applyFill="1" applyBorder="1" applyAlignment="1">
      <alignment horizontal="center"/>
    </xf>
    <xf numFmtId="165" fontId="26" fillId="4" borderId="17" xfId="0" applyNumberFormat="1" applyFont="1" applyFill="1" applyBorder="1" applyAlignment="1">
      <alignment horizontal="center"/>
    </xf>
    <xf numFmtId="165" fontId="26" fillId="4" borderId="6" xfId="0" applyNumberFormat="1" applyFont="1" applyFill="1" applyBorder="1"/>
    <xf numFmtId="168" fontId="4" fillId="0" borderId="1" xfId="3" applyNumberFormat="1" applyFont="1" applyBorder="1" applyAlignment="1">
      <alignment horizontal="center" vertical="center" wrapText="1"/>
    </xf>
    <xf numFmtId="165" fontId="26" fillId="3" borderId="4" xfId="0" applyNumberFormat="1" applyFont="1" applyFill="1" applyBorder="1" applyAlignment="1">
      <alignment horizontal="center"/>
    </xf>
    <xf numFmtId="165" fontId="26" fillId="3" borderId="1" xfId="0" applyNumberFormat="1" applyFont="1" applyFill="1" applyBorder="1"/>
    <xf numFmtId="1" fontId="39" fillId="3" borderId="1" xfId="0" applyNumberFormat="1" applyFont="1" applyFill="1" applyBorder="1"/>
    <xf numFmtId="165" fontId="6" fillId="18" borderId="1" xfId="0" applyNumberFormat="1" applyFont="1" applyFill="1" applyBorder="1" applyAlignment="1">
      <alignment horizontal="center"/>
    </xf>
    <xf numFmtId="165" fontId="6" fillId="3" borderId="1" xfId="3" applyNumberFormat="1" applyFont="1" applyFill="1" applyBorder="1" applyAlignment="1">
      <alignment horizontal="center" vertical="center"/>
    </xf>
    <xf numFmtId="168" fontId="4" fillId="0" borderId="1" xfId="3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wrapText="1"/>
    </xf>
    <xf numFmtId="167" fontId="16" fillId="4" borderId="1" xfId="3" applyNumberFormat="1" applyFont="1" applyFill="1" applyBorder="1" applyAlignment="1">
      <alignment horizontal="center" vertical="center" wrapText="1"/>
    </xf>
    <xf numFmtId="168" fontId="6" fillId="0" borderId="1" xfId="3" applyNumberFormat="1" applyFont="1" applyBorder="1" applyAlignment="1">
      <alignment horizontal="center" vertical="center"/>
    </xf>
    <xf numFmtId="168" fontId="6" fillId="3" borderId="1" xfId="3" applyNumberFormat="1" applyFont="1" applyFill="1" applyBorder="1" applyAlignment="1">
      <alignment horizontal="center" vertical="center"/>
    </xf>
    <xf numFmtId="0" fontId="1" fillId="0" borderId="0" xfId="3"/>
    <xf numFmtId="0" fontId="32" fillId="0" borderId="0" xfId="3" applyFont="1"/>
    <xf numFmtId="0" fontId="1" fillId="0" borderId="0" xfId="3" applyAlignment="1">
      <alignment horizontal="center"/>
    </xf>
    <xf numFmtId="0" fontId="25" fillId="0" borderId="0" xfId="3" applyFont="1"/>
    <xf numFmtId="165" fontId="4" fillId="0" borderId="1" xfId="3" applyNumberFormat="1" applyFont="1" applyBorder="1" applyAlignment="1">
      <alignment horizontal="center"/>
    </xf>
    <xf numFmtId="0" fontId="25" fillId="0" borderId="0" xfId="3" applyFont="1" applyAlignment="1">
      <alignment horizontal="center"/>
    </xf>
    <xf numFmtId="0" fontId="26" fillId="0" borderId="1" xfId="3" applyFont="1" applyBorder="1"/>
    <xf numFmtId="0" fontId="26" fillId="0" borderId="1" xfId="3" applyFont="1" applyBorder="1" applyAlignment="1">
      <alignment horizontal="center" vertical="center"/>
    </xf>
    <xf numFmtId="0" fontId="27" fillId="6" borderId="1" xfId="3" applyFont="1" applyFill="1" applyBorder="1"/>
    <xf numFmtId="0" fontId="27" fillId="6" borderId="1" xfId="3" applyFont="1" applyFill="1" applyBorder="1" applyAlignment="1">
      <alignment horizontal="center"/>
    </xf>
    <xf numFmtId="165" fontId="6" fillId="6" borderId="1" xfId="3" applyNumberFormat="1" applyFont="1" applyFill="1" applyBorder="1" applyAlignment="1">
      <alignment horizontal="center"/>
    </xf>
    <xf numFmtId="0" fontId="25" fillId="6" borderId="0" xfId="3" applyFont="1" applyFill="1"/>
    <xf numFmtId="0" fontId="26" fillId="0" borderId="1" xfId="3" applyFont="1" applyBorder="1" applyAlignment="1">
      <alignment horizontal="center" vertical="center" wrapText="1"/>
    </xf>
    <xf numFmtId="0" fontId="27" fillId="6" borderId="1" xfId="3" applyFont="1" applyFill="1" applyBorder="1" applyAlignment="1">
      <alignment horizontal="center" vertical="center"/>
    </xf>
    <xf numFmtId="0" fontId="27" fillId="6" borderId="1" xfId="3" applyFont="1" applyFill="1" applyBorder="1" applyAlignment="1">
      <alignment horizontal="center" vertical="center" wrapText="1"/>
    </xf>
    <xf numFmtId="165" fontId="1" fillId="0" borderId="0" xfId="3" applyNumberFormat="1" applyAlignment="1">
      <alignment horizontal="center"/>
    </xf>
    <xf numFmtId="0" fontId="41" fillId="0" borderId="0" xfId="3" applyFont="1"/>
    <xf numFmtId="0" fontId="26" fillId="6" borderId="19" xfId="3" applyFont="1" applyFill="1" applyBorder="1" applyAlignment="1">
      <alignment horizontal="center" vertical="center" textRotation="90" wrapText="1"/>
    </xf>
    <xf numFmtId="0" fontId="26" fillId="6" borderId="6" xfId="3" applyFont="1" applyFill="1" applyBorder="1" applyAlignment="1">
      <alignment horizontal="center" vertical="center" textRotation="90" wrapText="1"/>
    </xf>
    <xf numFmtId="0" fontId="26" fillId="6" borderId="5" xfId="3" applyFont="1" applyFill="1" applyBorder="1" applyAlignment="1">
      <alignment horizontal="center" vertical="center" textRotation="90" wrapText="1"/>
    </xf>
    <xf numFmtId="0" fontId="11" fillId="0" borderId="1" xfId="3" applyFont="1" applyBorder="1" applyAlignment="1">
      <alignment horizontal="center" vertical="center" wrapText="1"/>
    </xf>
    <xf numFmtId="0" fontId="10" fillId="0" borderId="0" xfId="3" applyFont="1" applyAlignment="1">
      <alignment horizontal="left"/>
    </xf>
    <xf numFmtId="1" fontId="5" fillId="4" borderId="4" xfId="0" applyNumberFormat="1" applyFont="1" applyFill="1" applyBorder="1" applyAlignment="1">
      <alignment horizontal="left" vertical="center" wrapText="1"/>
    </xf>
    <xf numFmtId="1" fontId="5" fillId="4" borderId="8" xfId="0" applyNumberFormat="1" applyFont="1" applyFill="1" applyBorder="1" applyAlignment="1">
      <alignment horizontal="left" vertical="center" wrapText="1"/>
    </xf>
    <xf numFmtId="1" fontId="5" fillId="4" borderId="9" xfId="0" applyNumberFormat="1" applyFont="1" applyFill="1" applyBorder="1" applyAlignment="1">
      <alignment horizontal="left" vertical="center" wrapText="1"/>
    </xf>
    <xf numFmtId="1" fontId="5" fillId="4" borderId="4" xfId="0" applyNumberFormat="1" applyFont="1" applyFill="1" applyBorder="1" applyAlignment="1">
      <alignment horizontal="left"/>
    </xf>
    <xf numFmtId="1" fontId="5" fillId="4" borderId="8" xfId="0" applyNumberFormat="1" applyFont="1" applyFill="1" applyBorder="1" applyAlignment="1">
      <alignment horizontal="left"/>
    </xf>
    <xf numFmtId="1" fontId="5" fillId="4" borderId="9" xfId="0" applyNumberFormat="1" applyFont="1" applyFill="1" applyBorder="1" applyAlignment="1">
      <alignment horizontal="left"/>
    </xf>
    <xf numFmtId="168" fontId="4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/>
    <xf numFmtId="168" fontId="27" fillId="0" borderId="0" xfId="0" applyNumberFormat="1" applyFont="1"/>
    <xf numFmtId="165" fontId="6" fillId="0" borderId="1" xfId="3" applyNumberFormat="1" applyFont="1" applyBorder="1" applyAlignment="1">
      <alignment horizontal="center" vertical="center" wrapText="1"/>
    </xf>
    <xf numFmtId="165" fontId="4" fillId="0" borderId="1" xfId="3" applyNumberFormat="1" applyFont="1" applyBorder="1" applyAlignment="1">
      <alignment horizontal="center" vertical="center" wrapText="1"/>
    </xf>
    <xf numFmtId="1" fontId="6" fillId="0" borderId="1" xfId="3" applyNumberFormat="1" applyFont="1" applyBorder="1" applyAlignment="1">
      <alignment horizontal="center" vertical="center"/>
    </xf>
    <xf numFmtId="1" fontId="4" fillId="0" borderId="1" xfId="3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165" fontId="6" fillId="0" borderId="1" xfId="3" applyNumberFormat="1" applyFont="1" applyBorder="1" applyAlignment="1">
      <alignment horizontal="center" vertical="center"/>
    </xf>
    <xf numFmtId="2" fontId="6" fillId="3" borderId="1" xfId="3" applyNumberFormat="1" applyFont="1" applyFill="1" applyBorder="1" applyAlignment="1">
      <alignment horizontal="center" vertical="center" wrapText="1"/>
    </xf>
    <xf numFmtId="165" fontId="6" fillId="8" borderId="1" xfId="2" applyNumberFormat="1" applyFont="1" applyFill="1" applyBorder="1" applyAlignment="1">
      <alignment horizontal="center" vertical="center" wrapText="1"/>
    </xf>
    <xf numFmtId="165" fontId="4" fillId="8" borderId="1" xfId="2" applyNumberFormat="1" applyFont="1" applyFill="1" applyBorder="1" applyAlignment="1">
      <alignment horizontal="center" vertical="center" wrapText="1"/>
    </xf>
    <xf numFmtId="165" fontId="6" fillId="8" borderId="1" xfId="3" applyNumberFormat="1" applyFont="1" applyFill="1" applyBorder="1" applyAlignment="1">
      <alignment horizontal="center" vertical="center"/>
    </xf>
    <xf numFmtId="1" fontId="6" fillId="8" borderId="1" xfId="3" applyNumberFormat="1" applyFont="1" applyFill="1" applyBorder="1" applyAlignment="1">
      <alignment horizontal="center" vertical="center"/>
    </xf>
    <xf numFmtId="0" fontId="6" fillId="0" borderId="4" xfId="3" applyFont="1" applyBorder="1" applyAlignment="1">
      <alignment horizontal="left" vertical="center" wrapText="1"/>
    </xf>
    <xf numFmtId="1" fontId="4" fillId="0" borderId="4" xfId="3" applyNumberFormat="1" applyFont="1" applyBorder="1" applyAlignment="1">
      <alignment horizontal="center" vertical="center" wrapText="1"/>
    </xf>
    <xf numFmtId="165" fontId="4" fillId="4" borderId="4" xfId="3" applyNumberFormat="1" applyFont="1" applyFill="1" applyBorder="1" applyAlignment="1">
      <alignment horizontal="center" vertical="center"/>
    </xf>
    <xf numFmtId="165" fontId="6" fillId="8" borderId="4" xfId="3" applyNumberFormat="1" applyFont="1" applyFill="1" applyBorder="1" applyAlignment="1">
      <alignment horizontal="center" vertical="center"/>
    </xf>
    <xf numFmtId="165" fontId="4" fillId="8" borderId="4" xfId="3" applyNumberFormat="1" applyFont="1" applyFill="1" applyBorder="1" applyAlignment="1">
      <alignment horizontal="center" vertical="center"/>
    </xf>
    <xf numFmtId="165" fontId="7" fillId="0" borderId="1" xfId="3" applyNumberFormat="1" applyFont="1" applyBorder="1" applyAlignment="1">
      <alignment horizontal="left" vertical="center" wrapText="1"/>
    </xf>
    <xf numFmtId="165" fontId="4" fillId="0" borderId="4" xfId="3" applyNumberFormat="1" applyFont="1" applyBorder="1" applyAlignment="1">
      <alignment horizontal="center" vertical="center"/>
    </xf>
    <xf numFmtId="168" fontId="4" fillId="0" borderId="4" xfId="3" applyNumberFormat="1" applyFont="1" applyBorder="1" applyAlignment="1">
      <alignment horizontal="center" vertical="center"/>
    </xf>
    <xf numFmtId="165" fontId="4" fillId="0" borderId="1" xfId="3" applyNumberFormat="1" applyFont="1" applyBorder="1" applyAlignment="1">
      <alignment horizontal="center" vertical="center"/>
    </xf>
    <xf numFmtId="165" fontId="26" fillId="0" borderId="1" xfId="3" applyNumberFormat="1" applyFont="1" applyBorder="1" applyAlignment="1">
      <alignment horizontal="center" vertical="center" wrapText="1"/>
    </xf>
    <xf numFmtId="1" fontId="27" fillId="0" borderId="0" xfId="3" applyNumberFormat="1" applyFont="1" applyAlignment="1">
      <alignment horizontal="center" vertical="center"/>
    </xf>
    <xf numFmtId="0" fontId="27" fillId="0" borderId="0" xfId="3" applyFont="1"/>
    <xf numFmtId="165" fontId="4" fillId="8" borderId="1" xfId="3" applyNumberFormat="1" applyFont="1" applyFill="1" applyBorder="1" applyAlignment="1">
      <alignment horizontal="center" vertical="center"/>
    </xf>
    <xf numFmtId="0" fontId="6" fillId="4" borderId="1" xfId="3" applyFont="1" applyFill="1" applyBorder="1" applyAlignment="1">
      <alignment horizontal="justify" vertical="center" wrapText="1"/>
    </xf>
    <xf numFmtId="0" fontId="6" fillId="4" borderId="1" xfId="3" applyFont="1" applyFill="1" applyBorder="1" applyAlignment="1">
      <alignment horizontal="justify" vertical="center"/>
    </xf>
    <xf numFmtId="170" fontId="4" fillId="0" borderId="1" xfId="3" applyNumberFormat="1" applyFont="1" applyBorder="1" applyAlignment="1">
      <alignment horizontal="center" vertical="center" wrapText="1"/>
    </xf>
    <xf numFmtId="0" fontId="4" fillId="4" borderId="1" xfId="3" applyFont="1" applyFill="1" applyBorder="1" applyAlignment="1">
      <alignment horizontal="left" vertical="top" wrapText="1"/>
    </xf>
    <xf numFmtId="0" fontId="6" fillId="4" borderId="1" xfId="3" applyFont="1" applyFill="1" applyBorder="1" applyAlignment="1">
      <alignment horizontal="left" vertical="top" wrapText="1"/>
    </xf>
    <xf numFmtId="3" fontId="4" fillId="0" borderId="1" xfId="3" applyNumberFormat="1" applyFont="1" applyBorder="1" applyAlignment="1">
      <alignment horizontal="center" vertical="center"/>
    </xf>
    <xf numFmtId="0" fontId="6" fillId="0" borderId="1" xfId="3" applyFont="1" applyBorder="1" applyAlignment="1">
      <alignment horizontal="justify" vertical="center" wrapText="1"/>
    </xf>
    <xf numFmtId="165" fontId="6" fillId="8" borderId="1" xfId="3" applyNumberFormat="1" applyFont="1" applyFill="1" applyBorder="1" applyAlignment="1">
      <alignment horizontal="center" vertical="center" wrapText="1"/>
    </xf>
    <xf numFmtId="165" fontId="4" fillId="8" borderId="1" xfId="3" applyNumberFormat="1" applyFont="1" applyFill="1" applyBorder="1" applyAlignment="1">
      <alignment horizontal="center" vertical="center" wrapText="1"/>
    </xf>
    <xf numFmtId="169" fontId="6" fillId="8" borderId="1" xfId="3" applyNumberFormat="1" applyFont="1" applyFill="1" applyBorder="1" applyAlignment="1">
      <alignment horizontal="center" vertical="center" wrapText="1"/>
    </xf>
    <xf numFmtId="0" fontId="4" fillId="0" borderId="1" xfId="3" applyFont="1" applyBorder="1" applyAlignment="1">
      <alignment vertical="top" wrapText="1"/>
    </xf>
    <xf numFmtId="0" fontId="6" fillId="0" borderId="1" xfId="3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165" fontId="7" fillId="0" borderId="1" xfId="3" applyNumberFormat="1" applyFont="1" applyBorder="1" applyAlignment="1">
      <alignment horizontal="center" vertical="center" wrapText="1"/>
    </xf>
    <xf numFmtId="166" fontId="4" fillId="4" borderId="1" xfId="3" applyNumberFormat="1" applyFont="1" applyFill="1" applyBorder="1" applyAlignment="1">
      <alignment horizontal="center" vertical="center" wrapText="1"/>
    </xf>
    <xf numFmtId="165" fontId="3" fillId="8" borderId="1" xfId="3" applyNumberFormat="1" applyFont="1" applyFill="1" applyBorder="1" applyAlignment="1">
      <alignment horizontal="center" vertical="center"/>
    </xf>
    <xf numFmtId="0" fontId="16" fillId="0" borderId="0" xfId="1" applyFont="1"/>
    <xf numFmtId="0" fontId="16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 wrapText="1"/>
    </xf>
    <xf numFmtId="1" fontId="16" fillId="0" borderId="1" xfId="1" applyNumberFormat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/>
    </xf>
    <xf numFmtId="1" fontId="10" fillId="0" borderId="9" xfId="1" applyNumberFormat="1" applyFont="1" applyBorder="1" applyAlignment="1">
      <alignment horizontal="center"/>
    </xf>
    <xf numFmtId="1" fontId="10" fillId="0" borderId="1" xfId="1" applyNumberFormat="1" applyFont="1" applyBorder="1" applyAlignment="1">
      <alignment horizontal="center" wrapText="1"/>
    </xf>
    <xf numFmtId="0" fontId="10" fillId="0" borderId="24" xfId="1" applyFont="1" applyBorder="1" applyAlignment="1">
      <alignment horizontal="center" wrapText="1"/>
    </xf>
    <xf numFmtId="0" fontId="10" fillId="0" borderId="0" xfId="1" applyFont="1" applyAlignment="1">
      <alignment horizontal="center" vertical="center" wrapText="1"/>
    </xf>
    <xf numFmtId="167" fontId="31" fillId="5" borderId="0" xfId="1" applyNumberFormat="1" applyFont="1" applyFill="1" applyAlignment="1">
      <alignment horizontal="center" vertical="center"/>
    </xf>
    <xf numFmtId="0" fontId="44" fillId="0" borderId="0" xfId="3" applyFont="1"/>
    <xf numFmtId="0" fontId="16" fillId="0" borderId="7" xfId="1" applyFont="1" applyBorder="1" applyAlignment="1">
      <alignment wrapText="1"/>
    </xf>
    <xf numFmtId="165" fontId="16" fillId="0" borderId="9" xfId="1" applyNumberFormat="1" applyFont="1" applyBorder="1" applyAlignment="1">
      <alignment horizontal="center" vertical="center" wrapText="1"/>
    </xf>
    <xf numFmtId="165" fontId="16" fillId="0" borderId="1" xfId="1" applyNumberFormat="1" applyFont="1" applyBorder="1" applyAlignment="1">
      <alignment horizontal="center" vertical="center"/>
    </xf>
    <xf numFmtId="3" fontId="16" fillId="0" borderId="1" xfId="1" applyNumberFormat="1" applyFont="1" applyBorder="1" applyAlignment="1">
      <alignment horizontal="center" vertical="center"/>
    </xf>
    <xf numFmtId="167" fontId="28" fillId="0" borderId="1" xfId="1" applyNumberFormat="1" applyFont="1" applyBorder="1" applyAlignment="1">
      <alignment horizontal="center" vertical="center"/>
    </xf>
    <xf numFmtId="165" fontId="16" fillId="4" borderId="1" xfId="3" applyNumberFormat="1" applyFont="1" applyFill="1" applyBorder="1" applyAlignment="1">
      <alignment horizontal="center" vertical="center" wrapText="1"/>
    </xf>
    <xf numFmtId="167" fontId="42" fillId="0" borderId="1" xfId="1" applyNumberFormat="1" applyFont="1" applyBorder="1" applyAlignment="1">
      <alignment horizontal="center" vertical="center"/>
    </xf>
    <xf numFmtId="167" fontId="16" fillId="4" borderId="0" xfId="3" applyNumberFormat="1" applyFont="1" applyFill="1" applyAlignment="1">
      <alignment horizontal="center" vertical="center" wrapText="1"/>
    </xf>
    <xf numFmtId="167" fontId="16" fillId="4" borderId="0" xfId="1" applyNumberFormat="1" applyFont="1" applyFill="1" applyAlignment="1">
      <alignment horizontal="center" vertical="center"/>
    </xf>
    <xf numFmtId="0" fontId="17" fillId="0" borderId="7" xfId="1" applyFont="1" applyBorder="1" applyAlignment="1">
      <alignment wrapText="1"/>
    </xf>
    <xf numFmtId="165" fontId="17" fillId="0" borderId="9" xfId="1" applyNumberFormat="1" applyFont="1" applyBorder="1" applyAlignment="1">
      <alignment horizontal="center" vertical="center" wrapText="1"/>
    </xf>
    <xf numFmtId="165" fontId="17" fillId="0" borderId="1" xfId="1" applyNumberFormat="1" applyFont="1" applyBorder="1" applyAlignment="1">
      <alignment horizontal="center" vertical="center"/>
    </xf>
    <xf numFmtId="3" fontId="17" fillId="0" borderId="1" xfId="1" applyNumberFormat="1" applyFont="1" applyBorder="1" applyAlignment="1">
      <alignment horizontal="center" vertical="center"/>
    </xf>
    <xf numFmtId="167" fontId="43" fillId="0" borderId="1" xfId="1" applyNumberFormat="1" applyFont="1" applyBorder="1" applyAlignment="1">
      <alignment horizontal="center" vertical="center"/>
    </xf>
    <xf numFmtId="167" fontId="17" fillId="4" borderId="0" xfId="1" applyNumberFormat="1" applyFont="1" applyFill="1" applyAlignment="1">
      <alignment horizontal="center" vertical="center"/>
    </xf>
    <xf numFmtId="0" fontId="17" fillId="0" borderId="7" xfId="1" applyFont="1" applyBorder="1" applyAlignment="1">
      <alignment horizontal="left" wrapText="1"/>
    </xf>
    <xf numFmtId="165" fontId="17" fillId="4" borderId="1" xfId="3" applyNumberFormat="1" applyFont="1" applyFill="1" applyBorder="1" applyAlignment="1">
      <alignment horizontal="center" vertical="center" wrapText="1"/>
    </xf>
    <xf numFmtId="167" fontId="17" fillId="4" borderId="1" xfId="3" applyNumberFormat="1" applyFont="1" applyFill="1" applyBorder="1" applyAlignment="1">
      <alignment horizontal="center" vertical="center" wrapText="1"/>
    </xf>
    <xf numFmtId="167" fontId="17" fillId="4" borderId="0" xfId="3" applyNumberFormat="1" applyFont="1" applyFill="1" applyAlignment="1">
      <alignment horizontal="center" vertical="center" wrapText="1"/>
    </xf>
    <xf numFmtId="167" fontId="16" fillId="0" borderId="1" xfId="1" applyNumberFormat="1" applyFont="1" applyBorder="1" applyAlignment="1">
      <alignment horizontal="center" vertical="center"/>
    </xf>
    <xf numFmtId="167" fontId="16" fillId="0" borderId="0" xfId="1" applyNumberFormat="1" applyFont="1" applyAlignment="1">
      <alignment horizontal="center" vertical="center"/>
    </xf>
    <xf numFmtId="0" fontId="16" fillId="0" borderId="7" xfId="1" applyFont="1" applyBorder="1" applyAlignment="1">
      <alignment vertical="justify" wrapText="1"/>
    </xf>
    <xf numFmtId="0" fontId="17" fillId="0" borderId="7" xfId="1" applyFont="1" applyBorder="1" applyAlignment="1">
      <alignment vertical="justify" wrapText="1"/>
    </xf>
    <xf numFmtId="167" fontId="17" fillId="0" borderId="1" xfId="1" applyNumberFormat="1" applyFont="1" applyBorder="1" applyAlignment="1">
      <alignment horizontal="center" vertical="center"/>
    </xf>
    <xf numFmtId="167" fontId="17" fillId="0" borderId="0" xfId="1" applyNumberFormat="1" applyFont="1" applyAlignment="1">
      <alignment horizontal="center" vertical="center"/>
    </xf>
    <xf numFmtId="167" fontId="17" fillId="0" borderId="1" xfId="3" applyNumberFormat="1" applyFont="1" applyBorder="1" applyAlignment="1">
      <alignment horizontal="center" vertical="center" wrapText="1"/>
    </xf>
    <xf numFmtId="167" fontId="17" fillId="0" borderId="0" xfId="3" applyNumberFormat="1" applyFont="1" applyAlignment="1">
      <alignment horizontal="center" vertical="center" wrapText="1"/>
    </xf>
    <xf numFmtId="167" fontId="1" fillId="0" borderId="0" xfId="3" applyNumberFormat="1"/>
    <xf numFmtId="14" fontId="11" fillId="0" borderId="0" xfId="3" applyNumberFormat="1" applyFont="1" applyAlignment="1">
      <alignment horizontal="center"/>
    </xf>
    <xf numFmtId="14" fontId="11" fillId="0" borderId="0" xfId="3" applyNumberFormat="1" applyFont="1" applyAlignment="1">
      <alignment horizontal="center" vertical="center"/>
    </xf>
    <xf numFmtId="165" fontId="1" fillId="0" borderId="0" xfId="3" applyNumberFormat="1"/>
    <xf numFmtId="169" fontId="1" fillId="0" borderId="0" xfId="3" applyNumberFormat="1"/>
    <xf numFmtId="165" fontId="20" fillId="0" borderId="0" xfId="1" applyNumberFormat="1" applyFont="1" applyAlignment="1">
      <alignment wrapText="1"/>
    </xf>
    <xf numFmtId="167" fontId="21" fillId="0" borderId="0" xfId="1" applyNumberFormat="1" applyFont="1" applyAlignment="1">
      <alignment vertical="center"/>
    </xf>
    <xf numFmtId="0" fontId="17" fillId="0" borderId="0" xfId="1" applyFont="1" applyAlignment="1">
      <alignment vertical="center"/>
    </xf>
    <xf numFmtId="0" fontId="23" fillId="0" borderId="0" xfId="3" applyFont="1"/>
    <xf numFmtId="0" fontId="1" fillId="0" borderId="0" xfId="3" applyAlignment="1">
      <alignment horizontal="center" vertical="center"/>
    </xf>
    <xf numFmtId="168" fontId="4" fillId="0" borderId="4" xfId="3" applyNumberFormat="1" applyFont="1" applyBorder="1" applyAlignment="1">
      <alignment horizontal="center" vertical="center" wrapText="1"/>
    </xf>
    <xf numFmtId="170" fontId="6" fillId="8" borderId="1" xfId="3" applyNumberFormat="1" applyFont="1" applyFill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 wrapText="1"/>
    </xf>
    <xf numFmtId="170" fontId="10" fillId="0" borderId="0" xfId="3" applyNumberFormat="1" applyFont="1"/>
    <xf numFmtId="0" fontId="10" fillId="0" borderId="5" xfId="3" applyFont="1" applyBorder="1" applyAlignment="1">
      <alignment horizontal="left" vertical="center" wrapText="1"/>
    </xf>
    <xf numFmtId="165" fontId="10" fillId="0" borderId="0" xfId="3" applyNumberFormat="1" applyFont="1" applyAlignment="1">
      <alignment horizontal="center" vertical="center" wrapText="1"/>
    </xf>
    <xf numFmtId="168" fontId="20" fillId="4" borderId="0" xfId="0" applyNumberFormat="1" applyFont="1" applyFill="1"/>
    <xf numFmtId="165" fontId="20" fillId="0" borderId="0" xfId="0" applyNumberFormat="1" applyFont="1"/>
    <xf numFmtId="165" fontId="20" fillId="4" borderId="0" xfId="0" applyNumberFormat="1" applyFont="1" applyFill="1" applyAlignment="1">
      <alignment horizontal="center"/>
    </xf>
    <xf numFmtId="168" fontId="20" fillId="0" borderId="0" xfId="0" applyNumberFormat="1" applyFont="1"/>
    <xf numFmtId="165" fontId="20" fillId="4" borderId="0" xfId="0" applyNumberFormat="1" applyFont="1" applyFill="1"/>
    <xf numFmtId="168" fontId="20" fillId="4" borderId="0" xfId="0" applyNumberFormat="1" applyFont="1" applyFill="1" applyAlignment="1">
      <alignment horizontal="center"/>
    </xf>
    <xf numFmtId="165" fontId="20" fillId="0" borderId="0" xfId="0" applyNumberFormat="1" applyFont="1" applyAlignment="1">
      <alignment horizontal="center"/>
    </xf>
    <xf numFmtId="165" fontId="16" fillId="4" borderId="0" xfId="0" applyNumberFormat="1" applyFont="1" applyFill="1"/>
    <xf numFmtId="1" fontId="4" fillId="0" borderId="0" xfId="0" applyNumberFormat="1" applyFont="1"/>
    <xf numFmtId="1" fontId="6" fillId="4" borderId="0" xfId="0" applyNumberFormat="1" applyFont="1" applyFill="1" applyAlignment="1">
      <alignment horizontal="center"/>
    </xf>
    <xf numFmtId="168" fontId="6" fillId="4" borderId="0" xfId="0" applyNumberFormat="1" applyFont="1" applyFill="1" applyAlignment="1">
      <alignment horizontal="center"/>
    </xf>
    <xf numFmtId="168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5" fontId="4" fillId="4" borderId="0" xfId="0" applyNumberFormat="1" applyFont="1" applyFill="1" applyAlignment="1">
      <alignment horizontal="center"/>
    </xf>
    <xf numFmtId="165" fontId="4" fillId="0" borderId="0" xfId="0" applyNumberFormat="1" applyFont="1"/>
    <xf numFmtId="168" fontId="4" fillId="0" borderId="0" xfId="0" applyNumberFormat="1" applyFont="1"/>
    <xf numFmtId="165" fontId="6" fillId="4" borderId="0" xfId="0" applyNumberFormat="1" applyFont="1" applyFill="1" applyAlignment="1">
      <alignment horizontal="center"/>
    </xf>
    <xf numFmtId="168" fontId="4" fillId="4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1" fontId="4" fillId="0" borderId="3" xfId="0" applyNumberFormat="1" applyFont="1" applyBorder="1"/>
    <xf numFmtId="165" fontId="4" fillId="3" borderId="1" xfId="0" applyNumberFormat="1" applyFont="1" applyFill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/>
    <xf numFmtId="1" fontId="6" fillId="0" borderId="4" xfId="0" applyNumberFormat="1" applyFont="1" applyBorder="1" applyAlignment="1">
      <alignment horizontal="left"/>
    </xf>
    <xf numFmtId="1" fontId="6" fillId="0" borderId="8" xfId="0" applyNumberFormat="1" applyFont="1" applyBorder="1" applyAlignment="1">
      <alignment horizontal="left"/>
    </xf>
    <xf numFmtId="1" fontId="6" fillId="0" borderId="9" xfId="0" applyNumberFormat="1" applyFont="1" applyBorder="1" applyAlignment="1">
      <alignment horizontal="left"/>
    </xf>
    <xf numFmtId="165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/>
    <xf numFmtId="165" fontId="6" fillId="0" borderId="4" xfId="0" applyNumberFormat="1" applyFont="1" applyBorder="1" applyAlignment="1">
      <alignment horizontal="center"/>
    </xf>
    <xf numFmtId="1" fontId="6" fillId="0" borderId="0" xfId="0" applyNumberFormat="1" applyFont="1"/>
    <xf numFmtId="165" fontId="4" fillId="0" borderId="1" xfId="0" applyNumberFormat="1" applyFont="1" applyBorder="1" applyAlignment="1">
      <alignment horizontal="center"/>
    </xf>
    <xf numFmtId="165" fontId="26" fillId="0" borderId="1" xfId="0" applyNumberFormat="1" applyFont="1" applyBorder="1" applyAlignment="1">
      <alignment horizontal="center"/>
    </xf>
    <xf numFmtId="165" fontId="26" fillId="0" borderId="1" xfId="0" applyNumberFormat="1" applyFont="1" applyBorder="1"/>
    <xf numFmtId="2" fontId="4" fillId="0" borderId="1" xfId="0" applyNumberFormat="1" applyFont="1" applyBorder="1" applyAlignment="1">
      <alignment horizontal="center"/>
    </xf>
    <xf numFmtId="165" fontId="27" fillId="0" borderId="1" xfId="0" applyNumberFormat="1" applyFont="1" applyBorder="1" applyAlignment="1">
      <alignment horizontal="center"/>
    </xf>
    <xf numFmtId="1" fontId="4" fillId="0" borderId="1" xfId="0" applyNumberFormat="1" applyFont="1" applyBorder="1"/>
    <xf numFmtId="165" fontId="3" fillId="0" borderId="1" xfId="0" applyNumberFormat="1" applyFont="1" applyBorder="1" applyAlignment="1">
      <alignment horizontal="center"/>
    </xf>
    <xf numFmtId="165" fontId="40" fillId="0" borderId="1" xfId="0" applyNumberFormat="1" applyFont="1" applyBorder="1"/>
    <xf numFmtId="165" fontId="40" fillId="0" borderId="1" xfId="0" applyNumberFormat="1" applyFont="1" applyBorder="1" applyAlignment="1">
      <alignment horizontal="center"/>
    </xf>
    <xf numFmtId="165" fontId="40" fillId="0" borderId="4" xfId="0" applyNumberFormat="1" applyFont="1" applyBorder="1" applyAlignment="1">
      <alignment horizontal="center"/>
    </xf>
    <xf numFmtId="165" fontId="3" fillId="0" borderId="1" xfId="0" applyNumberFormat="1" applyFont="1" applyBorder="1"/>
    <xf numFmtId="1" fontId="3" fillId="0" borderId="0" xfId="0" applyNumberFormat="1" applyFont="1"/>
    <xf numFmtId="165" fontId="27" fillId="0" borderId="1" xfId="0" applyNumberFormat="1" applyFont="1" applyBorder="1"/>
    <xf numFmtId="165" fontId="4" fillId="0" borderId="4" xfId="0" applyNumberFormat="1" applyFont="1" applyBorder="1" applyAlignment="1">
      <alignment horizontal="center"/>
    </xf>
    <xf numFmtId="165" fontId="4" fillId="0" borderId="1" xfId="0" applyNumberFormat="1" applyFont="1" applyBorder="1"/>
    <xf numFmtId="166" fontId="6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/>
    </xf>
    <xf numFmtId="165" fontId="39" fillId="0" borderId="1" xfId="0" applyNumberFormat="1" applyFont="1" applyBorder="1"/>
    <xf numFmtId="165" fontId="4" fillId="0" borderId="19" xfId="0" applyNumberFormat="1" applyFont="1" applyBorder="1" applyAlignment="1">
      <alignment horizontal="center"/>
    </xf>
    <xf numFmtId="165" fontId="6" fillId="0" borderId="19" xfId="0" applyNumberFormat="1" applyFont="1" applyBorder="1" applyAlignment="1">
      <alignment horizontal="center"/>
    </xf>
    <xf numFmtId="165" fontId="26" fillId="0" borderId="19" xfId="0" applyNumberFormat="1" applyFont="1" applyBorder="1" applyAlignment="1">
      <alignment horizontal="center"/>
    </xf>
    <xf numFmtId="165" fontId="4" fillId="0" borderId="13" xfId="0" applyNumberFormat="1" applyFont="1" applyBorder="1" applyAlignment="1">
      <alignment horizontal="center"/>
    </xf>
    <xf numFmtId="165" fontId="26" fillId="0" borderId="19" xfId="0" applyNumberFormat="1" applyFont="1" applyBorder="1"/>
    <xf numFmtId="1" fontId="3" fillId="3" borderId="0" xfId="0" applyNumberFormat="1" applyFont="1" applyFill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165" fontId="26" fillId="0" borderId="6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5" fontId="26" fillId="0" borderId="6" xfId="0" applyNumberFormat="1" applyFont="1" applyBorder="1"/>
    <xf numFmtId="1" fontId="9" fillId="0" borderId="1" xfId="0" applyNumberFormat="1" applyFont="1" applyBorder="1"/>
    <xf numFmtId="1" fontId="5" fillId="0" borderId="4" xfId="0" applyNumberFormat="1" applyFont="1" applyBorder="1" applyAlignment="1">
      <alignment horizontal="left" vertical="center"/>
    </xf>
    <xf numFmtId="1" fontId="5" fillId="0" borderId="8" xfId="0" applyNumberFormat="1" applyFont="1" applyBorder="1" applyAlignment="1">
      <alignment horizontal="left" vertical="center" wrapText="1"/>
    </xf>
    <xf numFmtId="1" fontId="5" fillId="0" borderId="9" xfId="0" applyNumberFormat="1" applyFont="1" applyBorder="1" applyAlignment="1">
      <alignment horizontal="left" vertical="center" wrapText="1"/>
    </xf>
    <xf numFmtId="165" fontId="26" fillId="0" borderId="4" xfId="0" applyNumberFormat="1" applyFont="1" applyBorder="1" applyAlignment="1">
      <alignment horizontal="center"/>
    </xf>
    <xf numFmtId="165" fontId="26" fillId="0" borderId="4" xfId="0" applyNumberFormat="1" applyFont="1" applyBorder="1"/>
    <xf numFmtId="169" fontId="6" fillId="3" borderId="1" xfId="0" applyNumberFormat="1" applyFont="1" applyFill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165" fontId="39" fillId="0" borderId="1" xfId="0" applyNumberFormat="1" applyFont="1" applyBorder="1" applyAlignment="1">
      <alignment horizontal="center"/>
    </xf>
    <xf numFmtId="168" fontId="3" fillId="3" borderId="1" xfId="0" applyNumberFormat="1" applyFont="1" applyFill="1" applyBorder="1" applyAlignment="1">
      <alignment horizontal="center"/>
    </xf>
    <xf numFmtId="0" fontId="9" fillId="0" borderId="0" xfId="3" applyFont="1"/>
    <xf numFmtId="0" fontId="9" fillId="0" borderId="0" xfId="3" applyFont="1" applyAlignment="1">
      <alignment horizontal="center"/>
    </xf>
    <xf numFmtId="0" fontId="22" fillId="0" borderId="3" xfId="3" applyFont="1" applyBorder="1" applyAlignment="1">
      <alignment vertical="center" wrapText="1"/>
    </xf>
    <xf numFmtId="0" fontId="9" fillId="0" borderId="10" xfId="3" applyFont="1" applyBorder="1" applyAlignment="1">
      <alignment vertical="center" wrapText="1"/>
    </xf>
    <xf numFmtId="165" fontId="3" fillId="0" borderId="2" xfId="3" applyNumberFormat="1" applyFont="1" applyBorder="1" applyAlignment="1">
      <alignment vertical="center" wrapText="1"/>
    </xf>
    <xf numFmtId="0" fontId="7" fillId="0" borderId="4" xfId="3" applyFont="1" applyBorder="1" applyAlignment="1">
      <alignment horizontal="left" vertical="center" wrapText="1"/>
    </xf>
    <xf numFmtId="0" fontId="7" fillId="0" borderId="1" xfId="3" applyFont="1" applyBorder="1" applyAlignment="1">
      <alignment horizontal="center" vertical="center" wrapText="1"/>
    </xf>
    <xf numFmtId="165" fontId="37" fillId="0" borderId="1" xfId="3" applyNumberFormat="1" applyFont="1" applyBorder="1" applyAlignment="1">
      <alignment horizontal="center" vertical="center" wrapText="1"/>
    </xf>
    <xf numFmtId="0" fontId="7" fillId="0" borderId="4" xfId="3" applyFont="1" applyBorder="1" applyAlignment="1">
      <alignment horizontal="left"/>
    </xf>
    <xf numFmtId="0" fontId="9" fillId="0" borderId="4" xfId="3" applyFont="1" applyBorder="1" applyAlignment="1">
      <alignment horizontal="left"/>
    </xf>
    <xf numFmtId="0" fontId="9" fillId="0" borderId="1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left"/>
    </xf>
    <xf numFmtId="0" fontId="8" fillId="0" borderId="4" xfId="3" applyFont="1" applyBorder="1" applyAlignment="1">
      <alignment horizontal="left"/>
    </xf>
    <xf numFmtId="0" fontId="3" fillId="0" borderId="4" xfId="3" applyFont="1" applyBorder="1" applyAlignment="1">
      <alignment horizontal="left"/>
    </xf>
    <xf numFmtId="0" fontId="9" fillId="0" borderId="1" xfId="3" applyFont="1" applyBorder="1"/>
    <xf numFmtId="0" fontId="8" fillId="0" borderId="1" xfId="3" applyFont="1" applyBorder="1"/>
    <xf numFmtId="0" fontId="3" fillId="0" borderId="4" xfId="3" applyFont="1" applyBorder="1"/>
    <xf numFmtId="0" fontId="9" fillId="0" borderId="4" xfId="3" applyFont="1" applyBorder="1" applyAlignment="1">
      <alignment horizontal="left" vertical="top"/>
    </xf>
    <xf numFmtId="0" fontId="9" fillId="0" borderId="4" xfId="3" applyFont="1" applyBorder="1"/>
    <xf numFmtId="0" fontId="5" fillId="0" borderId="4" xfId="3" applyFont="1" applyBorder="1" applyAlignment="1">
      <alignment horizontal="left"/>
    </xf>
    <xf numFmtId="0" fontId="9" fillId="0" borderId="1" xfId="3" applyFont="1" applyBorder="1" applyAlignment="1">
      <alignment horizontal="left"/>
    </xf>
    <xf numFmtId="0" fontId="6" fillId="0" borderId="1" xfId="3" applyFont="1" applyBorder="1"/>
    <xf numFmtId="165" fontId="27" fillId="0" borderId="1" xfId="3" applyNumberFormat="1" applyFont="1" applyBorder="1" applyAlignment="1">
      <alignment horizontal="center" vertical="center" wrapText="1"/>
    </xf>
    <xf numFmtId="0" fontId="7" fillId="0" borderId="1" xfId="3" applyFont="1" applyBorder="1"/>
    <xf numFmtId="0" fontId="7" fillId="0" borderId="1" xfId="3" applyFont="1" applyBorder="1" applyAlignment="1">
      <alignment horizontal="center"/>
    </xf>
    <xf numFmtId="165" fontId="37" fillId="0" borderId="1" xfId="3" applyNumberFormat="1" applyFont="1" applyBorder="1" applyAlignment="1">
      <alignment horizontal="center"/>
    </xf>
    <xf numFmtId="0" fontId="7" fillId="4" borderId="0" xfId="3" applyFont="1" applyFill="1" applyAlignment="1">
      <alignment horizontal="center"/>
    </xf>
    <xf numFmtId="165" fontId="7" fillId="0" borderId="0" xfId="3" applyNumberFormat="1" applyFont="1" applyAlignment="1">
      <alignment horizontal="center" vertical="center" wrapText="1"/>
    </xf>
    <xf numFmtId="166" fontId="7" fillId="0" borderId="0" xfId="3" applyNumberFormat="1" applyFont="1" applyAlignment="1">
      <alignment horizontal="center" vertical="center" wrapText="1"/>
    </xf>
    <xf numFmtId="165" fontId="37" fillId="0" borderId="0" xfId="3" applyNumberFormat="1" applyFont="1" applyAlignment="1">
      <alignment horizontal="center" vertical="center" wrapText="1"/>
    </xf>
    <xf numFmtId="2" fontId="7" fillId="0" borderId="0" xfId="3" applyNumberFormat="1" applyFont="1" applyAlignment="1">
      <alignment horizontal="center" vertical="center" wrapText="1"/>
    </xf>
    <xf numFmtId="1" fontId="7" fillId="0" borderId="0" xfId="3" applyNumberFormat="1" applyFont="1" applyAlignment="1">
      <alignment horizontal="center" vertical="center" wrapText="1"/>
    </xf>
    <xf numFmtId="2" fontId="9" fillId="0" borderId="0" xfId="3" applyNumberFormat="1" applyFont="1" applyAlignment="1">
      <alignment horizontal="center" vertical="center" wrapText="1"/>
    </xf>
    <xf numFmtId="0" fontId="9" fillId="0" borderId="0" xfId="3" applyFont="1" applyAlignment="1">
      <alignment horizontal="center" vertical="center" wrapText="1"/>
    </xf>
    <xf numFmtId="2" fontId="9" fillId="0" borderId="0" xfId="3" applyNumberFormat="1" applyFont="1"/>
    <xf numFmtId="165" fontId="9" fillId="0" borderId="10" xfId="3" applyNumberFormat="1" applyFont="1" applyBorder="1"/>
    <xf numFmtId="165" fontId="7" fillId="0" borderId="2" xfId="3" applyNumberFormat="1" applyFont="1" applyBorder="1"/>
    <xf numFmtId="1" fontId="9" fillId="0" borderId="0" xfId="3" applyNumberFormat="1" applyFont="1" applyAlignment="1">
      <alignment horizontal="center"/>
    </xf>
    <xf numFmtId="0" fontId="9" fillId="0" borderId="10" xfId="3" applyFont="1" applyBorder="1"/>
    <xf numFmtId="2" fontId="7" fillId="0" borderId="2" xfId="3" applyNumberFormat="1" applyFont="1" applyBorder="1"/>
    <xf numFmtId="1" fontId="9" fillId="0" borderId="0" xfId="3" applyNumberFormat="1" applyFont="1"/>
    <xf numFmtId="2" fontId="7" fillId="0" borderId="0" xfId="3" applyNumberFormat="1" applyFont="1"/>
    <xf numFmtId="165" fontId="9" fillId="7" borderId="0" xfId="3" applyNumberFormat="1" applyFont="1" applyFill="1"/>
    <xf numFmtId="2" fontId="9" fillId="0" borderId="0" xfId="3" applyNumberFormat="1" applyFont="1" applyAlignment="1">
      <alignment horizontal="center"/>
    </xf>
    <xf numFmtId="0" fontId="7" fillId="0" borderId="0" xfId="3" applyFont="1"/>
    <xf numFmtId="0" fontId="4" fillId="0" borderId="0" xfId="3" applyFont="1" applyAlignment="1">
      <alignment horizontal="center"/>
    </xf>
    <xf numFmtId="0" fontId="17" fillId="0" borderId="0" xfId="3" applyFont="1" applyAlignment="1">
      <alignment horizontal="center"/>
    </xf>
    <xf numFmtId="0" fontId="1" fillId="0" borderId="0" xfId="2" applyNumberFormat="1" applyFont="1" applyFill="1" applyAlignment="1">
      <alignment horizontal="center"/>
    </xf>
    <xf numFmtId="14" fontId="26" fillId="6" borderId="1" xfId="2" applyNumberFormat="1" applyFont="1" applyFill="1" applyBorder="1" applyAlignment="1">
      <alignment horizontal="center" vertical="center" wrapText="1"/>
    </xf>
    <xf numFmtId="165" fontId="27" fillId="4" borderId="1" xfId="3" applyNumberFormat="1" applyFont="1" applyFill="1" applyBorder="1" applyAlignment="1">
      <alignment horizontal="center" wrapText="1"/>
    </xf>
    <xf numFmtId="165" fontId="27" fillId="0" borderId="1" xfId="3" applyNumberFormat="1" applyFont="1" applyBorder="1" applyAlignment="1">
      <alignment horizontal="center" vertical="center"/>
    </xf>
    <xf numFmtId="165" fontId="4" fillId="4" borderId="1" xfId="2" applyNumberFormat="1" applyFont="1" applyFill="1" applyBorder="1" applyAlignment="1">
      <alignment horizontal="center"/>
    </xf>
    <xf numFmtId="165" fontId="4" fillId="0" borderId="1" xfId="2" applyNumberFormat="1" applyFont="1" applyFill="1" applyBorder="1" applyAlignment="1">
      <alignment horizontal="center"/>
    </xf>
    <xf numFmtId="49" fontId="4" fillId="0" borderId="1" xfId="3" applyNumberFormat="1" applyFont="1" applyBorder="1" applyAlignment="1">
      <alignment horizontal="center" vertical="top"/>
    </xf>
    <xf numFmtId="0" fontId="26" fillId="0" borderId="1" xfId="3" applyFont="1" applyBorder="1" applyAlignment="1">
      <alignment horizontal="center"/>
    </xf>
    <xf numFmtId="165" fontId="27" fillId="6" borderId="1" xfId="3" applyNumberFormat="1" applyFont="1" applyFill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 vertical="center"/>
    </xf>
    <xf numFmtId="168" fontId="37" fillId="0" borderId="1" xfId="3" applyNumberFormat="1" applyFont="1" applyBorder="1" applyAlignment="1">
      <alignment horizontal="center"/>
    </xf>
    <xf numFmtId="170" fontId="37" fillId="0" borderId="1" xfId="3" applyNumberFormat="1" applyFont="1" applyBorder="1" applyAlignment="1">
      <alignment horizontal="center"/>
    </xf>
    <xf numFmtId="170" fontId="37" fillId="0" borderId="1" xfId="3" applyNumberFormat="1" applyFont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/>
    </xf>
    <xf numFmtId="165" fontId="16" fillId="0" borderId="1" xfId="1" applyNumberFormat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165" fontId="21" fillId="0" borderId="0" xfId="1" applyNumberFormat="1" applyFont="1" applyAlignment="1">
      <alignment vertical="center"/>
    </xf>
    <xf numFmtId="165" fontId="16" fillId="0" borderId="1" xfId="3" applyNumberFormat="1" applyFont="1" applyBorder="1" applyAlignment="1">
      <alignment horizontal="center" vertical="center" wrapText="1"/>
    </xf>
    <xf numFmtId="165" fontId="17" fillId="0" borderId="1" xfId="3" applyNumberFormat="1" applyFont="1" applyBorder="1" applyAlignment="1">
      <alignment horizontal="center" vertical="center" wrapText="1"/>
    </xf>
    <xf numFmtId="0" fontId="4" fillId="4" borderId="1" xfId="3" applyFont="1" applyFill="1" applyBorder="1" applyAlignment="1">
      <alignment horizontal="justify" vertical="top" wrapText="1"/>
    </xf>
    <xf numFmtId="0" fontId="4" fillId="0" borderId="0" xfId="0" applyFont="1" applyAlignment="1">
      <alignment horizontal="left" vertical="top" wrapText="1"/>
    </xf>
    <xf numFmtId="0" fontId="4" fillId="3" borderId="1" xfId="3" applyFont="1" applyFill="1" applyBorder="1" applyAlignment="1">
      <alignment horizontal="center" vertical="top"/>
    </xf>
    <xf numFmtId="0" fontId="6" fillId="3" borderId="1" xfId="3" applyFont="1" applyFill="1" applyBorder="1" applyAlignment="1">
      <alignment horizontal="left" vertical="top" wrapText="1"/>
    </xf>
    <xf numFmtId="0" fontId="4" fillId="0" borderId="1" xfId="3" applyFont="1" applyBorder="1" applyAlignment="1">
      <alignment horizontal="left" vertical="top" wrapText="1"/>
    </xf>
    <xf numFmtId="0" fontId="4" fillId="0" borderId="1" xfId="3" applyFont="1" applyBorder="1" applyAlignment="1">
      <alignment horizontal="left" vertical="top"/>
    </xf>
    <xf numFmtId="0" fontId="6" fillId="8" borderId="1" xfId="3" applyFont="1" applyFill="1" applyBorder="1" applyAlignment="1">
      <alignment horizontal="left" vertical="top" wrapText="1"/>
    </xf>
    <xf numFmtId="0" fontId="4" fillId="0" borderId="1" xfId="3" applyFont="1" applyBorder="1" applyAlignment="1">
      <alignment horizontal="justify" vertical="top" wrapText="1"/>
    </xf>
    <xf numFmtId="0" fontId="4" fillId="4" borderId="1" xfId="3" applyFont="1" applyFill="1" applyBorder="1" applyAlignment="1">
      <alignment vertical="top" wrapText="1"/>
    </xf>
    <xf numFmtId="0" fontId="4" fillId="4" borderId="1" xfId="3" applyFont="1" applyFill="1" applyBorder="1" applyAlignment="1">
      <alignment horizontal="justify" vertical="top"/>
    </xf>
    <xf numFmtId="0" fontId="4" fillId="0" borderId="1" xfId="3" applyFont="1" applyFill="1" applyBorder="1" applyAlignment="1">
      <alignment horizontal="justify" vertical="top" wrapText="1"/>
    </xf>
    <xf numFmtId="0" fontId="6" fillId="8" borderId="1" xfId="3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3" fillId="8" borderId="1" xfId="3" applyFont="1" applyFill="1" applyBorder="1" applyAlignment="1">
      <alignment horizontal="left" vertical="top" wrapText="1"/>
    </xf>
    <xf numFmtId="0" fontId="4" fillId="0" borderId="0" xfId="3" applyFont="1" applyAlignment="1">
      <alignment vertical="top"/>
    </xf>
    <xf numFmtId="0" fontId="4" fillId="0" borderId="0" xfId="3" applyFont="1" applyAlignment="1">
      <alignment horizontal="left" vertical="top"/>
    </xf>
    <xf numFmtId="0" fontId="11" fillId="5" borderId="7" xfId="1" applyFont="1" applyFill="1" applyBorder="1"/>
    <xf numFmtId="165" fontId="11" fillId="5" borderId="1" xfId="1" applyNumberFormat="1" applyFont="1" applyFill="1" applyBorder="1" applyAlignment="1">
      <alignment horizontal="center" vertical="center"/>
    </xf>
    <xf numFmtId="3" fontId="11" fillId="5" borderId="1" xfId="1" applyNumberFormat="1" applyFont="1" applyFill="1" applyBorder="1" applyAlignment="1">
      <alignment horizontal="center" vertical="center"/>
    </xf>
    <xf numFmtId="167" fontId="11" fillId="5" borderId="1" xfId="1" applyNumberFormat="1" applyFont="1" applyFill="1" applyBorder="1" applyAlignment="1">
      <alignment horizontal="center" vertical="center"/>
    </xf>
    <xf numFmtId="167" fontId="16" fillId="5" borderId="1" xfId="1" applyNumberFormat="1" applyFont="1" applyFill="1" applyBorder="1" applyAlignment="1">
      <alignment horizontal="center" vertical="center"/>
    </xf>
    <xf numFmtId="0" fontId="11" fillId="5" borderId="7" xfId="1" applyFont="1" applyFill="1" applyBorder="1" applyAlignment="1">
      <alignment wrapText="1"/>
    </xf>
    <xf numFmtId="168" fontId="27" fillId="0" borderId="1" xfId="0" applyNumberFormat="1" applyFont="1" applyBorder="1" applyAlignment="1">
      <alignment horizontal="center"/>
    </xf>
    <xf numFmtId="170" fontId="27" fillId="0" borderId="1" xfId="0" applyNumberFormat="1" applyFont="1" applyBorder="1" applyAlignment="1">
      <alignment horizontal="center"/>
    </xf>
    <xf numFmtId="168" fontId="8" fillId="3" borderId="1" xfId="0" applyNumberFormat="1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"/>
    </xf>
    <xf numFmtId="170" fontId="6" fillId="0" borderId="1" xfId="0" applyNumberFormat="1" applyFont="1" applyBorder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28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26" fillId="0" borderId="19" xfId="0" applyFont="1" applyBorder="1" applyAlignment="1">
      <alignment horizontal="center" vertical="center" textRotation="90" wrapText="1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26" fillId="0" borderId="5" xfId="0" applyFont="1" applyBorder="1" applyAlignment="1">
      <alignment horizontal="center" vertical="center" textRotation="90" wrapText="1"/>
    </xf>
    <xf numFmtId="0" fontId="26" fillId="0" borderId="6" xfId="0" applyFont="1" applyBorder="1" applyAlignment="1">
      <alignment horizontal="center" vertical="center" textRotation="90" wrapText="1"/>
    </xf>
    <xf numFmtId="0" fontId="26" fillId="0" borderId="1" xfId="0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3" fontId="6" fillId="0" borderId="1" xfId="0" applyNumberFormat="1" applyFont="1" applyBorder="1"/>
    <xf numFmtId="2" fontId="6" fillId="0" borderId="1" xfId="0" applyNumberFormat="1" applyFont="1" applyBorder="1"/>
    <xf numFmtId="3" fontId="4" fillId="0" borderId="1" xfId="0" applyNumberFormat="1" applyFont="1" applyBorder="1"/>
    <xf numFmtId="2" fontId="4" fillId="0" borderId="1" xfId="0" applyNumberFormat="1" applyFont="1" applyBorder="1"/>
    <xf numFmtId="0" fontId="6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wrapText="1"/>
    </xf>
    <xf numFmtId="0" fontId="25" fillId="0" borderId="0" xfId="0" applyFont="1" applyAlignment="1">
      <alignment horizontal="center"/>
    </xf>
    <xf numFmtId="49" fontId="9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wrapText="1"/>
    </xf>
    <xf numFmtId="49" fontId="32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2" fillId="0" borderId="0" xfId="0" applyFont="1"/>
    <xf numFmtId="166" fontId="1" fillId="0" borderId="0" xfId="0" applyNumberFormat="1" applyFont="1" applyAlignment="1">
      <alignment horizontal="center"/>
    </xf>
    <xf numFmtId="0" fontId="41" fillId="0" borderId="0" xfId="0" applyFont="1"/>
    <xf numFmtId="0" fontId="26" fillId="19" borderId="1" xfId="0" applyFont="1" applyFill="1" applyBorder="1"/>
    <xf numFmtId="0" fontId="26" fillId="19" borderId="1" xfId="0" applyFont="1" applyFill="1" applyBorder="1" applyAlignment="1">
      <alignment horizontal="center"/>
    </xf>
    <xf numFmtId="0" fontId="26" fillId="19" borderId="1" xfId="0" applyFont="1" applyFill="1" applyBorder="1" applyAlignment="1">
      <alignment horizontal="left" vertical="center" wrapText="1"/>
    </xf>
    <xf numFmtId="0" fontId="4" fillId="19" borderId="1" xfId="0" applyFont="1" applyFill="1" applyBorder="1" applyAlignment="1">
      <alignment horizontal="center" wrapText="1"/>
    </xf>
    <xf numFmtId="165" fontId="4" fillId="19" borderId="1" xfId="0" applyNumberFormat="1" applyFont="1" applyFill="1" applyBorder="1" applyAlignment="1">
      <alignment horizontal="center"/>
    </xf>
    <xf numFmtId="2" fontId="4" fillId="19" borderId="1" xfId="0" applyNumberFormat="1" applyFont="1" applyFill="1" applyBorder="1"/>
    <xf numFmtId="165" fontId="4" fillId="19" borderId="1" xfId="0" applyNumberFormat="1" applyFont="1" applyFill="1" applyBorder="1"/>
    <xf numFmtId="165" fontId="27" fillId="19" borderId="1" xfId="0" applyNumberFormat="1" applyFont="1" applyFill="1" applyBorder="1"/>
    <xf numFmtId="0" fontId="4" fillId="19" borderId="1" xfId="0" applyFont="1" applyFill="1" applyBorder="1"/>
    <xf numFmtId="3" fontId="4" fillId="19" borderId="1" xfId="0" applyNumberFormat="1" applyFont="1" applyFill="1" applyBorder="1"/>
    <xf numFmtId="0" fontId="4" fillId="19" borderId="1" xfId="0" applyFont="1" applyFill="1" applyBorder="1" applyAlignment="1">
      <alignment horizontal="center"/>
    </xf>
    <xf numFmtId="0" fontId="1" fillId="19" borderId="0" xfId="0" applyFont="1" applyFill="1"/>
    <xf numFmtId="2" fontId="4" fillId="19" borderId="1" xfId="0" applyNumberFormat="1" applyFont="1" applyFill="1" applyBorder="1" applyAlignment="1">
      <alignment horizontal="center"/>
    </xf>
    <xf numFmtId="165" fontId="6" fillId="19" borderId="1" xfId="0" applyNumberFormat="1" applyFont="1" applyFill="1" applyBorder="1"/>
    <xf numFmtId="0" fontId="26" fillId="19" borderId="1" xfId="0" applyFont="1" applyFill="1" applyBorder="1" applyAlignment="1">
      <alignment horizontal="center" vertical="center"/>
    </xf>
    <xf numFmtId="0" fontId="4" fillId="19" borderId="0" xfId="0" applyFont="1" applyFill="1" applyAlignment="1">
      <alignment horizontal="center"/>
    </xf>
    <xf numFmtId="165" fontId="6" fillId="19" borderId="1" xfId="0" applyNumberFormat="1" applyFont="1" applyFill="1" applyBorder="1" applyAlignment="1">
      <alignment horizontal="center"/>
    </xf>
    <xf numFmtId="165" fontId="26" fillId="19" borderId="1" xfId="0" applyNumberFormat="1" applyFont="1" applyFill="1" applyBorder="1" applyAlignment="1">
      <alignment horizontal="center"/>
    </xf>
    <xf numFmtId="165" fontId="4" fillId="19" borderId="1" xfId="0" applyNumberFormat="1" applyFont="1" applyFill="1" applyBorder="1" applyAlignment="1">
      <alignment horizontal="center" vertical="center" wrapText="1"/>
    </xf>
    <xf numFmtId="49" fontId="9" fillId="19" borderId="1" xfId="0" applyNumberFormat="1" applyFont="1" applyFill="1" applyBorder="1" applyAlignment="1">
      <alignment horizontal="center"/>
    </xf>
    <xf numFmtId="49" fontId="4" fillId="19" borderId="1" xfId="0" applyNumberFormat="1" applyFont="1" applyFill="1" applyBorder="1" applyAlignment="1">
      <alignment wrapText="1"/>
    </xf>
    <xf numFmtId="0" fontId="26" fillId="19" borderId="1" xfId="0" applyFont="1" applyFill="1" applyBorder="1" applyAlignment="1">
      <alignment horizontal="center" vertical="center" wrapText="1"/>
    </xf>
    <xf numFmtId="165" fontId="1" fillId="19" borderId="0" xfId="0" applyNumberFormat="1" applyFont="1" applyFill="1" applyAlignment="1">
      <alignment horizontal="center"/>
    </xf>
    <xf numFmtId="165" fontId="4" fillId="19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/>
    <xf numFmtId="0" fontId="6" fillId="3" borderId="1" xfId="0" applyFont="1" applyFill="1" applyBorder="1" applyAlignment="1">
      <alignment horizontal="center"/>
    </xf>
    <xf numFmtId="3" fontId="6" fillId="3" borderId="1" xfId="0" applyNumberFormat="1" applyFont="1" applyFill="1" applyBorder="1"/>
    <xf numFmtId="167" fontId="6" fillId="3" borderId="1" xfId="0" applyNumberFormat="1" applyFont="1" applyFill="1" applyBorder="1"/>
    <xf numFmtId="0" fontId="25" fillId="3" borderId="0" xfId="0" applyFont="1" applyFill="1"/>
    <xf numFmtId="165" fontId="6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/>
    <xf numFmtId="3" fontId="4" fillId="3" borderId="1" xfId="0" applyNumberFormat="1" applyFont="1" applyFill="1" applyBorder="1"/>
    <xf numFmtId="165" fontId="6" fillId="3" borderId="1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25" fillId="3" borderId="0" xfId="0" applyFont="1" applyFill="1" applyAlignment="1">
      <alignment horizontal="center"/>
    </xf>
    <xf numFmtId="165" fontId="6" fillId="0" borderId="1" xfId="3" applyNumberFormat="1" applyFont="1" applyFill="1" applyBorder="1" applyAlignment="1">
      <alignment horizontal="center" wrapText="1"/>
    </xf>
    <xf numFmtId="165" fontId="1" fillId="0" borderId="1" xfId="3" applyNumberFormat="1" applyFill="1" applyBorder="1" applyAlignment="1">
      <alignment horizontal="center" vertical="top"/>
    </xf>
    <xf numFmtId="165" fontId="37" fillId="0" borderId="1" xfId="3" applyNumberFormat="1" applyFont="1" applyFill="1" applyBorder="1" applyAlignment="1">
      <alignment horizontal="center" vertical="center" wrapText="1"/>
    </xf>
    <xf numFmtId="165" fontId="38" fillId="0" borderId="1" xfId="3" applyNumberFormat="1" applyFont="1" applyFill="1" applyBorder="1" applyAlignment="1">
      <alignment horizontal="center" vertical="center" wrapText="1"/>
    </xf>
    <xf numFmtId="165" fontId="9" fillId="0" borderId="0" xfId="3" applyNumberFormat="1" applyFont="1" applyFill="1" applyAlignment="1">
      <alignment horizontal="center"/>
    </xf>
    <xf numFmtId="166" fontId="27" fillId="3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/>
    <xf numFmtId="0" fontId="6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14" fontId="21" fillId="0" borderId="0" xfId="1" applyNumberFormat="1" applyFont="1" applyAlignment="1">
      <alignment horizontal="center" wrapText="1"/>
    </xf>
    <xf numFmtId="0" fontId="21" fillId="0" borderId="0" xfId="3" applyFont="1" applyAlignment="1">
      <alignment horizontal="left"/>
    </xf>
    <xf numFmtId="0" fontId="4" fillId="0" borderId="2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69" fontId="16" fillId="0" borderId="12" xfId="1" applyNumberFormat="1" applyFont="1" applyBorder="1" applyAlignment="1">
      <alignment horizontal="center" vertical="center" wrapText="1"/>
    </xf>
    <xf numFmtId="169" fontId="16" fillId="0" borderId="6" xfId="1" applyNumberFormat="1" applyFont="1" applyBorder="1" applyAlignment="1">
      <alignment horizontal="center" vertical="center" wrapText="1"/>
    </xf>
    <xf numFmtId="0" fontId="16" fillId="0" borderId="22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1" fontId="16" fillId="0" borderId="22" xfId="1" applyNumberFormat="1" applyFont="1" applyBorder="1" applyAlignment="1">
      <alignment horizontal="center" vertical="center" wrapText="1"/>
    </xf>
    <xf numFmtId="0" fontId="20" fillId="0" borderId="22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0" xfId="1" applyFont="1" applyAlignment="1">
      <alignment horizontal="center"/>
    </xf>
    <xf numFmtId="0" fontId="16" fillId="0" borderId="11" xfId="1" applyFont="1" applyBorder="1" applyAlignment="1">
      <alignment horizontal="right" vertical="center"/>
    </xf>
    <xf numFmtId="0" fontId="19" fillId="0" borderId="0" xfId="1" applyFont="1" applyAlignment="1">
      <alignment horizontal="center" vertical="center"/>
    </xf>
    <xf numFmtId="0" fontId="16" fillId="0" borderId="23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0" fontId="1" fillId="0" borderId="6" xfId="3" applyBorder="1" applyAlignment="1">
      <alignment horizontal="center" vertical="center" wrapText="1"/>
    </xf>
    <xf numFmtId="165" fontId="16" fillId="0" borderId="22" xfId="1" applyNumberFormat="1" applyFont="1" applyBorder="1" applyAlignment="1">
      <alignment horizontal="center" vertical="center" wrapText="1"/>
    </xf>
    <xf numFmtId="165" fontId="16" fillId="0" borderId="1" xfId="1" applyNumberFormat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9" fillId="0" borderId="19" xfId="3" applyFont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 wrapText="1"/>
    </xf>
    <xf numFmtId="0" fontId="16" fillId="0" borderId="11" xfId="3" applyFont="1" applyBorder="1" applyAlignment="1">
      <alignment horizontal="right"/>
    </xf>
    <xf numFmtId="0" fontId="22" fillId="0" borderId="3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165" fontId="22" fillId="0" borderId="10" xfId="3" applyNumberFormat="1" applyFont="1" applyBorder="1" applyAlignment="1">
      <alignment horizontal="center" vertical="center" wrapText="1"/>
    </xf>
    <xf numFmtId="0" fontId="9" fillId="0" borderId="10" xfId="3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 wrapText="1"/>
    </xf>
    <xf numFmtId="0" fontId="7" fillId="0" borderId="6" xfId="3" applyFont="1" applyBorder="1" applyAlignment="1">
      <alignment horizontal="center" vertical="center" wrapText="1"/>
    </xf>
    <xf numFmtId="0" fontId="9" fillId="0" borderId="21" xfId="3" applyFont="1" applyBorder="1" applyAlignment="1">
      <alignment horizontal="left"/>
    </xf>
    <xf numFmtId="0" fontId="9" fillId="0" borderId="10" xfId="3" applyFont="1" applyBorder="1" applyAlignment="1">
      <alignment horizontal="left"/>
    </xf>
    <xf numFmtId="0" fontId="9" fillId="0" borderId="2" xfId="3" applyFont="1" applyBorder="1" applyAlignment="1">
      <alignment horizontal="left"/>
    </xf>
    <xf numFmtId="0" fontId="9" fillId="0" borderId="12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6" fillId="0" borderId="0" xfId="3" applyFont="1" applyAlignment="1">
      <alignment horizontal="left"/>
    </xf>
    <xf numFmtId="0" fontId="10" fillId="0" borderId="0" xfId="3" applyFont="1" applyAlignment="1">
      <alignment horizontal="left"/>
    </xf>
    <xf numFmtId="0" fontId="16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10" fillId="0" borderId="3" xfId="3" applyFont="1" applyBorder="1" applyAlignment="1">
      <alignment horizontal="center"/>
    </xf>
    <xf numFmtId="0" fontId="11" fillId="0" borderId="13" xfId="3" applyFont="1" applyBorder="1" applyAlignment="1">
      <alignment horizontal="center" vertical="center" wrapText="1"/>
    </xf>
    <xf numFmtId="0" fontId="11" fillId="0" borderId="14" xfId="3" applyFont="1" applyBorder="1" applyAlignment="1">
      <alignment horizontal="center" vertical="center" wrapText="1"/>
    </xf>
    <xf numFmtId="0" fontId="11" fillId="0" borderId="15" xfId="3" applyFont="1" applyBorder="1" applyAlignment="1">
      <alignment horizontal="center" vertical="center" wrapText="1"/>
    </xf>
    <xf numFmtId="0" fontId="11" fillId="0" borderId="16" xfId="3" applyFont="1" applyBorder="1" applyAlignment="1">
      <alignment horizontal="center" vertical="center" wrapText="1"/>
    </xf>
    <xf numFmtId="0" fontId="11" fillId="0" borderId="17" xfId="3" applyFont="1" applyBorder="1" applyAlignment="1">
      <alignment horizontal="center" vertical="center" wrapText="1"/>
    </xf>
    <xf numFmtId="0" fontId="11" fillId="0" borderId="18" xfId="3" applyFont="1" applyBorder="1" applyAlignment="1">
      <alignment horizontal="center" vertical="center" wrapText="1"/>
    </xf>
    <xf numFmtId="0" fontId="11" fillId="0" borderId="19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/>
    </xf>
    <xf numFmtId="0" fontId="28" fillId="0" borderId="3" xfId="3" applyFont="1" applyBorder="1" applyAlignment="1">
      <alignment horizontal="center"/>
    </xf>
    <xf numFmtId="0" fontId="26" fillId="6" borderId="19" xfId="3" applyFont="1" applyFill="1" applyBorder="1" applyAlignment="1">
      <alignment horizontal="center" vertical="center" textRotation="90" wrapText="1"/>
    </xf>
    <xf numFmtId="0" fontId="26" fillId="6" borderId="5" xfId="3" applyFont="1" applyFill="1" applyBorder="1" applyAlignment="1">
      <alignment horizontal="center" vertical="center" textRotation="90" wrapText="1"/>
    </xf>
    <xf numFmtId="0" fontId="26" fillId="6" borderId="6" xfId="3" applyFont="1" applyFill="1" applyBorder="1" applyAlignment="1">
      <alignment horizontal="center" vertical="center" textRotation="90" wrapText="1"/>
    </xf>
    <xf numFmtId="0" fontId="26" fillId="6" borderId="19" xfId="3" applyFont="1" applyFill="1" applyBorder="1" applyAlignment="1">
      <alignment horizontal="center" vertical="center" wrapText="1"/>
    </xf>
    <xf numFmtId="0" fontId="26" fillId="6" borderId="5" xfId="3" applyFont="1" applyFill="1" applyBorder="1" applyAlignment="1">
      <alignment horizontal="center" vertical="center" wrapText="1"/>
    </xf>
    <xf numFmtId="0" fontId="26" fillId="6" borderId="6" xfId="3" applyFont="1" applyFill="1" applyBorder="1" applyAlignment="1">
      <alignment horizontal="center" vertical="center" wrapText="1"/>
    </xf>
    <xf numFmtId="0" fontId="26" fillId="6" borderId="13" xfId="3" applyFont="1" applyFill="1" applyBorder="1" applyAlignment="1">
      <alignment horizontal="center" vertical="center" wrapText="1"/>
    </xf>
    <xf numFmtId="0" fontId="26" fillId="6" borderId="20" xfId="3" applyFont="1" applyFill="1" applyBorder="1" applyAlignment="1">
      <alignment horizontal="center" vertical="center" wrapText="1"/>
    </xf>
    <xf numFmtId="0" fontId="26" fillId="6" borderId="17" xfId="3" applyFont="1" applyFill="1" applyBorder="1" applyAlignment="1">
      <alignment horizontal="center" vertical="center" wrapText="1"/>
    </xf>
    <xf numFmtId="0" fontId="26" fillId="6" borderId="3" xfId="3" applyFont="1" applyFill="1" applyBorder="1" applyAlignment="1">
      <alignment horizontal="center" vertical="center" wrapText="1"/>
    </xf>
    <xf numFmtId="2" fontId="26" fillId="6" borderId="19" xfId="3" applyNumberFormat="1" applyFont="1" applyFill="1" applyBorder="1" applyAlignment="1">
      <alignment horizontal="center" vertical="center" textRotation="90" wrapText="1"/>
    </xf>
    <xf numFmtId="2" fontId="26" fillId="6" borderId="5" xfId="3" applyNumberFormat="1" applyFont="1" applyFill="1" applyBorder="1" applyAlignment="1">
      <alignment horizontal="center" vertical="center" textRotation="90" wrapText="1"/>
    </xf>
    <xf numFmtId="2" fontId="26" fillId="6" borderId="6" xfId="3" applyNumberFormat="1" applyFont="1" applyFill="1" applyBorder="1" applyAlignment="1">
      <alignment horizontal="center" vertical="center" textRotation="90" wrapText="1"/>
    </xf>
    <xf numFmtId="1" fontId="6" fillId="4" borderId="0" xfId="0" applyNumberFormat="1" applyFont="1" applyFill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68" fontId="4" fillId="3" borderId="1" xfId="0" applyNumberFormat="1" applyFont="1" applyFill="1" applyBorder="1" applyAlignment="1">
      <alignment horizontal="center" vertical="center" wrapText="1"/>
    </xf>
    <xf numFmtId="168" fontId="4" fillId="3" borderId="4" xfId="0" applyNumberFormat="1" applyFont="1" applyFill="1" applyBorder="1" applyAlignment="1">
      <alignment horizontal="center" vertical="center" wrapText="1"/>
    </xf>
    <xf numFmtId="168" fontId="4" fillId="3" borderId="8" xfId="0" applyNumberFormat="1" applyFont="1" applyFill="1" applyBorder="1" applyAlignment="1">
      <alignment horizontal="center" vertical="center" wrapText="1"/>
    </xf>
    <xf numFmtId="168" fontId="4" fillId="3" borderId="9" xfId="0" applyNumberFormat="1" applyFont="1" applyFill="1" applyBorder="1" applyAlignment="1">
      <alignment horizontal="center" vertical="center" wrapText="1"/>
    </xf>
    <xf numFmtId="1" fontId="5" fillId="4" borderId="4" xfId="0" applyNumberFormat="1" applyFont="1" applyFill="1" applyBorder="1" applyAlignment="1">
      <alignment horizontal="left"/>
    </xf>
    <xf numFmtId="1" fontId="5" fillId="4" borderId="8" xfId="0" applyNumberFormat="1" applyFont="1" applyFill="1" applyBorder="1" applyAlignment="1">
      <alignment horizontal="left"/>
    </xf>
    <xf numFmtId="1" fontId="5" fillId="4" borderId="9" xfId="0" applyNumberFormat="1" applyFont="1" applyFill="1" applyBorder="1" applyAlignment="1">
      <alignment horizontal="left"/>
    </xf>
    <xf numFmtId="1" fontId="6" fillId="3" borderId="4" xfId="0" applyNumberFormat="1" applyFont="1" applyFill="1" applyBorder="1" applyAlignment="1">
      <alignment horizontal="left"/>
    </xf>
    <xf numFmtId="1" fontId="6" fillId="3" borderId="8" xfId="0" applyNumberFormat="1" applyFont="1" applyFill="1" applyBorder="1" applyAlignment="1">
      <alignment horizontal="left"/>
    </xf>
    <xf numFmtId="1" fontId="6" fillId="3" borderId="9" xfId="0" applyNumberFormat="1" applyFont="1" applyFill="1" applyBorder="1" applyAlignment="1">
      <alignment horizontal="left"/>
    </xf>
    <xf numFmtId="1" fontId="6" fillId="4" borderId="4" xfId="0" applyNumberFormat="1" applyFont="1" applyFill="1" applyBorder="1" applyAlignment="1">
      <alignment horizontal="left"/>
    </xf>
    <xf numFmtId="1" fontId="6" fillId="4" borderId="8" xfId="0" applyNumberFormat="1" applyFont="1" applyFill="1" applyBorder="1" applyAlignment="1">
      <alignment horizontal="left"/>
    </xf>
    <xf numFmtId="1" fontId="6" fillId="4" borderId="9" xfId="0" applyNumberFormat="1" applyFont="1" applyFill="1" applyBorder="1" applyAlignment="1">
      <alignment horizontal="left"/>
    </xf>
    <xf numFmtId="1" fontId="6" fillId="0" borderId="4" xfId="0" applyNumberFormat="1" applyFont="1" applyBorder="1" applyAlignment="1">
      <alignment horizontal="left"/>
    </xf>
    <xf numFmtId="1" fontId="6" fillId="0" borderId="8" xfId="0" applyNumberFormat="1" applyFont="1" applyBorder="1" applyAlignment="1">
      <alignment horizontal="left"/>
    </xf>
    <xf numFmtId="1" fontId="6" fillId="0" borderId="9" xfId="0" applyNumberFormat="1" applyFont="1" applyBorder="1" applyAlignment="1">
      <alignment horizontal="left"/>
    </xf>
    <xf numFmtId="1" fontId="5" fillId="4" borderId="4" xfId="0" applyNumberFormat="1" applyFont="1" applyFill="1" applyBorder="1" applyAlignment="1">
      <alignment horizontal="left" vertical="center" wrapText="1"/>
    </xf>
    <xf numFmtId="1" fontId="5" fillId="4" borderId="8" xfId="0" applyNumberFormat="1" applyFont="1" applyFill="1" applyBorder="1" applyAlignment="1">
      <alignment horizontal="left" vertical="center" wrapText="1"/>
    </xf>
    <xf numFmtId="1" fontId="5" fillId="4" borderId="9" xfId="0" applyNumberFormat="1" applyFont="1" applyFill="1" applyBorder="1" applyAlignment="1">
      <alignment horizontal="left" vertical="center" wrapText="1"/>
    </xf>
    <xf numFmtId="1" fontId="3" fillId="4" borderId="4" xfId="0" applyNumberFormat="1" applyFont="1" applyFill="1" applyBorder="1" applyAlignment="1">
      <alignment horizontal="left" vertical="center" wrapText="1"/>
    </xf>
    <xf numFmtId="1" fontId="3" fillId="4" borderId="8" xfId="0" applyNumberFormat="1" applyFont="1" applyFill="1" applyBorder="1" applyAlignment="1">
      <alignment horizontal="left" vertical="center" wrapText="1"/>
    </xf>
    <xf numFmtId="1" fontId="3" fillId="4" borderId="9" xfId="0" applyNumberFormat="1" applyFont="1" applyFill="1" applyBorder="1" applyAlignment="1">
      <alignment horizontal="left" vertical="center" wrapText="1"/>
    </xf>
    <xf numFmtId="1" fontId="4" fillId="0" borderId="0" xfId="0" applyNumberFormat="1" applyFont="1" applyAlignment="1">
      <alignment horizontal="center" vertical="center" wrapText="1"/>
    </xf>
    <xf numFmtId="1" fontId="6" fillId="17" borderId="4" xfId="0" applyNumberFormat="1" applyFont="1" applyFill="1" applyBorder="1" applyAlignment="1">
      <alignment horizontal="left"/>
    </xf>
    <xf numFmtId="1" fontId="6" fillId="17" borderId="8" xfId="0" applyNumberFormat="1" applyFont="1" applyFill="1" applyBorder="1" applyAlignment="1">
      <alignment horizontal="left"/>
    </xf>
    <xf numFmtId="1" fontId="6" fillId="17" borderId="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left"/>
    </xf>
    <xf numFmtId="1" fontId="3" fillId="3" borderId="8" xfId="0" applyNumberFormat="1" applyFont="1" applyFill="1" applyBorder="1" applyAlignment="1">
      <alignment horizontal="left"/>
    </xf>
    <xf numFmtId="1" fontId="3" fillId="3" borderId="9" xfId="0" applyNumberFormat="1" applyFont="1" applyFill="1" applyBorder="1" applyAlignment="1">
      <alignment horizontal="left"/>
    </xf>
    <xf numFmtId="1" fontId="4" fillId="4" borderId="4" xfId="0" applyNumberFormat="1" applyFont="1" applyFill="1" applyBorder="1" applyAlignment="1">
      <alignment horizontal="left"/>
    </xf>
    <xf numFmtId="1" fontId="4" fillId="4" borderId="8" xfId="0" applyNumberFormat="1" applyFont="1" applyFill="1" applyBorder="1" applyAlignment="1">
      <alignment horizontal="left"/>
    </xf>
    <xf numFmtId="1" fontId="4" fillId="4" borderId="9" xfId="0" applyNumberFormat="1" applyFont="1" applyFill="1" applyBorder="1" applyAlignment="1">
      <alignment horizontal="left"/>
    </xf>
    <xf numFmtId="1" fontId="4" fillId="3" borderId="0" xfId="0" applyNumberFormat="1" applyFont="1" applyFill="1" applyAlignment="1">
      <alignment horizontal="center" vertical="center" wrapText="1"/>
    </xf>
    <xf numFmtId="168" fontId="4" fillId="3" borderId="4" xfId="0" applyNumberFormat="1" applyFont="1" applyFill="1" applyBorder="1" applyAlignment="1">
      <alignment horizontal="center" vertical="center"/>
    </xf>
    <xf numFmtId="168" fontId="4" fillId="3" borderId="8" xfId="0" applyNumberFormat="1" applyFont="1" applyFill="1" applyBorder="1" applyAlignment="1">
      <alignment horizontal="center" vertical="center"/>
    </xf>
    <xf numFmtId="168" fontId="4" fillId="3" borderId="9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" fontId="8" fillId="4" borderId="4" xfId="0" applyNumberFormat="1" applyFont="1" applyFill="1" applyBorder="1" applyAlignment="1">
      <alignment horizontal="left" vertical="center" wrapText="1"/>
    </xf>
    <xf numFmtId="1" fontId="8" fillId="4" borderId="8" xfId="0" applyNumberFormat="1" applyFont="1" applyFill="1" applyBorder="1" applyAlignment="1">
      <alignment horizontal="left" vertical="center" wrapText="1"/>
    </xf>
    <xf numFmtId="1" fontId="8" fillId="4" borderId="9" xfId="0" applyNumberFormat="1" applyFont="1" applyFill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left" vertical="center" wrapText="1"/>
    </xf>
    <xf numFmtId="1" fontId="6" fillId="0" borderId="8" xfId="0" applyNumberFormat="1" applyFont="1" applyBorder="1" applyAlignment="1">
      <alignment horizontal="left" vertical="center" wrapText="1"/>
    </xf>
    <xf numFmtId="1" fontId="6" fillId="0" borderId="9" xfId="0" applyNumberFormat="1" applyFont="1" applyBorder="1" applyAlignment="1">
      <alignment horizontal="left" vertical="center" wrapText="1"/>
    </xf>
    <xf numFmtId="1" fontId="5" fillId="4" borderId="4" xfId="0" applyNumberFormat="1" applyFont="1" applyFill="1" applyBorder="1"/>
    <xf numFmtId="1" fontId="5" fillId="4" borderId="8" xfId="0" applyNumberFormat="1" applyFont="1" applyFill="1" applyBorder="1"/>
    <xf numFmtId="1" fontId="5" fillId="4" borderId="9" xfId="0" applyNumberFormat="1" applyFont="1" applyFill="1" applyBorder="1"/>
    <xf numFmtId="1" fontId="5" fillId="4" borderId="13" xfId="0" applyNumberFormat="1" applyFont="1" applyFill="1" applyBorder="1" applyAlignment="1">
      <alignment horizontal="left"/>
    </xf>
    <xf numFmtId="1" fontId="5" fillId="4" borderId="20" xfId="0" applyNumberFormat="1" applyFont="1" applyFill="1" applyBorder="1" applyAlignment="1">
      <alignment horizontal="left"/>
    </xf>
    <xf numFmtId="1" fontId="5" fillId="4" borderId="14" xfId="0" applyNumberFormat="1" applyFont="1" applyFill="1" applyBorder="1" applyAlignment="1">
      <alignment horizontal="left"/>
    </xf>
    <xf numFmtId="1" fontId="3" fillId="3" borderId="1" xfId="0" applyNumberFormat="1" applyFont="1" applyFill="1" applyBorder="1" applyAlignment="1">
      <alignment horizontal="left"/>
    </xf>
    <xf numFmtId="1" fontId="4" fillId="4" borderId="17" xfId="0" applyNumberFormat="1" applyFont="1" applyFill="1" applyBorder="1" applyAlignment="1">
      <alignment horizontal="left"/>
    </xf>
    <xf numFmtId="1" fontId="4" fillId="4" borderId="3" xfId="0" applyNumberFormat="1" applyFont="1" applyFill="1" applyBorder="1" applyAlignment="1">
      <alignment horizontal="left"/>
    </xf>
    <xf numFmtId="1" fontId="4" fillId="4" borderId="18" xfId="0" applyNumberFormat="1" applyFont="1" applyFill="1" applyBorder="1" applyAlignment="1">
      <alignment horizontal="left"/>
    </xf>
    <xf numFmtId="1" fontId="8" fillId="3" borderId="4" xfId="0" applyNumberFormat="1" applyFont="1" applyFill="1" applyBorder="1" applyAlignment="1">
      <alignment horizontal="left" vertical="center" wrapText="1"/>
    </xf>
    <xf numFmtId="1" fontId="8" fillId="3" borderId="8" xfId="0" applyNumberFormat="1" applyFont="1" applyFill="1" applyBorder="1" applyAlignment="1">
      <alignment horizontal="left" vertical="center" wrapText="1"/>
    </xf>
    <xf numFmtId="1" fontId="8" fillId="3" borderId="9" xfId="0" applyNumberFormat="1" applyFont="1" applyFill="1" applyBorder="1" applyAlignment="1">
      <alignment horizontal="left" vertical="center" wrapText="1"/>
    </xf>
    <xf numFmtId="1" fontId="6" fillId="17" borderId="4" xfId="0" applyNumberFormat="1" applyFont="1" applyFill="1" applyBorder="1" applyAlignment="1">
      <alignment horizontal="left" vertical="center" wrapText="1"/>
    </xf>
    <xf numFmtId="1" fontId="6" fillId="17" borderId="8" xfId="0" applyNumberFormat="1" applyFont="1" applyFill="1" applyBorder="1" applyAlignment="1">
      <alignment horizontal="left" vertical="center" wrapText="1"/>
    </xf>
    <xf numFmtId="1" fontId="6" fillId="17" borderId="9" xfId="0" applyNumberFormat="1" applyFont="1" applyFill="1" applyBorder="1" applyAlignment="1">
      <alignment horizontal="left" vertical="center" wrapText="1"/>
    </xf>
    <xf numFmtId="1" fontId="8" fillId="3" borderId="4" xfId="0" applyNumberFormat="1" applyFont="1" applyFill="1" applyBorder="1" applyAlignment="1">
      <alignment horizontal="left"/>
    </xf>
    <xf numFmtId="1" fontId="8" fillId="3" borderId="8" xfId="0" applyNumberFormat="1" applyFont="1" applyFill="1" applyBorder="1" applyAlignment="1">
      <alignment horizontal="left"/>
    </xf>
    <xf numFmtId="1" fontId="8" fillId="3" borderId="9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 vertical="top" wrapText="1"/>
    </xf>
    <xf numFmtId="1" fontId="5" fillId="4" borderId="8" xfId="0" applyNumberFormat="1" applyFont="1" applyFill="1" applyBorder="1" applyAlignment="1">
      <alignment horizontal="left" vertical="top" wrapText="1"/>
    </xf>
    <xf numFmtId="1" fontId="5" fillId="4" borderId="9" xfId="0" applyNumberFormat="1" applyFont="1" applyFill="1" applyBorder="1" applyAlignment="1">
      <alignment horizontal="left" vertical="top" wrapText="1"/>
    </xf>
    <xf numFmtId="1" fontId="5" fillId="4" borderId="4" xfId="0" applyNumberFormat="1" applyFont="1" applyFill="1" applyBorder="1" applyAlignment="1">
      <alignment horizontal="left" wrapText="1"/>
    </xf>
    <xf numFmtId="1" fontId="5" fillId="4" borderId="8" xfId="0" applyNumberFormat="1" applyFont="1" applyFill="1" applyBorder="1" applyAlignment="1">
      <alignment horizontal="left" wrapText="1"/>
    </xf>
    <xf numFmtId="1" fontId="5" fillId="4" borderId="9" xfId="0" applyNumberFormat="1" applyFont="1" applyFill="1" applyBorder="1" applyAlignment="1">
      <alignment horizontal="left" wrapText="1"/>
    </xf>
    <xf numFmtId="1" fontId="39" fillId="3" borderId="4" xfId="0" applyNumberFormat="1" applyFont="1" applyFill="1" applyBorder="1" applyAlignment="1">
      <alignment horizontal="left" wrapText="1"/>
    </xf>
    <xf numFmtId="1" fontId="39" fillId="3" borderId="8" xfId="0" applyNumberFormat="1" applyFont="1" applyFill="1" applyBorder="1" applyAlignment="1">
      <alignment horizontal="left" wrapText="1"/>
    </xf>
    <xf numFmtId="1" fontId="39" fillId="3" borderId="9" xfId="0" applyNumberFormat="1" applyFont="1" applyFill="1" applyBorder="1" applyAlignment="1">
      <alignment horizontal="left" wrapText="1"/>
    </xf>
    <xf numFmtId="165" fontId="6" fillId="3" borderId="4" xfId="0" applyNumberFormat="1" applyFont="1" applyFill="1" applyBorder="1" applyAlignment="1">
      <alignment horizontal="left"/>
    </xf>
    <xf numFmtId="165" fontId="6" fillId="3" borderId="8" xfId="0" applyNumberFormat="1" applyFont="1" applyFill="1" applyBorder="1" applyAlignment="1">
      <alignment horizontal="left"/>
    </xf>
    <xf numFmtId="165" fontId="6" fillId="3" borderId="9" xfId="0" applyNumberFormat="1" applyFont="1" applyFill="1" applyBorder="1" applyAlignment="1">
      <alignment horizontal="left"/>
    </xf>
    <xf numFmtId="0" fontId="26" fillId="0" borderId="4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right"/>
    </xf>
    <xf numFmtId="0" fontId="26" fillId="0" borderId="19" xfId="0" applyFont="1" applyBorder="1" applyAlignment="1">
      <alignment horizontal="center" vertical="center" textRotation="90" wrapText="1"/>
    </xf>
    <xf numFmtId="0" fontId="26" fillId="0" borderId="5" xfId="0" applyFont="1" applyBorder="1" applyAlignment="1">
      <alignment horizontal="center" vertical="center" textRotation="90" wrapText="1"/>
    </xf>
    <xf numFmtId="0" fontId="26" fillId="0" borderId="6" xfId="0" applyFont="1" applyBorder="1" applyAlignment="1">
      <alignment horizontal="center" vertical="center" textRotation="90" wrapText="1"/>
    </xf>
    <xf numFmtId="0" fontId="26" fillId="0" borderId="19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2" fontId="26" fillId="0" borderId="19" xfId="0" applyNumberFormat="1" applyFont="1" applyBorder="1" applyAlignment="1">
      <alignment horizontal="center" vertical="center" textRotation="90" wrapText="1"/>
    </xf>
    <xf numFmtId="2" fontId="26" fillId="0" borderId="5" xfId="0" applyNumberFormat="1" applyFont="1" applyBorder="1" applyAlignment="1">
      <alignment horizontal="center" vertical="center" textRotation="90" wrapText="1"/>
    </xf>
    <xf numFmtId="2" fontId="26" fillId="0" borderId="6" xfId="0" applyNumberFormat="1" applyFont="1" applyBorder="1" applyAlignment="1">
      <alignment horizontal="center" vertical="center" textRotation="90" wrapText="1"/>
    </xf>
    <xf numFmtId="0" fontId="4" fillId="0" borderId="19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7" fillId="0" borderId="19" xfId="3" applyFont="1" applyFill="1" applyBorder="1" applyAlignment="1">
      <alignment horizontal="center" vertical="center" textRotation="90" wrapText="1"/>
    </xf>
    <xf numFmtId="0" fontId="37" fillId="0" borderId="6" xfId="3" applyFont="1" applyFill="1" applyBorder="1" applyAlignment="1">
      <alignment horizontal="center" vertical="center" textRotation="90" wrapText="1"/>
    </xf>
    <xf numFmtId="0" fontId="37" fillId="0" borderId="4" xfId="3" applyFont="1" applyFill="1" applyBorder="1" applyAlignment="1">
      <alignment horizontal="center" vertical="center" wrapText="1"/>
    </xf>
    <xf numFmtId="0" fontId="37" fillId="0" borderId="9" xfId="3" applyFont="1" applyFill="1" applyBorder="1" applyAlignment="1">
      <alignment horizontal="center" vertical="center" wrapText="1"/>
    </xf>
    <xf numFmtId="0" fontId="7" fillId="0" borderId="19" xfId="3" applyFont="1" applyFill="1" applyBorder="1" applyAlignment="1">
      <alignment horizontal="center" vertical="center" textRotation="90" wrapText="1"/>
    </xf>
    <xf numFmtId="0" fontId="7" fillId="0" borderId="6" xfId="3" applyFont="1" applyFill="1" applyBorder="1" applyAlignment="1">
      <alignment horizontal="center" vertical="center" textRotation="90" wrapText="1"/>
    </xf>
    <xf numFmtId="0" fontId="7" fillId="0" borderId="4" xfId="3" applyFont="1" applyFill="1" applyBorder="1" applyAlignment="1">
      <alignment horizontal="center" vertical="center" wrapText="1"/>
    </xf>
    <xf numFmtId="0" fontId="7" fillId="0" borderId="9" xfId="3" applyFont="1" applyFill="1" applyBorder="1" applyAlignment="1">
      <alignment horizontal="center" vertical="center" wrapText="1"/>
    </xf>
    <xf numFmtId="0" fontId="28" fillId="0" borderId="3" xfId="3" applyFont="1" applyFill="1" applyBorder="1" applyAlignment="1">
      <alignment horizontal="right"/>
    </xf>
    <xf numFmtId="0" fontId="37" fillId="0" borderId="5" xfId="3" applyFont="1" applyFill="1" applyBorder="1" applyAlignment="1">
      <alignment horizontal="center" vertical="center" textRotation="90" wrapText="1"/>
    </xf>
    <xf numFmtId="0" fontId="37" fillId="0" borderId="19" xfId="3" applyFont="1" applyFill="1" applyBorder="1" applyAlignment="1">
      <alignment horizontal="center" vertical="center" wrapText="1"/>
    </xf>
    <xf numFmtId="0" fontId="37" fillId="0" borderId="5" xfId="3" applyFont="1" applyFill="1" applyBorder="1" applyAlignment="1">
      <alignment horizontal="center" vertical="center" wrapText="1"/>
    </xf>
    <xf numFmtId="0" fontId="37" fillId="0" borderId="6" xfId="3" applyFont="1" applyFill="1" applyBorder="1" applyAlignment="1">
      <alignment horizontal="center" vertical="center" wrapText="1"/>
    </xf>
    <xf numFmtId="0" fontId="37" fillId="0" borderId="13" xfId="3" applyFont="1" applyFill="1" applyBorder="1" applyAlignment="1">
      <alignment horizontal="center" vertical="center" wrapText="1"/>
    </xf>
    <xf numFmtId="0" fontId="37" fillId="0" borderId="20" xfId="3" applyFont="1" applyFill="1" applyBorder="1" applyAlignment="1">
      <alignment horizontal="center" vertical="center" wrapText="1"/>
    </xf>
    <xf numFmtId="0" fontId="37" fillId="0" borderId="14" xfId="3" applyFont="1" applyFill="1" applyBorder="1" applyAlignment="1">
      <alignment horizontal="center" vertical="center" wrapText="1"/>
    </xf>
    <xf numFmtId="0" fontId="37" fillId="0" borderId="15" xfId="3" applyFont="1" applyFill="1" applyBorder="1" applyAlignment="1">
      <alignment horizontal="center" vertical="center" wrapText="1"/>
    </xf>
    <xf numFmtId="0" fontId="37" fillId="0" borderId="0" xfId="3" applyFont="1" applyFill="1" applyBorder="1" applyAlignment="1">
      <alignment horizontal="center" vertical="center" wrapText="1"/>
    </xf>
    <xf numFmtId="0" fontId="37" fillId="0" borderId="16" xfId="3" applyFont="1" applyFill="1" applyBorder="1" applyAlignment="1">
      <alignment horizontal="center" vertical="center" wrapText="1"/>
    </xf>
    <xf numFmtId="2" fontId="37" fillId="0" borderId="19" xfId="3" applyNumberFormat="1" applyFont="1" applyFill="1" applyBorder="1" applyAlignment="1">
      <alignment horizontal="center" vertical="center" textRotation="90" wrapText="1"/>
    </xf>
    <xf numFmtId="2" fontId="37" fillId="0" borderId="5" xfId="3" applyNumberFormat="1" applyFont="1" applyFill="1" applyBorder="1" applyAlignment="1">
      <alignment horizontal="center" vertical="center" textRotation="90" wrapText="1"/>
    </xf>
    <xf numFmtId="2" fontId="37" fillId="0" borderId="6" xfId="3" applyNumberFormat="1" applyFont="1" applyFill="1" applyBorder="1" applyAlignment="1">
      <alignment horizontal="center" vertical="center" textRotation="90" wrapText="1"/>
    </xf>
    <xf numFmtId="1" fontId="5" fillId="4" borderId="4" xfId="0" applyNumberFormat="1" applyFont="1" applyFill="1" applyBorder="1" applyAlignment="1">
      <alignment horizontal="center" vertical="center" wrapText="1"/>
    </xf>
    <xf numFmtId="1" fontId="5" fillId="4" borderId="8" xfId="0" applyNumberFormat="1" applyFont="1" applyFill="1" applyBorder="1" applyAlignment="1">
      <alignment horizontal="center" vertical="center" wrapText="1"/>
    </xf>
    <xf numFmtId="1" fontId="5" fillId="4" borderId="9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left" vertical="center" wrapText="1"/>
    </xf>
    <xf numFmtId="1" fontId="3" fillId="3" borderId="8" xfId="0" applyNumberFormat="1" applyFont="1" applyFill="1" applyBorder="1" applyAlignment="1">
      <alignment horizontal="left" vertical="center" wrapText="1"/>
    </xf>
    <xf numFmtId="1" fontId="3" fillId="3" borderId="9" xfId="0" applyNumberFormat="1" applyFont="1" applyFill="1" applyBorder="1" applyAlignment="1">
      <alignment horizontal="left" vertical="center" wrapText="1"/>
    </xf>
    <xf numFmtId="1" fontId="6" fillId="3" borderId="4" xfId="0" applyNumberFormat="1" applyFont="1" applyFill="1" applyBorder="1" applyAlignment="1">
      <alignment horizontal="left" vertical="center" wrapText="1"/>
    </xf>
    <xf numFmtId="1" fontId="6" fillId="3" borderId="8" xfId="0" applyNumberFormat="1" applyFont="1" applyFill="1" applyBorder="1" applyAlignment="1">
      <alignment horizontal="left" vertical="center" wrapText="1"/>
    </xf>
    <xf numFmtId="1" fontId="6" fillId="3" borderId="9" xfId="0" applyNumberFormat="1" applyFont="1" applyFill="1" applyBorder="1" applyAlignment="1">
      <alignment horizontal="left" vertical="center" wrapText="1"/>
    </xf>
    <xf numFmtId="1" fontId="5" fillId="4" borderId="4" xfId="0" applyNumberFormat="1" applyFont="1" applyFill="1" applyBorder="1" applyAlignment="1"/>
    <xf numFmtId="1" fontId="5" fillId="4" borderId="8" xfId="0" applyNumberFormat="1" applyFont="1" applyFill="1" applyBorder="1" applyAlignment="1"/>
    <xf numFmtId="1" fontId="5" fillId="4" borderId="9" xfId="0" applyNumberFormat="1" applyFont="1" applyFill="1" applyBorder="1" applyAlignment="1"/>
    <xf numFmtId="1" fontId="3" fillId="3" borderId="4" xfId="0" applyNumberFormat="1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 vertical="center" wrapText="1"/>
    </xf>
    <xf numFmtId="1" fontId="3" fillId="3" borderId="9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1" fontId="6" fillId="4" borderId="0" xfId="0" applyNumberFormat="1" applyFont="1" applyFill="1" applyBorder="1" applyAlignment="1">
      <alignment horizontal="center"/>
    </xf>
    <xf numFmtId="0" fontId="30" fillId="0" borderId="3" xfId="0" applyFont="1" applyFill="1" applyBorder="1" applyAlignment="1">
      <alignment horizontal="center" wrapText="1"/>
    </xf>
    <xf numFmtId="2" fontId="26" fillId="3" borderId="19" xfId="0" applyNumberFormat="1" applyFont="1" applyFill="1" applyBorder="1" applyAlignment="1">
      <alignment horizontal="center" vertical="center" wrapText="1"/>
    </xf>
    <xf numFmtId="2" fontId="26" fillId="3" borderId="5" xfId="0" applyNumberFormat="1" applyFont="1" applyFill="1" applyBorder="1" applyAlignment="1">
      <alignment horizontal="center" vertical="center" wrapText="1"/>
    </xf>
    <xf numFmtId="2" fontId="26" fillId="3" borderId="6" xfId="0" applyNumberFormat="1" applyFont="1" applyFill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 textRotation="90" wrapText="1"/>
    </xf>
    <xf numFmtId="0" fontId="26" fillId="3" borderId="5" xfId="0" applyFont="1" applyFill="1" applyBorder="1" applyAlignment="1">
      <alignment horizontal="center" vertical="center" textRotation="90" wrapText="1"/>
    </xf>
    <xf numFmtId="0" fontId="26" fillId="3" borderId="6" xfId="0" applyFont="1" applyFill="1" applyBorder="1" applyAlignment="1">
      <alignment horizontal="center" vertical="center" textRotation="90" wrapText="1"/>
    </xf>
    <xf numFmtId="0" fontId="26" fillId="3" borderId="19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20" xfId="0" applyFont="1" applyFill="1" applyBorder="1" applyAlignment="1">
      <alignment horizontal="center" vertical="center" wrapText="1"/>
    </xf>
    <xf numFmtId="0" fontId="26" fillId="3" borderId="14" xfId="0" applyFont="1" applyFill="1" applyBorder="1" applyAlignment="1">
      <alignment horizontal="center" vertical="center" wrapText="1"/>
    </xf>
    <xf numFmtId="0" fontId="26" fillId="3" borderId="15" xfId="0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center" vertical="center" wrapText="1"/>
    </xf>
    <xf numFmtId="0" fontId="26" fillId="3" borderId="16" xfId="0" applyFont="1" applyFill="1" applyBorder="1" applyAlignment="1">
      <alignment horizontal="center" vertical="center" wrapText="1"/>
    </xf>
    <xf numFmtId="2" fontId="29" fillId="3" borderId="19" xfId="0" applyNumberFormat="1" applyFont="1" applyFill="1" applyBorder="1" applyAlignment="1">
      <alignment horizontal="center" vertical="center" textRotation="90" wrapText="1"/>
    </xf>
    <xf numFmtId="2" fontId="29" fillId="3" borderId="5" xfId="0" applyNumberFormat="1" applyFont="1" applyFill="1" applyBorder="1" applyAlignment="1">
      <alignment horizontal="center" vertical="center" textRotation="90" wrapText="1"/>
    </xf>
    <xf numFmtId="2" fontId="29" fillId="3" borderId="6" xfId="0" applyNumberFormat="1" applyFont="1" applyFill="1" applyBorder="1" applyAlignment="1">
      <alignment horizontal="center" vertical="center" textRotation="90" wrapText="1"/>
    </xf>
    <xf numFmtId="0" fontId="26" fillId="6" borderId="19" xfId="0" applyFont="1" applyFill="1" applyBorder="1" applyAlignment="1">
      <alignment horizontal="center" vertical="center" textRotation="90" wrapText="1"/>
    </xf>
    <xf numFmtId="0" fontId="26" fillId="6" borderId="6" xfId="0" applyFont="1" applyFill="1" applyBorder="1" applyAlignment="1">
      <alignment horizontal="center" vertical="center" textRotation="90" wrapText="1"/>
    </xf>
    <xf numFmtId="0" fontId="26" fillId="6" borderId="4" xfId="0" applyFont="1" applyFill="1" applyBorder="1" applyAlignment="1">
      <alignment horizontal="center" vertical="center" wrapText="1"/>
    </xf>
    <xf numFmtId="0" fontId="26" fillId="6" borderId="9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right"/>
    </xf>
    <xf numFmtId="0" fontId="26" fillId="6" borderId="5" xfId="0" applyFont="1" applyFill="1" applyBorder="1" applyAlignment="1">
      <alignment horizontal="center" vertical="center" textRotation="90" wrapText="1"/>
    </xf>
    <xf numFmtId="0" fontId="26" fillId="6" borderId="19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13" xfId="0" applyFont="1" applyFill="1" applyBorder="1" applyAlignment="1">
      <alignment horizontal="center" vertical="center" wrapText="1"/>
    </xf>
    <xf numFmtId="0" fontId="26" fillId="6" borderId="20" xfId="0" applyFont="1" applyFill="1" applyBorder="1" applyAlignment="1">
      <alignment horizontal="center" vertical="center" wrapText="1"/>
    </xf>
    <xf numFmtId="0" fontId="26" fillId="6" borderId="14" xfId="0" applyFont="1" applyFill="1" applyBorder="1" applyAlignment="1">
      <alignment horizontal="center" vertical="center" wrapText="1"/>
    </xf>
    <xf numFmtId="0" fontId="26" fillId="6" borderId="15" xfId="0" applyFont="1" applyFill="1" applyBorder="1" applyAlignment="1">
      <alignment horizontal="center" vertical="center" wrapText="1"/>
    </xf>
    <xf numFmtId="0" fontId="26" fillId="6" borderId="0" xfId="0" applyFont="1" applyFill="1" applyBorder="1" applyAlignment="1">
      <alignment horizontal="center" vertical="center" wrapText="1"/>
    </xf>
    <xf numFmtId="0" fontId="26" fillId="6" borderId="16" xfId="0" applyFont="1" applyFill="1" applyBorder="1" applyAlignment="1">
      <alignment horizontal="center" vertical="center" wrapText="1"/>
    </xf>
    <xf numFmtId="2" fontId="26" fillId="6" borderId="19" xfId="0" applyNumberFormat="1" applyFont="1" applyFill="1" applyBorder="1" applyAlignment="1">
      <alignment horizontal="center" vertical="center" textRotation="90" wrapText="1"/>
    </xf>
    <xf numFmtId="2" fontId="26" fillId="6" borderId="5" xfId="0" applyNumberFormat="1" applyFont="1" applyFill="1" applyBorder="1" applyAlignment="1">
      <alignment horizontal="center" vertical="center" textRotation="90" wrapText="1"/>
    </xf>
    <xf numFmtId="2" fontId="26" fillId="6" borderId="6" xfId="0" applyNumberFormat="1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2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12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1" fontId="4" fillId="3" borderId="9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7" borderId="4" xfId="0" applyNumberFormat="1" applyFont="1" applyFill="1" applyBorder="1" applyAlignment="1">
      <alignment horizontal="center" vertical="center" wrapText="1"/>
    </xf>
    <xf numFmtId="1" fontId="4" fillId="7" borderId="8" xfId="0" applyNumberFormat="1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20" fillId="4" borderId="0" xfId="0" applyNumberFormat="1" applyFont="1" applyFill="1" applyBorder="1" applyAlignment="1">
      <alignment horizontal="center"/>
    </xf>
  </cellXfs>
  <cellStyles count="28">
    <cellStyle name="Данные (редактируемые)" xfId="4"/>
    <cellStyle name="Данные (только для чтения)" xfId="5"/>
    <cellStyle name="Данные для удаления" xfId="6"/>
    <cellStyle name="Заголовки полей" xfId="7"/>
    <cellStyle name="Заголовки полей [печать]" xfId="8"/>
    <cellStyle name="Заголовок меры" xfId="9"/>
    <cellStyle name="Заголовок показателя [печать]" xfId="10"/>
    <cellStyle name="Заголовок показателя константы" xfId="11"/>
    <cellStyle name="Заголовок результата расчета" xfId="12"/>
    <cellStyle name="Заголовок свободного показателя" xfId="13"/>
    <cellStyle name="Значение фильтра" xfId="14"/>
    <cellStyle name="Значение фильтра [печать]" xfId="15"/>
    <cellStyle name="Информация о задаче" xfId="16"/>
    <cellStyle name="Обычный" xfId="0" builtinId="0"/>
    <cellStyle name="Обычный 2" xfId="3"/>
    <cellStyle name="Обычный_Сводка 2010 год" xfId="1"/>
    <cellStyle name="Отдельная ячейка" xfId="17"/>
    <cellStyle name="Отдельная ячейка - константа" xfId="18"/>
    <cellStyle name="Отдельная ячейка - константа [печать]" xfId="19"/>
    <cellStyle name="Отдельная ячейка [печать]" xfId="20"/>
    <cellStyle name="Отдельная ячейка-результат" xfId="21"/>
    <cellStyle name="Отдельная ячейка-результат [печать]" xfId="22"/>
    <cellStyle name="Свойства элементов измерения" xfId="23"/>
    <cellStyle name="Свойства элементов измерения [печать]" xfId="24"/>
    <cellStyle name="Финансовый" xfId="2" builtinId="3"/>
    <cellStyle name="Финансовый 2" xfId="27"/>
    <cellStyle name="Элементы осей" xfId="25"/>
    <cellStyle name="Элементы осей [печать]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40;&#1085;&#1072;&#1083;&#1080;&#1079;&#1099;/&#1057;&#1074;&#1086;&#1076;&#1082;&#1072;%20&#1040;&#1053;&#1040;&#1051;&#1048;&#1047;&#1040;%2020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9/&#1089;&#1086;&#1073;&#1089;&#1090;&#1074;.&#1088;&#1072;&#1089;&#1093;&#1086;&#1076;&#1099;%20&#1048;&#1057;&#105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7/&#1089;&#1086;&#1073;&#1089;&#1090;&#1074;.&#1088;&#1072;&#1089;&#1093;&#1086;&#1076;&#109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6/&#1089;&#1086;&#1073;&#1089;&#1090;&#1074;.&#1088;&#1072;&#1089;&#1093;&#1086;&#1076;&#109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6\d\Documents%20and%20Settings\Fin1\&#1052;&#1086;&#1080;%20&#1076;&#1086;&#1082;&#1091;&#1084;&#1077;&#1085;&#1090;&#1099;\&#1044;&#1086;&#1082;&#1091;&#1084;&#1077;&#1085;&#1090;&#1099;%20&#1040;&#1083;&#1076;&#1099;&#1085;&#1072;&#1081;\&#1044;&#1086;&#1093;&#1086;&#1076;&#1099;1\&#1056;&#1072;&#1089;&#1087;&#1088;&#1077;&#1076;&#1077;&#1083;&#1077;&#1085;&#1080;&#1077;\2008%20&#1075;&#1086;&#1076;\&#1089;&#1086;&#1073;&#1089;&#1090;&#1074;.&#1088;&#1072;&#1089;&#1093;&#1086;&#1076;&#1099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8"/>
      <sheetName val="2019"/>
      <sheetName val="2020"/>
      <sheetName val="2021"/>
      <sheetName val="2022"/>
      <sheetName val="2023"/>
      <sheetName val="янв "/>
      <sheetName val="фев"/>
      <sheetName val="мар"/>
      <sheetName val="мар_кор"/>
      <sheetName val="апр"/>
      <sheetName val="май"/>
      <sheetName val="июнь"/>
      <sheetName val="июль"/>
      <sheetName val="август"/>
      <sheetName val="сентябрь"/>
      <sheetName val="окт"/>
      <sheetName val="ноябрь"/>
      <sheetName val="декабрь"/>
      <sheetName val="декабрь_уточ"/>
      <sheetName val="декабрь (2)"/>
      <sheetName val="Лист1"/>
      <sheetName val="декабрь_уточ (2)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>
            <v>28135.481</v>
          </cell>
        </row>
        <row r="10">
          <cell r="B10">
            <v>1736.461</v>
          </cell>
        </row>
        <row r="11">
          <cell r="B11">
            <v>16548.63</v>
          </cell>
        </row>
        <row r="12">
          <cell r="B12">
            <v>15787.938</v>
          </cell>
        </row>
        <row r="13">
          <cell r="B13">
            <v>759.65300000000002</v>
          </cell>
        </row>
        <row r="14">
          <cell r="B14">
            <v>-66.367999999999995</v>
          </cell>
        </row>
        <row r="15">
          <cell r="B15">
            <v>67.406999999999996</v>
          </cell>
        </row>
        <row r="16">
          <cell r="B16">
            <v>3455.66</v>
          </cell>
        </row>
        <row r="17">
          <cell r="B17">
            <v>1738.673</v>
          </cell>
        </row>
        <row r="18">
          <cell r="B18">
            <v>1716.9870000000001</v>
          </cell>
        </row>
        <row r="19">
          <cell r="B19">
            <v>859.20100000000002</v>
          </cell>
        </row>
        <row r="20">
          <cell r="B20">
            <v>857.78599999999994</v>
          </cell>
        </row>
        <row r="21">
          <cell r="B21">
            <v>1305.1179999999999</v>
          </cell>
        </row>
        <row r="24">
          <cell r="B24">
            <v>897.35</v>
          </cell>
        </row>
        <row r="25">
          <cell r="B25">
            <v>1802.7190000000001</v>
          </cell>
        </row>
        <row r="26">
          <cell r="B26">
            <v>232.65100000000001</v>
          </cell>
        </row>
        <row r="27">
          <cell r="B27">
            <v>232.65100000000001</v>
          </cell>
        </row>
        <row r="28">
          <cell r="B28">
            <v>15.395</v>
          </cell>
        </row>
        <row r="30">
          <cell r="B30">
            <v>15.395</v>
          </cell>
        </row>
        <row r="31">
          <cell r="B31">
            <v>4062.509</v>
          </cell>
        </row>
        <row r="32">
          <cell r="B32">
            <v>1580</v>
          </cell>
        </row>
        <row r="33">
          <cell r="B33">
            <v>2482.509</v>
          </cell>
        </row>
        <row r="34">
          <cell r="B34">
            <v>446.69</v>
          </cell>
        </row>
        <row r="35">
          <cell r="B35">
            <v>110.59</v>
          </cell>
        </row>
        <row r="36">
          <cell r="B36">
            <v>-314.81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июнь"/>
      <sheetName val="май"/>
      <sheetName val="апр"/>
      <sheetName val="1 кв"/>
      <sheetName val="март"/>
      <sheetName val="фев"/>
      <sheetName val="янв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U4">
            <v>6153922.5299999993</v>
          </cell>
        </row>
        <row r="8">
          <cell r="I8">
            <v>0</v>
          </cell>
        </row>
        <row r="9">
          <cell r="I9">
            <v>0</v>
          </cell>
          <cell r="T9">
            <v>0</v>
          </cell>
        </row>
        <row r="12">
          <cell r="I12">
            <v>0</v>
          </cell>
        </row>
        <row r="14">
          <cell r="I14">
            <v>0</v>
          </cell>
        </row>
        <row r="15">
          <cell r="I15">
            <v>0</v>
          </cell>
          <cell r="O15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  <cell r="M20">
            <v>0</v>
          </cell>
        </row>
        <row r="22">
          <cell r="H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  <cell r="J26">
            <v>0</v>
          </cell>
        </row>
        <row r="27">
          <cell r="I27">
            <v>0</v>
          </cell>
        </row>
        <row r="31">
          <cell r="I31">
            <v>0</v>
          </cell>
          <cell r="M31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O35">
            <v>0</v>
          </cell>
        </row>
        <row r="38">
          <cell r="I38">
            <v>0</v>
          </cell>
        </row>
        <row r="42">
          <cell r="I42">
            <v>0</v>
          </cell>
        </row>
        <row r="45">
          <cell r="I45">
            <v>0</v>
          </cell>
        </row>
        <row r="60">
          <cell r="I60">
            <v>0</v>
          </cell>
        </row>
        <row r="62">
          <cell r="I62">
            <v>0</v>
          </cell>
        </row>
        <row r="65">
          <cell r="I65">
            <v>0</v>
          </cell>
        </row>
        <row r="67">
          <cell r="I67">
            <v>0</v>
          </cell>
        </row>
        <row r="74">
          <cell r="I74">
            <v>0</v>
          </cell>
          <cell r="R74">
            <v>0</v>
          </cell>
          <cell r="S74">
            <v>0</v>
          </cell>
        </row>
        <row r="76">
          <cell r="I76">
            <v>0</v>
          </cell>
        </row>
        <row r="80">
          <cell r="I80">
            <v>0</v>
          </cell>
          <cell r="N80">
            <v>0</v>
          </cell>
        </row>
        <row r="81">
          <cell r="I81">
            <v>0</v>
          </cell>
        </row>
        <row r="84">
          <cell r="I84">
            <v>0</v>
          </cell>
        </row>
        <row r="86">
          <cell r="I86">
            <v>0</v>
          </cell>
        </row>
        <row r="87">
          <cell r="I87">
            <v>0</v>
          </cell>
        </row>
        <row r="89">
          <cell r="I89">
            <v>0</v>
          </cell>
          <cell r="N89">
            <v>0</v>
          </cell>
          <cell r="S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3">
          <cell r="S93">
            <v>0</v>
          </cell>
        </row>
        <row r="95">
          <cell r="N95">
            <v>0</v>
          </cell>
        </row>
        <row r="96">
          <cell r="I9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T4">
            <v>13815070.820000002</v>
          </cell>
        </row>
        <row r="8">
          <cell r="H8">
            <v>0</v>
          </cell>
        </row>
        <row r="9">
          <cell r="H9">
            <v>0</v>
          </cell>
          <cell r="S9">
            <v>0</v>
          </cell>
        </row>
        <row r="10">
          <cell r="H10">
            <v>0</v>
          </cell>
        </row>
        <row r="12">
          <cell r="H12">
            <v>0</v>
          </cell>
        </row>
        <row r="15">
          <cell r="H15">
            <v>0</v>
          </cell>
        </row>
        <row r="16">
          <cell r="H16">
            <v>0</v>
          </cell>
          <cell r="M16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  <cell r="K21">
            <v>0</v>
          </cell>
        </row>
        <row r="23">
          <cell r="G23">
            <v>0</v>
          </cell>
          <cell r="H23">
            <v>0</v>
          </cell>
          <cell r="P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M33">
            <v>0</v>
          </cell>
        </row>
        <row r="34">
          <cell r="H34">
            <v>0</v>
          </cell>
        </row>
        <row r="35">
          <cell r="M35">
            <v>0</v>
          </cell>
        </row>
        <row r="37">
          <cell r="H37">
            <v>0</v>
          </cell>
          <cell r="K37">
            <v>0</v>
          </cell>
        </row>
        <row r="38">
          <cell r="H38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4">
          <cell r="H44">
            <v>0</v>
          </cell>
        </row>
        <row r="45">
          <cell r="H45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8">
          <cell r="H58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5">
          <cell r="H65">
            <v>0</v>
          </cell>
        </row>
        <row r="67">
          <cell r="H67">
            <v>0</v>
          </cell>
        </row>
        <row r="68">
          <cell r="H68">
            <v>0</v>
          </cell>
        </row>
        <row r="72">
          <cell r="H72">
            <v>0</v>
          </cell>
          <cell r="P72">
            <v>0</v>
          </cell>
          <cell r="R72">
            <v>0</v>
          </cell>
        </row>
        <row r="73">
          <cell r="H73">
            <v>0</v>
          </cell>
          <cell r="P73">
            <v>0</v>
          </cell>
          <cell r="R73">
            <v>0</v>
          </cell>
        </row>
        <row r="74">
          <cell r="H74">
            <v>0</v>
          </cell>
        </row>
        <row r="80">
          <cell r="H80">
            <v>0</v>
          </cell>
        </row>
        <row r="82">
          <cell r="H82">
            <v>0</v>
          </cell>
          <cell r="P82">
            <v>0</v>
          </cell>
        </row>
        <row r="83">
          <cell r="H83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  <cell r="L90">
            <v>0</v>
          </cell>
          <cell r="R90">
            <v>0</v>
          </cell>
        </row>
        <row r="91">
          <cell r="H91">
            <v>0</v>
          </cell>
          <cell r="L91">
            <v>0</v>
          </cell>
          <cell r="R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  <cell r="L94">
            <v>0</v>
          </cell>
          <cell r="R94">
            <v>0</v>
          </cell>
        </row>
        <row r="95">
          <cell r="H95">
            <v>0</v>
          </cell>
        </row>
        <row r="96">
          <cell r="H96">
            <v>0</v>
          </cell>
          <cell r="L96">
            <v>0</v>
          </cell>
          <cell r="R96">
            <v>0</v>
          </cell>
        </row>
        <row r="99">
          <cell r="M99">
            <v>0</v>
          </cell>
          <cell r="R99">
            <v>0</v>
          </cell>
        </row>
        <row r="100">
          <cell r="R100">
            <v>0</v>
          </cell>
        </row>
        <row r="102">
          <cell r="H102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>
        <row r="67">
          <cell r="A67" t="str">
            <v xml:space="preserve"> - аттестация рабочих мест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июнь"/>
      <sheetName val="май"/>
      <sheetName val="апр"/>
      <sheetName val="1 кв"/>
      <sheetName val="март"/>
      <sheetName val="фев"/>
      <sheetName val="янв"/>
      <sheetName val="Лист1"/>
      <sheetName val="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G5">
            <v>0</v>
          </cell>
          <cell r="H5">
            <v>0</v>
          </cell>
        </row>
        <row r="7">
          <cell r="D7">
            <v>500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10200</v>
          </cell>
          <cell r="O7">
            <v>10200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222767.31</v>
          </cell>
          <cell r="E11">
            <v>0</v>
          </cell>
          <cell r="F11">
            <v>0</v>
          </cell>
          <cell r="G11">
            <v>47992.84</v>
          </cell>
          <cell r="J11">
            <v>0</v>
          </cell>
          <cell r="K11">
            <v>43976.1</v>
          </cell>
          <cell r="L11">
            <v>0</v>
          </cell>
          <cell r="M11">
            <v>922389.8</v>
          </cell>
          <cell r="N11">
            <v>30320</v>
          </cell>
          <cell r="O11">
            <v>952709.8</v>
          </cell>
          <cell r="P11">
            <v>482947</v>
          </cell>
          <cell r="Q11">
            <v>0</v>
          </cell>
          <cell r="R11">
            <v>46319.22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10500</v>
          </cell>
          <cell r="N13">
            <v>20000</v>
          </cell>
          <cell r="O13">
            <v>30500</v>
          </cell>
          <cell r="P13">
            <v>0</v>
          </cell>
          <cell r="Q13">
            <v>0</v>
          </cell>
          <cell r="R13">
            <v>0</v>
          </cell>
        </row>
        <row r="15">
          <cell r="N15">
            <v>20000</v>
          </cell>
          <cell r="O15">
            <v>20000</v>
          </cell>
        </row>
        <row r="16">
          <cell r="D16">
            <v>51952</v>
          </cell>
          <cell r="E16">
            <v>0</v>
          </cell>
          <cell r="F16">
            <v>0</v>
          </cell>
          <cell r="G16">
            <v>0</v>
          </cell>
          <cell r="J16">
            <v>0</v>
          </cell>
          <cell r="K16">
            <v>0</v>
          </cell>
          <cell r="L16">
            <v>0</v>
          </cell>
          <cell r="M16">
            <v>515712</v>
          </cell>
          <cell r="N16">
            <v>0</v>
          </cell>
          <cell r="O16">
            <v>515712</v>
          </cell>
          <cell r="P16">
            <v>475107</v>
          </cell>
          <cell r="Q16">
            <v>0</v>
          </cell>
          <cell r="R16">
            <v>0</v>
          </cell>
        </row>
        <row r="18">
          <cell r="D18">
            <v>46372</v>
          </cell>
          <cell r="M18">
            <v>340792</v>
          </cell>
          <cell r="O18">
            <v>340792</v>
          </cell>
          <cell r="P18">
            <v>32154</v>
          </cell>
        </row>
        <row r="19">
          <cell r="D19">
            <v>5580</v>
          </cell>
          <cell r="M19">
            <v>174920</v>
          </cell>
          <cell r="O19">
            <v>174920</v>
          </cell>
          <cell r="P19">
            <v>11220</v>
          </cell>
        </row>
        <row r="20">
          <cell r="O20">
            <v>0</v>
          </cell>
        </row>
        <row r="21">
          <cell r="D21">
            <v>1300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  <cell r="K21">
            <v>1200</v>
          </cell>
          <cell r="L21">
            <v>0</v>
          </cell>
          <cell r="M21">
            <v>119940</v>
          </cell>
          <cell r="N21">
            <v>0</v>
          </cell>
          <cell r="O21">
            <v>119940</v>
          </cell>
          <cell r="P21">
            <v>7840</v>
          </cell>
          <cell r="Q21">
            <v>0</v>
          </cell>
          <cell r="R21">
            <v>0</v>
          </cell>
        </row>
        <row r="23">
          <cell r="D23">
            <v>1300</v>
          </cell>
          <cell r="P23">
            <v>7840</v>
          </cell>
        </row>
        <row r="24">
          <cell r="O24">
            <v>0</v>
          </cell>
        </row>
        <row r="25">
          <cell r="K25">
            <v>1200</v>
          </cell>
          <cell r="O25">
            <v>0</v>
          </cell>
        </row>
        <row r="26">
          <cell r="O26">
            <v>0</v>
          </cell>
        </row>
        <row r="27">
          <cell r="M27">
            <v>50000</v>
          </cell>
        </row>
        <row r="28">
          <cell r="O28">
            <v>0</v>
          </cell>
        </row>
        <row r="29">
          <cell r="D29">
            <v>127366.5</v>
          </cell>
          <cell r="E29">
            <v>0</v>
          </cell>
          <cell r="F29">
            <v>0</v>
          </cell>
          <cell r="G29">
            <v>34073.89</v>
          </cell>
          <cell r="H29">
            <v>0</v>
          </cell>
          <cell r="J29">
            <v>0</v>
          </cell>
          <cell r="K29">
            <v>35677</v>
          </cell>
          <cell r="L29">
            <v>0</v>
          </cell>
          <cell r="M29">
            <v>242283.89</v>
          </cell>
          <cell r="N29">
            <v>7540</v>
          </cell>
          <cell r="O29">
            <v>249823.89</v>
          </cell>
          <cell r="P29">
            <v>0</v>
          </cell>
          <cell r="Q29">
            <v>0</v>
          </cell>
          <cell r="R29">
            <v>42883</v>
          </cell>
        </row>
        <row r="31">
          <cell r="D31">
            <v>49061</v>
          </cell>
          <cell r="O31">
            <v>0</v>
          </cell>
          <cell r="R31">
            <v>23827</v>
          </cell>
        </row>
        <row r="32">
          <cell r="D32">
            <v>10500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14000</v>
          </cell>
          <cell r="O40">
            <v>14000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9">
          <cell r="O49">
            <v>0</v>
          </cell>
        </row>
        <row r="51">
          <cell r="O51">
            <v>0</v>
          </cell>
        </row>
        <row r="55">
          <cell r="O55">
            <v>0</v>
          </cell>
        </row>
        <row r="56">
          <cell r="O56">
            <v>0</v>
          </cell>
        </row>
        <row r="58">
          <cell r="M58">
            <v>199380</v>
          </cell>
          <cell r="N58">
            <v>7540</v>
          </cell>
          <cell r="O58">
            <v>206920</v>
          </cell>
        </row>
        <row r="59">
          <cell r="O59">
            <v>0</v>
          </cell>
        </row>
        <row r="60">
          <cell r="O60">
            <v>0</v>
          </cell>
        </row>
        <row r="64">
          <cell r="O64">
            <v>0</v>
          </cell>
        </row>
        <row r="66">
          <cell r="O66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6">
          <cell r="D76">
            <v>11100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8">
          <cell r="O78">
            <v>0</v>
          </cell>
        </row>
        <row r="80">
          <cell r="O80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D91">
            <v>13285</v>
          </cell>
          <cell r="E91">
            <v>0</v>
          </cell>
          <cell r="F91">
            <v>0</v>
          </cell>
          <cell r="G91">
            <v>0</v>
          </cell>
          <cell r="J91">
            <v>0</v>
          </cell>
          <cell r="K91">
            <v>2962</v>
          </cell>
          <cell r="L91">
            <v>0</v>
          </cell>
          <cell r="M91">
            <v>70123</v>
          </cell>
          <cell r="N91">
            <v>0</v>
          </cell>
          <cell r="O91">
            <v>70123</v>
          </cell>
          <cell r="P91">
            <v>2857</v>
          </cell>
          <cell r="Q91">
            <v>0</v>
          </cell>
        </row>
        <row r="93">
          <cell r="D93">
            <v>9850</v>
          </cell>
          <cell r="K93">
            <v>2962</v>
          </cell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3">
          <cell r="O103">
            <v>0</v>
          </cell>
        </row>
        <row r="105">
          <cell r="O105">
            <v>0</v>
          </cell>
        </row>
        <row r="106">
          <cell r="D106">
            <v>153957</v>
          </cell>
          <cell r="E106">
            <v>4320</v>
          </cell>
          <cell r="F106">
            <v>0</v>
          </cell>
          <cell r="G106">
            <v>14701</v>
          </cell>
          <cell r="H106">
            <v>0</v>
          </cell>
          <cell r="J106">
            <v>0</v>
          </cell>
          <cell r="K106">
            <v>6000</v>
          </cell>
          <cell r="L106">
            <v>0</v>
          </cell>
          <cell r="M106">
            <v>391599</v>
          </cell>
          <cell r="N106">
            <v>0</v>
          </cell>
          <cell r="O106">
            <v>391599</v>
          </cell>
          <cell r="P106">
            <v>0</v>
          </cell>
          <cell r="Q106">
            <v>0</v>
          </cell>
          <cell r="R106">
            <v>5400</v>
          </cell>
        </row>
        <row r="108">
          <cell r="M108">
            <v>260000</v>
          </cell>
          <cell r="O108">
            <v>260000</v>
          </cell>
        </row>
        <row r="109">
          <cell r="M109">
            <v>41500</v>
          </cell>
          <cell r="O109">
            <v>41500</v>
          </cell>
        </row>
        <row r="110">
          <cell r="M110">
            <v>10000</v>
          </cell>
        </row>
        <row r="111">
          <cell r="O111">
            <v>0</v>
          </cell>
        </row>
        <row r="115">
          <cell r="G115">
            <v>4761</v>
          </cell>
          <cell r="M115">
            <v>2000</v>
          </cell>
          <cell r="O115">
            <v>2000</v>
          </cell>
        </row>
        <row r="116">
          <cell r="O116">
            <v>0</v>
          </cell>
        </row>
        <row r="119">
          <cell r="O119">
            <v>0</v>
          </cell>
        </row>
        <row r="120">
          <cell r="D120">
            <v>111480</v>
          </cell>
          <cell r="M120">
            <v>78099</v>
          </cell>
          <cell r="O120">
            <v>78099</v>
          </cell>
        </row>
        <row r="121">
          <cell r="O121">
            <v>0</v>
          </cell>
        </row>
        <row r="123">
          <cell r="O123">
            <v>0</v>
          </cell>
        </row>
      </sheetData>
      <sheetData sheetId="19">
        <row r="5">
          <cell r="G5">
            <v>2300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2300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394996</v>
          </cell>
          <cell r="E11">
            <v>0</v>
          </cell>
          <cell r="F11">
            <v>0</v>
          </cell>
          <cell r="G11">
            <v>17320</v>
          </cell>
          <cell r="J11">
            <v>0</v>
          </cell>
          <cell r="K11">
            <v>46072.5</v>
          </cell>
          <cell r="L11">
            <v>84000</v>
          </cell>
          <cell r="M11">
            <v>483464</v>
          </cell>
          <cell r="N11">
            <v>11390.04</v>
          </cell>
          <cell r="O11">
            <v>494854.04</v>
          </cell>
          <cell r="P11">
            <v>449229</v>
          </cell>
          <cell r="Q11">
            <v>0</v>
          </cell>
          <cell r="R11">
            <v>39188.39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289752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483464</v>
          </cell>
          <cell r="N17">
            <v>0</v>
          </cell>
          <cell r="O17">
            <v>483464</v>
          </cell>
          <cell r="P17">
            <v>449229</v>
          </cell>
          <cell r="Q17">
            <v>0</v>
          </cell>
          <cell r="R17">
            <v>0</v>
          </cell>
        </row>
        <row r="19">
          <cell r="D19">
            <v>50000</v>
          </cell>
          <cell r="M19">
            <v>483464</v>
          </cell>
          <cell r="O19">
            <v>483464</v>
          </cell>
          <cell r="P19">
            <v>40179</v>
          </cell>
        </row>
        <row r="20">
          <cell r="O20">
            <v>0</v>
          </cell>
        </row>
        <row r="21">
          <cell r="O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3600</v>
          </cell>
        </row>
        <row r="24">
          <cell r="O24">
            <v>0</v>
          </cell>
        </row>
        <row r="25">
          <cell r="O25">
            <v>0</v>
          </cell>
        </row>
        <row r="29">
          <cell r="O29">
            <v>0</v>
          </cell>
        </row>
        <row r="30">
          <cell r="R30">
            <v>3600</v>
          </cell>
        </row>
        <row r="31">
          <cell r="D31">
            <v>105244</v>
          </cell>
          <cell r="E31">
            <v>0</v>
          </cell>
          <cell r="F31">
            <v>0</v>
          </cell>
          <cell r="G31">
            <v>17320</v>
          </cell>
          <cell r="H31">
            <v>0</v>
          </cell>
          <cell r="J31">
            <v>0</v>
          </cell>
          <cell r="K31">
            <v>32100</v>
          </cell>
          <cell r="L31">
            <v>84000</v>
          </cell>
          <cell r="M31">
            <v>0</v>
          </cell>
          <cell r="N31">
            <v>10000</v>
          </cell>
          <cell r="O31">
            <v>10000</v>
          </cell>
          <cell r="P31">
            <v>0</v>
          </cell>
          <cell r="Q31">
            <v>0</v>
          </cell>
          <cell r="R31">
            <v>28020</v>
          </cell>
        </row>
        <row r="33">
          <cell r="D33">
            <v>26437</v>
          </cell>
          <cell r="O33">
            <v>0</v>
          </cell>
          <cell r="R33">
            <v>28020</v>
          </cell>
        </row>
        <row r="34">
          <cell r="D34">
            <v>10000</v>
          </cell>
          <cell r="K34">
            <v>14000</v>
          </cell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8">
          <cell r="O38">
            <v>0</v>
          </cell>
        </row>
        <row r="40">
          <cell r="K40">
            <v>900</v>
          </cell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9">
          <cell r="O49">
            <v>0</v>
          </cell>
        </row>
        <row r="50">
          <cell r="O50">
            <v>0</v>
          </cell>
        </row>
        <row r="51">
          <cell r="O51">
            <v>0</v>
          </cell>
        </row>
        <row r="53">
          <cell r="O53">
            <v>0</v>
          </cell>
        </row>
        <row r="55">
          <cell r="O55">
            <v>0</v>
          </cell>
        </row>
        <row r="56">
          <cell r="D56">
            <v>9578</v>
          </cell>
        </row>
        <row r="57">
          <cell r="O57">
            <v>0</v>
          </cell>
        </row>
        <row r="58">
          <cell r="O58">
            <v>0</v>
          </cell>
        </row>
        <row r="61">
          <cell r="L61">
            <v>84000</v>
          </cell>
          <cell r="O61">
            <v>0</v>
          </cell>
        </row>
        <row r="64">
          <cell r="O64">
            <v>0</v>
          </cell>
        </row>
        <row r="68">
          <cell r="O68">
            <v>0</v>
          </cell>
        </row>
        <row r="71">
          <cell r="O71">
            <v>0</v>
          </cell>
        </row>
        <row r="72">
          <cell r="O72">
            <v>0</v>
          </cell>
        </row>
        <row r="76">
          <cell r="D76">
            <v>2000</v>
          </cell>
        </row>
        <row r="77">
          <cell r="D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81">
          <cell r="L81">
            <v>61850</v>
          </cell>
          <cell r="O81">
            <v>0</v>
          </cell>
        </row>
        <row r="86">
          <cell r="L86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D92">
            <v>800</v>
          </cell>
          <cell r="E92">
            <v>0</v>
          </cell>
          <cell r="F92">
            <v>0</v>
          </cell>
          <cell r="G92">
            <v>0</v>
          </cell>
          <cell r="J92">
            <v>0</v>
          </cell>
          <cell r="K92">
            <v>0</v>
          </cell>
          <cell r="L92">
            <v>0</v>
          </cell>
          <cell r="M92">
            <v>119750</v>
          </cell>
          <cell r="N92">
            <v>0</v>
          </cell>
          <cell r="O92">
            <v>119750</v>
          </cell>
          <cell r="P92">
            <v>47200</v>
          </cell>
          <cell r="Q92">
            <v>46800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2">
          <cell r="O102">
            <v>0</v>
          </cell>
        </row>
        <row r="103">
          <cell r="M103">
            <v>119000</v>
          </cell>
          <cell r="O103">
            <v>119000</v>
          </cell>
          <cell r="P103">
            <v>47200</v>
          </cell>
          <cell r="Q103">
            <v>46800</v>
          </cell>
        </row>
        <row r="104">
          <cell r="O104">
            <v>0</v>
          </cell>
        </row>
        <row r="105">
          <cell r="O105">
            <v>0</v>
          </cell>
        </row>
        <row r="107">
          <cell r="D107">
            <v>17200</v>
          </cell>
        </row>
        <row r="108">
          <cell r="O108">
            <v>0</v>
          </cell>
        </row>
        <row r="109">
          <cell r="D109">
            <v>75275</v>
          </cell>
          <cell r="E109">
            <v>0</v>
          </cell>
          <cell r="F109">
            <v>0</v>
          </cell>
          <cell r="G109">
            <v>6000</v>
          </cell>
          <cell r="H109">
            <v>0</v>
          </cell>
          <cell r="J109">
            <v>0</v>
          </cell>
          <cell r="K109">
            <v>1000</v>
          </cell>
          <cell r="L109">
            <v>0</v>
          </cell>
          <cell r="M109">
            <v>15000</v>
          </cell>
          <cell r="N109">
            <v>0</v>
          </cell>
          <cell r="O109">
            <v>15000</v>
          </cell>
          <cell r="P109">
            <v>0</v>
          </cell>
          <cell r="Q109">
            <v>0</v>
          </cell>
          <cell r="R109">
            <v>10800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D113">
            <v>25000</v>
          </cell>
          <cell r="G113">
            <v>6000</v>
          </cell>
          <cell r="M113">
            <v>15000</v>
          </cell>
          <cell r="O113">
            <v>15000</v>
          </cell>
          <cell r="R113">
            <v>5000</v>
          </cell>
        </row>
        <row r="114">
          <cell r="D114">
            <v>1675</v>
          </cell>
          <cell r="O114">
            <v>0</v>
          </cell>
          <cell r="R114">
            <v>800</v>
          </cell>
        </row>
        <row r="115">
          <cell r="O115">
            <v>0</v>
          </cell>
        </row>
        <row r="116">
          <cell r="D116">
            <v>3600</v>
          </cell>
          <cell r="K116">
            <v>1000</v>
          </cell>
          <cell r="O116">
            <v>0</v>
          </cell>
          <cell r="R116">
            <v>5000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2">
          <cell r="D122">
            <v>45000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</sheetData>
      <sheetData sheetId="20">
        <row r="5">
          <cell r="G5">
            <v>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152262.16999999998</v>
          </cell>
          <cell r="E11">
            <v>0</v>
          </cell>
          <cell r="F11">
            <v>0</v>
          </cell>
          <cell r="G11">
            <v>14689.61</v>
          </cell>
          <cell r="J11">
            <v>0</v>
          </cell>
          <cell r="K11">
            <v>9217.5</v>
          </cell>
          <cell r="L11">
            <v>0</v>
          </cell>
          <cell r="M11">
            <v>888644.88</v>
          </cell>
          <cell r="N11">
            <v>3770</v>
          </cell>
          <cell r="O11">
            <v>892414.88</v>
          </cell>
          <cell r="P11">
            <v>596520</v>
          </cell>
          <cell r="Q11">
            <v>0</v>
          </cell>
          <cell r="R11">
            <v>43510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101385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749895.88</v>
          </cell>
          <cell r="N17">
            <v>0</v>
          </cell>
          <cell r="O17">
            <v>749895.88</v>
          </cell>
          <cell r="P17">
            <v>592945</v>
          </cell>
          <cell r="Q17">
            <v>0</v>
          </cell>
          <cell r="R17">
            <v>0</v>
          </cell>
        </row>
        <row r="19">
          <cell r="D19">
            <v>98595</v>
          </cell>
          <cell r="M19">
            <v>664828.88</v>
          </cell>
          <cell r="O19">
            <v>664828.88</v>
          </cell>
          <cell r="P19">
            <v>48878</v>
          </cell>
        </row>
        <row r="20">
          <cell r="D20">
            <v>2790</v>
          </cell>
          <cell r="M20">
            <v>85067</v>
          </cell>
          <cell r="O20">
            <v>85067</v>
          </cell>
          <cell r="P20">
            <v>5608</v>
          </cell>
        </row>
        <row r="21">
          <cell r="O21">
            <v>0</v>
          </cell>
        </row>
        <row r="22">
          <cell r="D22">
            <v>596</v>
          </cell>
          <cell r="E22">
            <v>0</v>
          </cell>
          <cell r="F22">
            <v>0</v>
          </cell>
          <cell r="G22">
            <v>700</v>
          </cell>
          <cell r="J22">
            <v>0</v>
          </cell>
          <cell r="K22">
            <v>0</v>
          </cell>
          <cell r="L22">
            <v>0</v>
          </cell>
          <cell r="M22">
            <v>31899</v>
          </cell>
          <cell r="N22">
            <v>0</v>
          </cell>
          <cell r="O22">
            <v>31899</v>
          </cell>
          <cell r="P22">
            <v>3575</v>
          </cell>
          <cell r="Q22">
            <v>0</v>
          </cell>
          <cell r="R22">
            <v>0</v>
          </cell>
        </row>
        <row r="25">
          <cell r="G25">
            <v>700</v>
          </cell>
          <cell r="O25">
            <v>0</v>
          </cell>
        </row>
        <row r="27">
          <cell r="O27">
            <v>0</v>
          </cell>
        </row>
        <row r="30">
          <cell r="D30">
            <v>20508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5569</v>
          </cell>
          <cell r="L30">
            <v>0</v>
          </cell>
          <cell r="M30">
            <v>106850</v>
          </cell>
          <cell r="N30">
            <v>3770</v>
          </cell>
          <cell r="O30">
            <v>110620</v>
          </cell>
          <cell r="P30">
            <v>0</v>
          </cell>
          <cell r="Q30">
            <v>0</v>
          </cell>
          <cell r="R30">
            <v>43510</v>
          </cell>
        </row>
        <row r="32">
          <cell r="O32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54">
          <cell r="O54">
            <v>0</v>
          </cell>
        </row>
        <row r="56">
          <cell r="O56">
            <v>0</v>
          </cell>
        </row>
        <row r="59">
          <cell r="M59">
            <v>103100</v>
          </cell>
          <cell r="N59">
            <v>3770</v>
          </cell>
          <cell r="O59">
            <v>106870</v>
          </cell>
        </row>
        <row r="60">
          <cell r="O60">
            <v>0</v>
          </cell>
        </row>
        <row r="61">
          <cell r="O61">
            <v>0</v>
          </cell>
        </row>
        <row r="74">
          <cell r="D74">
            <v>0</v>
          </cell>
          <cell r="G74">
            <v>0</v>
          </cell>
          <cell r="M74">
            <v>0</v>
          </cell>
          <cell r="O74">
            <v>0</v>
          </cell>
        </row>
        <row r="76">
          <cell r="O76">
            <v>0</v>
          </cell>
        </row>
        <row r="79">
          <cell r="O79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D88">
            <v>6184.33</v>
          </cell>
          <cell r="E88">
            <v>0</v>
          </cell>
          <cell r="F88">
            <v>0</v>
          </cell>
          <cell r="G88">
            <v>630</v>
          </cell>
          <cell r="J88">
            <v>0</v>
          </cell>
          <cell r="K88">
            <v>1527</v>
          </cell>
          <cell r="L88">
            <v>0</v>
          </cell>
          <cell r="M88">
            <v>179449</v>
          </cell>
          <cell r="N88">
            <v>0</v>
          </cell>
          <cell r="O88">
            <v>179449</v>
          </cell>
          <cell r="P88">
            <v>8788</v>
          </cell>
          <cell r="Q88">
            <v>33182</v>
          </cell>
        </row>
        <row r="90">
          <cell r="O90">
            <v>0</v>
          </cell>
          <cell r="Q90">
            <v>5432</v>
          </cell>
        </row>
        <row r="91">
          <cell r="O91">
            <v>0</v>
          </cell>
        </row>
        <row r="92">
          <cell r="O92">
            <v>0</v>
          </cell>
        </row>
        <row r="94">
          <cell r="O94">
            <v>0</v>
          </cell>
        </row>
        <row r="95">
          <cell r="O95">
            <v>0</v>
          </cell>
        </row>
        <row r="101">
          <cell r="O101">
            <v>0</v>
          </cell>
        </row>
        <row r="105">
          <cell r="O105">
            <v>0</v>
          </cell>
        </row>
        <row r="106">
          <cell r="D106">
            <v>25000</v>
          </cell>
          <cell r="G106">
            <v>6000</v>
          </cell>
          <cell r="K106">
            <v>6000</v>
          </cell>
          <cell r="M106">
            <v>5000</v>
          </cell>
          <cell r="O106">
            <v>5000</v>
          </cell>
        </row>
        <row r="107">
          <cell r="G107">
            <v>2665</v>
          </cell>
          <cell r="O107">
            <v>0</v>
          </cell>
        </row>
        <row r="108">
          <cell r="O108">
            <v>0</v>
          </cell>
        </row>
        <row r="110">
          <cell r="O110">
            <v>0</v>
          </cell>
        </row>
        <row r="112">
          <cell r="O112">
            <v>0</v>
          </cell>
        </row>
      </sheetData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G4">
            <v>47525.15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D6">
            <v>506111</v>
          </cell>
          <cell r="O6">
            <v>0</v>
          </cell>
          <cell r="S6">
            <v>506111</v>
          </cell>
        </row>
        <row r="8">
          <cell r="N8">
            <v>14400</v>
          </cell>
          <cell r="O8">
            <v>14400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19261.86</v>
          </cell>
          <cell r="G12">
            <v>28286.15</v>
          </cell>
          <cell r="M12">
            <v>30611.379999999997</v>
          </cell>
          <cell r="N12">
            <v>2780</v>
          </cell>
          <cell r="O12">
            <v>33391.379999999997</v>
          </cell>
          <cell r="R12">
            <v>3461.17</v>
          </cell>
          <cell r="S12">
            <v>84400.56</v>
          </cell>
        </row>
        <row r="13">
          <cell r="S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S16">
            <v>1065484.9099999999</v>
          </cell>
        </row>
        <row r="17">
          <cell r="D17">
            <v>141479</v>
          </cell>
          <cell r="O17">
            <v>0</v>
          </cell>
          <cell r="P17">
            <v>404337</v>
          </cell>
        </row>
        <row r="18">
          <cell r="D18">
            <v>59886</v>
          </cell>
          <cell r="M18">
            <v>317180</v>
          </cell>
          <cell r="O18">
            <v>317180</v>
          </cell>
          <cell r="P18">
            <v>24139</v>
          </cell>
        </row>
        <row r="19">
          <cell r="D19">
            <v>4361.2</v>
          </cell>
          <cell r="M19">
            <v>108827.32</v>
          </cell>
          <cell r="O19">
            <v>108827.32</v>
          </cell>
          <cell r="P19">
            <v>5275.3899999999994</v>
          </cell>
        </row>
        <row r="20">
          <cell r="O20">
            <v>0</v>
          </cell>
        </row>
        <row r="21">
          <cell r="S21">
            <v>49940.86</v>
          </cell>
        </row>
        <row r="23">
          <cell r="D23">
            <v>591.53</v>
          </cell>
          <cell r="M23">
            <v>36616.36</v>
          </cell>
          <cell r="O23">
            <v>36616.36</v>
          </cell>
          <cell r="P23">
            <v>3582.97</v>
          </cell>
        </row>
        <row r="24">
          <cell r="O24">
            <v>0</v>
          </cell>
        </row>
        <row r="25">
          <cell r="D25">
            <v>4300</v>
          </cell>
          <cell r="O25">
            <v>0</v>
          </cell>
        </row>
        <row r="27">
          <cell r="O27">
            <v>0</v>
          </cell>
        </row>
        <row r="28">
          <cell r="M28">
            <v>2000</v>
          </cell>
          <cell r="O28">
            <v>2000</v>
          </cell>
          <cell r="R28">
            <v>2850</v>
          </cell>
        </row>
        <row r="29">
          <cell r="S29">
            <v>284435.79000000004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5">
          <cell r="O35">
            <v>0</v>
          </cell>
        </row>
        <row r="37">
          <cell r="D37">
            <v>16902.07</v>
          </cell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16030</v>
          </cell>
          <cell r="O40">
            <v>16030</v>
          </cell>
        </row>
        <row r="41">
          <cell r="O41">
            <v>0</v>
          </cell>
        </row>
        <row r="42">
          <cell r="D42">
            <v>7000</v>
          </cell>
          <cell r="O42">
            <v>0</v>
          </cell>
        </row>
        <row r="43">
          <cell r="O43">
            <v>0</v>
          </cell>
        </row>
        <row r="48">
          <cell r="O48">
            <v>0</v>
          </cell>
        </row>
        <row r="50">
          <cell r="O50">
            <v>0</v>
          </cell>
        </row>
        <row r="52">
          <cell r="M52">
            <v>3056.72</v>
          </cell>
        </row>
        <row r="54">
          <cell r="D54">
            <v>46928</v>
          </cell>
          <cell r="G54">
            <v>18839</v>
          </cell>
          <cell r="K54">
            <v>31138</v>
          </cell>
          <cell r="M54">
            <v>30562</v>
          </cell>
          <cell r="O54">
            <v>30562</v>
          </cell>
          <cell r="S54">
            <v>127467</v>
          </cell>
        </row>
        <row r="55">
          <cell r="D55">
            <v>7960</v>
          </cell>
          <cell r="K55">
            <v>8600</v>
          </cell>
          <cell r="M55">
            <v>93460</v>
          </cell>
          <cell r="N55">
            <v>3560</v>
          </cell>
          <cell r="O55">
            <v>97020</v>
          </cell>
        </row>
        <row r="57">
          <cell r="G57">
            <v>400</v>
          </cell>
          <cell r="O57">
            <v>0</v>
          </cell>
        </row>
        <row r="58">
          <cell r="O58">
            <v>0</v>
          </cell>
        </row>
        <row r="59">
          <cell r="O59">
            <v>0</v>
          </cell>
        </row>
        <row r="63">
          <cell r="O63">
            <v>0</v>
          </cell>
        </row>
        <row r="65">
          <cell r="O65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5">
          <cell r="O75">
            <v>0</v>
          </cell>
        </row>
        <row r="77">
          <cell r="O77">
            <v>0</v>
          </cell>
        </row>
        <row r="79">
          <cell r="L79">
            <v>31600</v>
          </cell>
          <cell r="O79">
            <v>0</v>
          </cell>
        </row>
        <row r="80">
          <cell r="L80">
            <v>60000</v>
          </cell>
        </row>
        <row r="85">
          <cell r="S85">
            <v>0</v>
          </cell>
        </row>
        <row r="87">
          <cell r="O87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S91">
            <v>134400</v>
          </cell>
        </row>
        <row r="92">
          <cell r="O92">
            <v>0</v>
          </cell>
        </row>
        <row r="93">
          <cell r="D93">
            <v>6000</v>
          </cell>
          <cell r="O93">
            <v>0</v>
          </cell>
        </row>
        <row r="94">
          <cell r="D94">
            <v>400</v>
          </cell>
          <cell r="O94">
            <v>0</v>
          </cell>
        </row>
        <row r="95">
          <cell r="D95">
            <v>32000</v>
          </cell>
          <cell r="O95">
            <v>0</v>
          </cell>
        </row>
        <row r="96">
          <cell r="O96">
            <v>0</v>
          </cell>
        </row>
        <row r="98">
          <cell r="M98">
            <v>62000</v>
          </cell>
          <cell r="O98">
            <v>62000</v>
          </cell>
        </row>
        <row r="99">
          <cell r="M99">
            <v>34000</v>
          </cell>
        </row>
        <row r="100">
          <cell r="O100">
            <v>0</v>
          </cell>
        </row>
        <row r="102">
          <cell r="O102">
            <v>0</v>
          </cell>
        </row>
        <row r="104">
          <cell r="L104">
            <v>100100</v>
          </cell>
          <cell r="O104">
            <v>0</v>
          </cell>
        </row>
        <row r="105">
          <cell r="O105">
            <v>0</v>
          </cell>
        </row>
        <row r="106">
          <cell r="S106">
            <v>377195</v>
          </cell>
        </row>
        <row r="107">
          <cell r="O107">
            <v>0</v>
          </cell>
        </row>
        <row r="108">
          <cell r="M108">
            <v>170000</v>
          </cell>
          <cell r="O108">
            <v>170000</v>
          </cell>
        </row>
        <row r="110">
          <cell r="D110">
            <v>25000</v>
          </cell>
          <cell r="G110">
            <v>5600</v>
          </cell>
          <cell r="K110">
            <v>6000</v>
          </cell>
          <cell r="M110">
            <v>20000</v>
          </cell>
          <cell r="O110">
            <v>20000</v>
          </cell>
        </row>
        <row r="111">
          <cell r="O111">
            <v>0</v>
          </cell>
        </row>
        <row r="114">
          <cell r="O114">
            <v>0</v>
          </cell>
        </row>
        <row r="115">
          <cell r="G115">
            <v>3000</v>
          </cell>
          <cell r="K115">
            <v>6500</v>
          </cell>
          <cell r="M115">
            <v>21075</v>
          </cell>
          <cell r="O115">
            <v>21075</v>
          </cell>
          <cell r="R115">
            <v>3000</v>
          </cell>
        </row>
        <row r="117">
          <cell r="G117">
            <v>260</v>
          </cell>
          <cell r="M117">
            <v>17460</v>
          </cell>
          <cell r="O117">
            <v>17460</v>
          </cell>
          <cell r="R117">
            <v>1800</v>
          </cell>
        </row>
        <row r="119">
          <cell r="O119">
            <v>0</v>
          </cell>
        </row>
        <row r="120">
          <cell r="D120">
            <v>47500</v>
          </cell>
          <cell r="M120">
            <v>20000</v>
          </cell>
          <cell r="O120">
            <v>20000</v>
          </cell>
          <cell r="R120">
            <v>30000</v>
          </cell>
        </row>
        <row r="122">
          <cell r="O122">
            <v>0</v>
          </cell>
        </row>
        <row r="124">
          <cell r="C124">
            <v>925680.66</v>
          </cell>
          <cell r="D124">
            <v>925680.66</v>
          </cell>
          <cell r="E124">
            <v>0</v>
          </cell>
          <cell r="F124">
            <v>0</v>
          </cell>
          <cell r="G124">
            <v>56385.15</v>
          </cell>
          <cell r="H124">
            <v>0</v>
          </cell>
          <cell r="J124">
            <v>0</v>
          </cell>
          <cell r="K124">
            <v>52238</v>
          </cell>
          <cell r="L124">
            <v>191700</v>
          </cell>
          <cell r="M124">
            <v>982878.78</v>
          </cell>
          <cell r="N124">
            <v>20740</v>
          </cell>
          <cell r="O124">
            <v>1003618.78</v>
          </cell>
          <cell r="P124">
            <v>437334.36</v>
          </cell>
          <cell r="Q124">
            <v>0</v>
          </cell>
          <cell r="R124">
            <v>41111.17</v>
          </cell>
          <cell r="S124">
            <v>2708068.12</v>
          </cell>
        </row>
        <row r="129">
          <cell r="S129">
            <v>7587739.1400000006</v>
          </cell>
        </row>
      </sheetData>
      <sheetData sheetId="19">
        <row r="4">
          <cell r="G4">
            <v>200640.72</v>
          </cell>
          <cell r="H4">
            <v>0</v>
          </cell>
        </row>
        <row r="5">
          <cell r="G5">
            <v>146397</v>
          </cell>
          <cell r="H5">
            <v>0</v>
          </cell>
        </row>
        <row r="6">
          <cell r="D6">
            <v>713653</v>
          </cell>
          <cell r="G6">
            <v>144397</v>
          </cell>
          <cell r="K6">
            <v>159948</v>
          </cell>
          <cell r="O6">
            <v>0</v>
          </cell>
          <cell r="R6">
            <v>93807</v>
          </cell>
          <cell r="S6">
            <v>1111805</v>
          </cell>
        </row>
        <row r="8">
          <cell r="G8">
            <v>2000</v>
          </cell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K12">
            <v>7149.97</v>
          </cell>
          <cell r="M12">
            <v>7848.26</v>
          </cell>
          <cell r="O12">
            <v>7848.26</v>
          </cell>
          <cell r="R12">
            <v>10670.2</v>
          </cell>
          <cell r="S12">
            <v>25668.43</v>
          </cell>
        </row>
        <row r="13">
          <cell r="O13">
            <v>0</v>
          </cell>
        </row>
        <row r="14">
          <cell r="S14">
            <v>10900</v>
          </cell>
        </row>
        <row r="15">
          <cell r="M15">
            <v>10000</v>
          </cell>
          <cell r="O15">
            <v>10000</v>
          </cell>
        </row>
        <row r="16">
          <cell r="M16">
            <v>900</v>
          </cell>
          <cell r="O16">
            <v>900</v>
          </cell>
        </row>
        <row r="17">
          <cell r="S17">
            <v>868207</v>
          </cell>
        </row>
        <row r="18">
          <cell r="M18">
            <v>270000</v>
          </cell>
          <cell r="O18">
            <v>270000</v>
          </cell>
          <cell r="P18">
            <v>59110</v>
          </cell>
        </row>
        <row r="19">
          <cell r="D19">
            <v>48323</v>
          </cell>
          <cell r="M19">
            <v>377826</v>
          </cell>
          <cell r="O19">
            <v>377826</v>
          </cell>
          <cell r="P19">
            <v>23462</v>
          </cell>
        </row>
        <row r="20">
          <cell r="D20">
            <v>1276</v>
          </cell>
          <cell r="M20">
            <v>82600</v>
          </cell>
          <cell r="O20">
            <v>82600</v>
          </cell>
          <cell r="P20">
            <v>5610</v>
          </cell>
        </row>
        <row r="21">
          <cell r="O21">
            <v>0</v>
          </cell>
        </row>
        <row r="22">
          <cell r="S22">
            <v>38175</v>
          </cell>
        </row>
        <row r="23">
          <cell r="O23">
            <v>0</v>
          </cell>
        </row>
        <row r="24">
          <cell r="D24">
            <v>595</v>
          </cell>
          <cell r="M24">
            <v>32310</v>
          </cell>
          <cell r="O24">
            <v>32310</v>
          </cell>
          <cell r="P24">
            <v>3570</v>
          </cell>
        </row>
        <row r="27">
          <cell r="D27">
            <v>1300</v>
          </cell>
        </row>
        <row r="28">
          <cell r="O28">
            <v>0</v>
          </cell>
        </row>
        <row r="30">
          <cell r="O30">
            <v>0</v>
          </cell>
        </row>
        <row r="31">
          <cell r="S31">
            <v>537311.52</v>
          </cell>
        </row>
        <row r="32">
          <cell r="G32">
            <v>8084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D39">
            <v>10000</v>
          </cell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8">
          <cell r="O48">
            <v>0</v>
          </cell>
        </row>
        <row r="49">
          <cell r="O49">
            <v>0</v>
          </cell>
        </row>
        <row r="50">
          <cell r="O50">
            <v>0</v>
          </cell>
        </row>
        <row r="52">
          <cell r="O52">
            <v>0</v>
          </cell>
        </row>
        <row r="54">
          <cell r="D54">
            <v>6947.1</v>
          </cell>
          <cell r="G54">
            <v>3706.72</v>
          </cell>
          <cell r="O54">
            <v>0</v>
          </cell>
        </row>
        <row r="55">
          <cell r="D55">
            <v>85000</v>
          </cell>
        </row>
        <row r="56">
          <cell r="G56">
            <v>42453</v>
          </cell>
          <cell r="K56">
            <v>17793</v>
          </cell>
          <cell r="M56">
            <v>18600</v>
          </cell>
          <cell r="N56">
            <v>16000</v>
          </cell>
          <cell r="O56">
            <v>34600</v>
          </cell>
          <cell r="R56">
            <v>21695</v>
          </cell>
          <cell r="S56">
            <v>116541</v>
          </cell>
        </row>
        <row r="57">
          <cell r="M57">
            <v>25000</v>
          </cell>
          <cell r="O57">
            <v>25000</v>
          </cell>
        </row>
        <row r="60">
          <cell r="D60">
            <v>15405.279999999999</v>
          </cell>
          <cell r="M60">
            <v>180737.13</v>
          </cell>
          <cell r="N60">
            <v>6890.29</v>
          </cell>
          <cell r="O60">
            <v>187627.42</v>
          </cell>
        </row>
        <row r="61">
          <cell r="L61">
            <v>79000</v>
          </cell>
        </row>
        <row r="67">
          <cell r="O67">
            <v>0</v>
          </cell>
        </row>
        <row r="70">
          <cell r="O70">
            <v>0</v>
          </cell>
        </row>
        <row r="71">
          <cell r="O71">
            <v>0</v>
          </cell>
        </row>
        <row r="76">
          <cell r="O76">
            <v>0</v>
          </cell>
        </row>
        <row r="80">
          <cell r="L80">
            <v>54688</v>
          </cell>
          <cell r="O80">
            <v>0</v>
          </cell>
        </row>
        <row r="85">
          <cell r="L85">
            <v>5000</v>
          </cell>
        </row>
        <row r="86">
          <cell r="S86">
            <v>0</v>
          </cell>
        </row>
        <row r="88">
          <cell r="O88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S92">
            <v>187500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1">
          <cell r="O101">
            <v>0</v>
          </cell>
        </row>
        <row r="102">
          <cell r="M102">
            <v>9100</v>
          </cell>
          <cell r="O102">
            <v>9100</v>
          </cell>
          <cell r="P102">
            <v>40000</v>
          </cell>
          <cell r="Q102">
            <v>34900</v>
          </cell>
        </row>
        <row r="103">
          <cell r="M103">
            <v>103500</v>
          </cell>
          <cell r="O103">
            <v>103500</v>
          </cell>
        </row>
        <row r="104">
          <cell r="O104">
            <v>0</v>
          </cell>
        </row>
        <row r="106">
          <cell r="D106">
            <v>94015</v>
          </cell>
        </row>
        <row r="107">
          <cell r="O107">
            <v>0</v>
          </cell>
        </row>
        <row r="108">
          <cell r="M108">
            <v>15000</v>
          </cell>
          <cell r="O108">
            <v>15000</v>
          </cell>
        </row>
        <row r="109">
          <cell r="S109">
            <v>263015</v>
          </cell>
        </row>
        <row r="110">
          <cell r="M110">
            <v>10000</v>
          </cell>
          <cell r="O110">
            <v>10000</v>
          </cell>
        </row>
        <row r="111">
          <cell r="M111">
            <v>130000</v>
          </cell>
          <cell r="O111">
            <v>130000</v>
          </cell>
        </row>
        <row r="112">
          <cell r="M112">
            <v>36500</v>
          </cell>
          <cell r="O112">
            <v>36500</v>
          </cell>
        </row>
        <row r="113">
          <cell r="G113">
            <v>6000</v>
          </cell>
          <cell r="K113">
            <v>6000</v>
          </cell>
          <cell r="M113">
            <v>10000</v>
          </cell>
          <cell r="O113">
            <v>10000</v>
          </cell>
          <cell r="R113">
            <v>5000</v>
          </cell>
        </row>
        <row r="114">
          <cell r="D114">
            <v>8945</v>
          </cell>
          <cell r="G114">
            <v>780</v>
          </cell>
          <cell r="O114">
            <v>0</v>
          </cell>
        </row>
        <row r="115">
          <cell r="D115">
            <v>12000</v>
          </cell>
          <cell r="O115">
            <v>0</v>
          </cell>
        </row>
        <row r="116">
          <cell r="G116">
            <v>1250</v>
          </cell>
          <cell r="M116">
            <v>12500</v>
          </cell>
          <cell r="O116">
            <v>12500</v>
          </cell>
          <cell r="R116">
            <v>1000</v>
          </cell>
        </row>
        <row r="117">
          <cell r="O117">
            <v>0</v>
          </cell>
        </row>
        <row r="118">
          <cell r="G118">
            <v>2040</v>
          </cell>
          <cell r="M118">
            <v>11000</v>
          </cell>
          <cell r="O118">
            <v>11000</v>
          </cell>
        </row>
        <row r="121">
          <cell r="O121">
            <v>0</v>
          </cell>
        </row>
        <row r="122">
          <cell r="D122">
            <v>10000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6">
          <cell r="C126">
            <v>1007459.38</v>
          </cell>
          <cell r="D126">
            <v>1007459.38</v>
          </cell>
          <cell r="E126">
            <v>0</v>
          </cell>
          <cell r="F126">
            <v>0</v>
          </cell>
          <cell r="G126">
            <v>210710.72</v>
          </cell>
          <cell r="H126">
            <v>0</v>
          </cell>
          <cell r="J126">
            <v>0</v>
          </cell>
          <cell r="K126">
            <v>191290.97</v>
          </cell>
          <cell r="L126">
            <v>138688</v>
          </cell>
          <cell r="M126">
            <v>1343421.3900000001</v>
          </cell>
          <cell r="N126">
            <v>22890.29</v>
          </cell>
          <cell r="O126">
            <v>1366311.6800000002</v>
          </cell>
          <cell r="P126">
            <v>131752</v>
          </cell>
          <cell r="Q126">
            <v>34900</v>
          </cell>
          <cell r="R126">
            <v>132172.20000000001</v>
          </cell>
          <cell r="S126">
            <v>3213284.9500000007</v>
          </cell>
        </row>
      </sheetData>
      <sheetData sheetId="20">
        <row r="4">
          <cell r="G4">
            <v>14414.15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O6">
            <v>0</v>
          </cell>
          <cell r="S6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29833.61</v>
          </cell>
          <cell r="G12">
            <v>13838.15</v>
          </cell>
          <cell r="O12">
            <v>0</v>
          </cell>
          <cell r="S12">
            <v>43671.76</v>
          </cell>
        </row>
        <row r="13">
          <cell r="O13">
            <v>0</v>
          </cell>
        </row>
        <row r="14">
          <cell r="S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S17">
            <v>1015851.31</v>
          </cell>
        </row>
        <row r="18">
          <cell r="O18">
            <v>0</v>
          </cell>
          <cell r="P18">
            <v>289085.31</v>
          </cell>
        </row>
        <row r="19">
          <cell r="D19">
            <v>50415</v>
          </cell>
          <cell r="M19">
            <v>429880</v>
          </cell>
          <cell r="O19">
            <v>429880</v>
          </cell>
          <cell r="P19">
            <v>48506</v>
          </cell>
        </row>
        <row r="20">
          <cell r="D20">
            <v>6842</v>
          </cell>
          <cell r="M20">
            <v>179795</v>
          </cell>
          <cell r="O20">
            <v>179795</v>
          </cell>
          <cell r="P20">
            <v>11328</v>
          </cell>
        </row>
        <row r="21">
          <cell r="O21">
            <v>0</v>
          </cell>
        </row>
        <row r="22">
          <cell r="S22">
            <v>71557</v>
          </cell>
        </row>
        <row r="24">
          <cell r="D24">
            <v>1196</v>
          </cell>
          <cell r="M24">
            <v>61317</v>
          </cell>
          <cell r="O24">
            <v>61317</v>
          </cell>
          <cell r="P24">
            <v>7144</v>
          </cell>
        </row>
        <row r="25">
          <cell r="K25">
            <v>400</v>
          </cell>
        </row>
        <row r="26">
          <cell r="O26">
            <v>0</v>
          </cell>
        </row>
        <row r="29">
          <cell r="M29">
            <v>1500</v>
          </cell>
          <cell r="O29">
            <v>1500</v>
          </cell>
        </row>
        <row r="30">
          <cell r="S30">
            <v>174541</v>
          </cell>
        </row>
        <row r="31">
          <cell r="O31">
            <v>0</v>
          </cell>
        </row>
        <row r="34">
          <cell r="O34">
            <v>0</v>
          </cell>
          <cell r="R34">
            <v>54529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53">
          <cell r="O53">
            <v>0</v>
          </cell>
        </row>
        <row r="55">
          <cell r="D55">
            <v>13082</v>
          </cell>
          <cell r="K55">
            <v>1950</v>
          </cell>
          <cell r="O55">
            <v>0</v>
          </cell>
          <cell r="S55">
            <v>15032</v>
          </cell>
        </row>
        <row r="58">
          <cell r="O58">
            <v>0</v>
          </cell>
        </row>
        <row r="59">
          <cell r="D59">
            <v>7960</v>
          </cell>
          <cell r="M59">
            <v>93460</v>
          </cell>
          <cell r="N59">
            <v>3560</v>
          </cell>
          <cell r="O59">
            <v>97020</v>
          </cell>
        </row>
        <row r="60">
          <cell r="O60">
            <v>0</v>
          </cell>
        </row>
        <row r="75">
          <cell r="O75">
            <v>0</v>
          </cell>
        </row>
        <row r="77">
          <cell r="L77">
            <v>64339</v>
          </cell>
        </row>
        <row r="78">
          <cell r="O78">
            <v>0</v>
          </cell>
        </row>
        <row r="83">
          <cell r="S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S88">
            <v>202026</v>
          </cell>
        </row>
        <row r="89">
          <cell r="D89">
            <v>2349</v>
          </cell>
          <cell r="G89">
            <v>576</v>
          </cell>
          <cell r="K89">
            <v>477</v>
          </cell>
          <cell r="M89">
            <v>136265</v>
          </cell>
          <cell r="O89">
            <v>136265</v>
          </cell>
          <cell r="P89">
            <v>8063</v>
          </cell>
          <cell r="R89">
            <v>1796</v>
          </cell>
        </row>
        <row r="90">
          <cell r="D90">
            <v>2500</v>
          </cell>
          <cell r="O90">
            <v>0</v>
          </cell>
        </row>
        <row r="91">
          <cell r="O91">
            <v>0</v>
          </cell>
        </row>
        <row r="93">
          <cell r="O93">
            <v>0</v>
          </cell>
        </row>
        <row r="94">
          <cell r="O94">
            <v>0</v>
          </cell>
        </row>
        <row r="96">
          <cell r="M96">
            <v>50000</v>
          </cell>
          <cell r="O96">
            <v>50000</v>
          </cell>
        </row>
        <row r="100">
          <cell r="O100">
            <v>0</v>
          </cell>
        </row>
        <row r="102">
          <cell r="S102">
            <v>94400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D106">
            <v>30000</v>
          </cell>
          <cell r="G106">
            <v>5000</v>
          </cell>
          <cell r="K106">
            <v>5000</v>
          </cell>
          <cell r="M106">
            <v>10000</v>
          </cell>
          <cell r="O106">
            <v>10000</v>
          </cell>
        </row>
        <row r="107">
          <cell r="D107">
            <v>36660</v>
          </cell>
          <cell r="O107">
            <v>0</v>
          </cell>
        </row>
        <row r="109">
          <cell r="K109">
            <v>2000</v>
          </cell>
          <cell r="M109">
            <v>2000</v>
          </cell>
          <cell r="O109">
            <v>2000</v>
          </cell>
        </row>
        <row r="111">
          <cell r="D111">
            <v>3740</v>
          </cell>
          <cell r="O111">
            <v>0</v>
          </cell>
        </row>
        <row r="117">
          <cell r="C117">
            <v>184577.61</v>
          </cell>
          <cell r="D117">
            <v>184577.61</v>
          </cell>
          <cell r="E117">
            <v>0</v>
          </cell>
          <cell r="F117">
            <v>0</v>
          </cell>
          <cell r="G117">
            <v>19414.150000000001</v>
          </cell>
          <cell r="H117">
            <v>0</v>
          </cell>
          <cell r="J117">
            <v>0</v>
          </cell>
          <cell r="K117">
            <v>9827</v>
          </cell>
          <cell r="L117">
            <v>64339</v>
          </cell>
          <cell r="M117">
            <v>964217</v>
          </cell>
          <cell r="N117">
            <v>3560</v>
          </cell>
          <cell r="O117">
            <v>967777</v>
          </cell>
          <cell r="P117">
            <v>364126.31</v>
          </cell>
          <cell r="Q117">
            <v>0</v>
          </cell>
          <cell r="R117">
            <v>56325</v>
          </cell>
          <cell r="S117">
            <v>1666386.07</v>
          </cell>
        </row>
      </sheetData>
      <sheetData sheetId="2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  <sheetName val="01"/>
      <sheetName val="02"/>
      <sheetName val="03"/>
      <sheetName val="1кв"/>
      <sheetName val="04"/>
      <sheetName val="05"/>
      <sheetName val="06"/>
      <sheetName val="2кв"/>
      <sheetName val="полуг"/>
      <sheetName val="07"/>
      <sheetName val="08"/>
      <sheetName val="09"/>
      <sheetName val="10"/>
      <sheetName val="11"/>
      <sheetName val="12"/>
      <sheetName val="4к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2">
          <cell r="N4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2">
          <cell r="N42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91"/>
  <sheetViews>
    <sheetView view="pageBreakPreview" zoomScale="85" zoomScaleSheetLayoutView="85" workbookViewId="0">
      <pane xSplit="2" ySplit="10" topLeftCell="D11" activePane="bottomRight" state="frozen"/>
      <selection pane="topRight" activeCell="C1" sqref="C1"/>
      <selection pane="bottomLeft" activeCell="A5" sqref="A5"/>
      <selection pane="bottomRight" activeCell="D7" sqref="D1:D1048576"/>
    </sheetView>
  </sheetViews>
  <sheetFormatPr defaultRowHeight="12.75"/>
  <cols>
    <col min="1" max="1" width="28.28515625" style="321" customWidth="1"/>
    <col min="2" max="2" width="49.140625" style="759" customWidth="1"/>
    <col min="3" max="3" width="14.5703125" style="452" hidden="1" customWidth="1"/>
    <col min="4" max="4" width="8.140625" style="451" hidden="1" customWidth="1"/>
    <col min="5" max="5" width="13.42578125" style="252" customWidth="1"/>
    <col min="6" max="6" width="15.7109375" style="252" customWidth="1"/>
    <col min="7" max="7" width="15.140625" style="255" customWidth="1"/>
    <col min="8" max="8" width="17" style="251" customWidth="1"/>
    <col min="9" max="9" width="14.42578125" style="251" customWidth="1"/>
    <col min="10" max="10" width="12.7109375" style="251" customWidth="1"/>
    <col min="11" max="16384" width="9.140625" style="251"/>
  </cols>
  <sheetData>
    <row r="1" spans="1:10">
      <c r="A1" s="513"/>
      <c r="B1" s="849" t="s">
        <v>407</v>
      </c>
      <c r="C1" s="849"/>
      <c r="D1" s="849"/>
      <c r="E1" s="849"/>
      <c r="F1" s="850"/>
      <c r="G1" s="850"/>
      <c r="H1" s="850"/>
      <c r="I1" s="850"/>
      <c r="J1" s="850"/>
    </row>
    <row r="2" spans="1:10" hidden="1">
      <c r="A2" s="513"/>
      <c r="B2" s="851" t="s">
        <v>846</v>
      </c>
      <c r="C2" s="851"/>
      <c r="D2" s="851"/>
      <c r="E2" s="851"/>
      <c r="F2" s="850"/>
      <c r="G2" s="850"/>
      <c r="H2" s="850"/>
      <c r="I2" s="850"/>
      <c r="J2" s="850"/>
    </row>
    <row r="3" spans="1:10" hidden="1">
      <c r="A3" s="513"/>
      <c r="B3" s="847" t="s">
        <v>847</v>
      </c>
      <c r="C3" s="847"/>
      <c r="D3" s="847"/>
      <c r="E3" s="847"/>
      <c r="F3" s="848"/>
      <c r="G3" s="848"/>
      <c r="H3" s="848"/>
      <c r="I3" s="848"/>
      <c r="J3" s="848"/>
    </row>
    <row r="4" spans="1:10" hidden="1">
      <c r="A4" s="513"/>
      <c r="B4" s="847" t="s">
        <v>848</v>
      </c>
      <c r="C4" s="847"/>
      <c r="D4" s="847"/>
      <c r="E4" s="847"/>
      <c r="F4" s="848"/>
      <c r="G4" s="848"/>
      <c r="H4" s="848"/>
      <c r="I4" s="848"/>
      <c r="J4" s="848"/>
    </row>
    <row r="5" spans="1:10" hidden="1">
      <c r="A5" s="513"/>
      <c r="B5" s="847" t="s">
        <v>849</v>
      </c>
      <c r="C5" s="847"/>
      <c r="D5" s="847"/>
      <c r="E5" s="847"/>
      <c r="F5" s="848"/>
      <c r="G5" s="848"/>
      <c r="H5" s="848"/>
      <c r="I5" s="848"/>
      <c r="J5" s="848"/>
    </row>
    <row r="6" spans="1:10" hidden="1">
      <c r="A6" s="513"/>
      <c r="B6" s="847" t="s">
        <v>850</v>
      </c>
      <c r="C6" s="847"/>
      <c r="D6" s="847"/>
      <c r="E6" s="847"/>
      <c r="F6" s="848"/>
      <c r="G6" s="848"/>
      <c r="H6" s="848"/>
      <c r="I6" s="848"/>
      <c r="J6" s="848"/>
    </row>
    <row r="7" spans="1:10" ht="12.75" customHeight="1">
      <c r="A7" s="852" t="s">
        <v>851</v>
      </c>
      <c r="B7" s="852"/>
      <c r="C7" s="852"/>
      <c r="D7" s="514"/>
      <c r="E7" s="515"/>
      <c r="F7" s="852"/>
      <c r="G7" s="852"/>
      <c r="H7" s="852"/>
      <c r="I7" s="514"/>
      <c r="J7" s="515"/>
    </row>
    <row r="8" spans="1:10">
      <c r="A8" s="852" t="s">
        <v>852</v>
      </c>
      <c r="B8" s="852"/>
      <c r="C8" s="852"/>
      <c r="D8" s="514"/>
      <c r="E8" s="515"/>
      <c r="F8" s="852"/>
      <c r="G8" s="852"/>
      <c r="H8" s="852"/>
      <c r="I8" s="514"/>
      <c r="J8" s="515"/>
    </row>
    <row r="9" spans="1:10">
      <c r="A9" s="513"/>
      <c r="B9" s="745"/>
      <c r="C9" s="853" t="s">
        <v>853</v>
      </c>
      <c r="D9" s="853"/>
      <c r="E9" s="853"/>
      <c r="F9" s="854"/>
      <c r="G9" s="854"/>
      <c r="H9" s="853" t="s">
        <v>853</v>
      </c>
      <c r="I9" s="853"/>
      <c r="J9" s="853"/>
    </row>
    <row r="10" spans="1:10" ht="56.25" customHeight="1">
      <c r="A10" s="422" t="s">
        <v>0</v>
      </c>
      <c r="B10" s="746" t="s">
        <v>1</v>
      </c>
      <c r="C10" s="434" t="s">
        <v>804</v>
      </c>
      <c r="D10" s="387" t="s">
        <v>805</v>
      </c>
      <c r="E10" s="423" t="s">
        <v>399</v>
      </c>
      <c r="F10" s="435" t="s">
        <v>400</v>
      </c>
      <c r="G10" s="423" t="s">
        <v>854</v>
      </c>
      <c r="H10" s="423" t="s">
        <v>864</v>
      </c>
      <c r="I10" s="436" t="s">
        <v>2</v>
      </c>
      <c r="J10" s="436" t="s">
        <v>3</v>
      </c>
    </row>
    <row r="11" spans="1:10">
      <c r="A11" s="424"/>
      <c r="B11" s="747" t="s">
        <v>4</v>
      </c>
      <c r="C11" s="317"/>
      <c r="D11" s="387"/>
      <c r="E11" s="431">
        <f>SUM(E12+E16+E21+E26+E15)</f>
        <v>60143</v>
      </c>
      <c r="F11" s="432">
        <f t="shared" ref="F11:F20" si="0">G11-E11</f>
        <v>-8203</v>
      </c>
      <c r="G11" s="431">
        <f>SUM(G12+G16+G21+G26+G15)</f>
        <v>51940</v>
      </c>
      <c r="H11" s="431">
        <f>SUM(H12+H16+H21+H26+H15)</f>
        <v>52096.60471</v>
      </c>
      <c r="I11" s="483">
        <f t="shared" ref="I11:I59" si="1">SUM(H11/G11%)</f>
        <v>100.30151080092415</v>
      </c>
      <c r="J11" s="256">
        <f t="shared" ref="J11:J27" si="2">SUM(H11-G11)</f>
        <v>156.60470999999961</v>
      </c>
    </row>
    <row r="12" spans="1:10" ht="48" customHeight="1">
      <c r="A12" s="425" t="s">
        <v>5</v>
      </c>
      <c r="B12" s="551" t="s">
        <v>6</v>
      </c>
      <c r="C12" s="312"/>
      <c r="D12" s="437"/>
      <c r="E12" s="516">
        <f>+E13</f>
        <v>32673</v>
      </c>
      <c r="F12" s="517">
        <f t="shared" si="0"/>
        <v>2027</v>
      </c>
      <c r="G12" s="516">
        <f>+G13</f>
        <v>34700</v>
      </c>
      <c r="H12" s="516">
        <f>+H13</f>
        <v>34772.983310000003</v>
      </c>
      <c r="I12" s="482">
        <f t="shared" si="1"/>
        <v>100.21032654178676</v>
      </c>
      <c r="J12" s="518">
        <f t="shared" si="2"/>
        <v>72.983310000003257</v>
      </c>
    </row>
    <row r="13" spans="1:10" ht="17.25" customHeight="1">
      <c r="A13" s="425" t="s">
        <v>7</v>
      </c>
      <c r="B13" s="551" t="s">
        <v>8</v>
      </c>
      <c r="C13" s="312"/>
      <c r="D13" s="437"/>
      <c r="E13" s="516">
        <f>E14</f>
        <v>32673</v>
      </c>
      <c r="F13" s="516">
        <f t="shared" si="0"/>
        <v>2027</v>
      </c>
      <c r="G13" s="516">
        <f>G14</f>
        <v>34700</v>
      </c>
      <c r="H13" s="516">
        <f>H14</f>
        <v>34772.983310000003</v>
      </c>
      <c r="I13" s="482">
        <f t="shared" si="1"/>
        <v>100.21032654178676</v>
      </c>
      <c r="J13" s="518">
        <f t="shared" si="2"/>
        <v>72.983310000003257</v>
      </c>
    </row>
    <row r="14" spans="1:10">
      <c r="A14" s="426" t="s">
        <v>7</v>
      </c>
      <c r="B14" s="748" t="s">
        <v>372</v>
      </c>
      <c r="C14" s="312">
        <v>111</v>
      </c>
      <c r="D14" s="437" t="s">
        <v>806</v>
      </c>
      <c r="E14" s="517">
        <v>32673</v>
      </c>
      <c r="F14" s="517">
        <f t="shared" si="0"/>
        <v>2027</v>
      </c>
      <c r="G14" s="517">
        <v>34700</v>
      </c>
      <c r="H14" s="517">
        <v>34772.983310000003</v>
      </c>
      <c r="I14" s="482">
        <f t="shared" si="1"/>
        <v>100.21032654178676</v>
      </c>
      <c r="J14" s="519">
        <f t="shared" si="2"/>
        <v>72.983310000003257</v>
      </c>
    </row>
    <row r="15" spans="1:10">
      <c r="A15" s="425" t="s">
        <v>245</v>
      </c>
      <c r="B15" s="551" t="s">
        <v>246</v>
      </c>
      <c r="C15" s="312">
        <v>111</v>
      </c>
      <c r="D15" s="437" t="s">
        <v>807</v>
      </c>
      <c r="E15" s="517">
        <v>1605</v>
      </c>
      <c r="F15" s="517">
        <f t="shared" si="0"/>
        <v>195</v>
      </c>
      <c r="G15" s="517">
        <v>1800</v>
      </c>
      <c r="H15" s="517">
        <v>1868.1546599999999</v>
      </c>
      <c r="I15" s="482">
        <f t="shared" si="1"/>
        <v>103.78636999999999</v>
      </c>
      <c r="J15" s="518">
        <f t="shared" si="2"/>
        <v>68.154659999999922</v>
      </c>
    </row>
    <row r="16" spans="1:10">
      <c r="A16" s="425" t="s">
        <v>9</v>
      </c>
      <c r="B16" s="551" t="s">
        <v>10</v>
      </c>
      <c r="C16" s="312"/>
      <c r="D16" s="437"/>
      <c r="E16" s="516">
        <f>SUM(E17+E20+E19)</f>
        <v>21313</v>
      </c>
      <c r="F16" s="517">
        <f t="shared" si="0"/>
        <v>-11036</v>
      </c>
      <c r="G16" s="516">
        <f>SUM(G17+G20+G19+G18)</f>
        <v>10277</v>
      </c>
      <c r="H16" s="516">
        <f>SUM(H17+H20+H19+H18)</f>
        <v>10290.815079999998</v>
      </c>
      <c r="I16" s="482">
        <f t="shared" si="1"/>
        <v>100.13442716746131</v>
      </c>
      <c r="J16" s="518">
        <f t="shared" si="2"/>
        <v>13.815079999998488</v>
      </c>
    </row>
    <row r="17" spans="1:10" ht="15" customHeight="1">
      <c r="A17" s="426" t="s">
        <v>671</v>
      </c>
      <c r="B17" s="748" t="s">
        <v>670</v>
      </c>
      <c r="C17" s="312">
        <v>111</v>
      </c>
      <c r="D17" s="437" t="s">
        <v>806</v>
      </c>
      <c r="E17" s="517">
        <v>20664</v>
      </c>
      <c r="F17" s="517">
        <f t="shared" si="0"/>
        <v>-10706</v>
      </c>
      <c r="G17" s="517">
        <v>9958</v>
      </c>
      <c r="H17" s="517">
        <v>10070.30609</v>
      </c>
      <c r="I17" s="482">
        <f t="shared" si="1"/>
        <v>101.12779765013055</v>
      </c>
      <c r="J17" s="519">
        <f t="shared" si="2"/>
        <v>112.30609000000004</v>
      </c>
    </row>
    <row r="18" spans="1:10" ht="26.25" customHeight="1">
      <c r="A18" s="426" t="s">
        <v>11</v>
      </c>
      <c r="B18" s="748" t="s">
        <v>800</v>
      </c>
      <c r="C18" s="312"/>
      <c r="D18" s="437"/>
      <c r="E18" s="517">
        <v>0</v>
      </c>
      <c r="F18" s="517">
        <f t="shared" si="0"/>
        <v>0</v>
      </c>
      <c r="G18" s="517">
        <v>0</v>
      </c>
      <c r="H18" s="517">
        <v>-99.903409999999994</v>
      </c>
      <c r="I18" s="482">
        <v>0</v>
      </c>
      <c r="J18" s="519">
        <f t="shared" si="2"/>
        <v>-99.903409999999994</v>
      </c>
    </row>
    <row r="19" spans="1:10" ht="15" customHeight="1">
      <c r="A19" s="426" t="s">
        <v>195</v>
      </c>
      <c r="B19" s="748" t="s">
        <v>196</v>
      </c>
      <c r="C19" s="312">
        <v>111</v>
      </c>
      <c r="D19" s="437" t="s">
        <v>806</v>
      </c>
      <c r="E19" s="517">
        <v>82</v>
      </c>
      <c r="F19" s="517">
        <f t="shared" si="0"/>
        <v>7</v>
      </c>
      <c r="G19" s="517">
        <v>89</v>
      </c>
      <c r="H19" s="517">
        <v>89.775810000000007</v>
      </c>
      <c r="I19" s="482">
        <f t="shared" si="1"/>
        <v>100.87169662921349</v>
      </c>
      <c r="J19" s="519">
        <f t="shared" si="2"/>
        <v>0.77581000000000699</v>
      </c>
    </row>
    <row r="20" spans="1:10">
      <c r="A20" s="520" t="s">
        <v>206</v>
      </c>
      <c r="B20" s="749" t="s">
        <v>207</v>
      </c>
      <c r="C20" s="312">
        <v>111</v>
      </c>
      <c r="D20" s="437" t="s">
        <v>806</v>
      </c>
      <c r="E20" s="488">
        <v>567</v>
      </c>
      <c r="F20" s="517">
        <f t="shared" si="0"/>
        <v>-337</v>
      </c>
      <c r="G20" s="488">
        <v>230</v>
      </c>
      <c r="H20" s="488">
        <v>230.63659000000001</v>
      </c>
      <c r="I20" s="482">
        <f t="shared" si="1"/>
        <v>100.27677826086958</v>
      </c>
      <c r="J20" s="519">
        <f t="shared" si="2"/>
        <v>0.63659000000001242</v>
      </c>
    </row>
    <row r="21" spans="1:10">
      <c r="A21" s="425" t="s">
        <v>12</v>
      </c>
      <c r="B21" s="551" t="s">
        <v>13</v>
      </c>
      <c r="C21" s="312"/>
      <c r="D21" s="437"/>
      <c r="E21" s="516">
        <f>E22+E23</f>
        <v>3352</v>
      </c>
      <c r="F21" s="517">
        <f>F22+F23</f>
        <v>344</v>
      </c>
      <c r="G21" s="516">
        <f>G22+G23</f>
        <v>3696</v>
      </c>
      <c r="H21" s="516">
        <f>H22+H23</f>
        <v>3697.3785399999997</v>
      </c>
      <c r="I21" s="482">
        <f t="shared" si="1"/>
        <v>100.03729816017315</v>
      </c>
      <c r="J21" s="518">
        <f t="shared" si="2"/>
        <v>1.3785399999997026</v>
      </c>
    </row>
    <row r="22" spans="1:10">
      <c r="A22" s="426" t="s">
        <v>14</v>
      </c>
      <c r="B22" s="748" t="s">
        <v>15</v>
      </c>
      <c r="C22" s="312">
        <v>111</v>
      </c>
      <c r="D22" s="437" t="s">
        <v>806</v>
      </c>
      <c r="E22" s="517">
        <v>1520</v>
      </c>
      <c r="F22" s="517">
        <f>G22-E22</f>
        <v>822</v>
      </c>
      <c r="G22" s="517">
        <v>2342</v>
      </c>
      <c r="H22" s="517">
        <v>2342.51062</v>
      </c>
      <c r="I22" s="482">
        <f t="shared" si="1"/>
        <v>100.02180273270709</v>
      </c>
      <c r="J22" s="519">
        <f t="shared" si="2"/>
        <v>0.51062000000001717</v>
      </c>
    </row>
    <row r="23" spans="1:10">
      <c r="A23" s="425" t="s">
        <v>16</v>
      </c>
      <c r="B23" s="551" t="s">
        <v>526</v>
      </c>
      <c r="C23" s="312"/>
      <c r="D23" s="437"/>
      <c r="E23" s="516">
        <f>E24+E25</f>
        <v>1832</v>
      </c>
      <c r="F23" s="517">
        <f>F24+F25</f>
        <v>-478</v>
      </c>
      <c r="G23" s="516">
        <f>G24+G25</f>
        <v>1354</v>
      </c>
      <c r="H23" s="516">
        <f>H24+H25</f>
        <v>1354.8679199999999</v>
      </c>
      <c r="I23" s="482">
        <f t="shared" si="1"/>
        <v>100.06410044313147</v>
      </c>
      <c r="J23" s="518">
        <f t="shared" si="2"/>
        <v>0.86791999999991276</v>
      </c>
    </row>
    <row r="24" spans="1:10" ht="20.25" customHeight="1">
      <c r="A24" s="426" t="s">
        <v>528</v>
      </c>
      <c r="B24" s="748" t="s">
        <v>635</v>
      </c>
      <c r="C24" s="312">
        <v>111</v>
      </c>
      <c r="D24" s="437" t="s">
        <v>806</v>
      </c>
      <c r="E24" s="517">
        <v>820</v>
      </c>
      <c r="F24" s="517">
        <f t="shared" ref="F24:F42" si="3">G24-E24</f>
        <v>207</v>
      </c>
      <c r="G24" s="517">
        <v>1027</v>
      </c>
      <c r="H24" s="517">
        <v>1027.6541</v>
      </c>
      <c r="I24" s="482">
        <f t="shared" si="1"/>
        <v>100.06369036027264</v>
      </c>
      <c r="J24" s="519">
        <f t="shared" si="2"/>
        <v>0.65409999999997126</v>
      </c>
    </row>
    <row r="25" spans="1:10">
      <c r="A25" s="426" t="s">
        <v>529</v>
      </c>
      <c r="B25" s="748" t="s">
        <v>636</v>
      </c>
      <c r="C25" s="312">
        <v>111</v>
      </c>
      <c r="D25" s="437" t="s">
        <v>806</v>
      </c>
      <c r="E25" s="517">
        <v>1012</v>
      </c>
      <c r="F25" s="517">
        <f t="shared" si="3"/>
        <v>-685</v>
      </c>
      <c r="G25" s="517">
        <v>327</v>
      </c>
      <c r="H25" s="517">
        <v>327.21382</v>
      </c>
      <c r="I25" s="482">
        <f t="shared" si="1"/>
        <v>100.06538837920489</v>
      </c>
      <c r="J25" s="519">
        <f t="shared" si="2"/>
        <v>0.21381999999999834</v>
      </c>
    </row>
    <row r="26" spans="1:10">
      <c r="A26" s="425" t="s">
        <v>17</v>
      </c>
      <c r="B26" s="551" t="s">
        <v>18</v>
      </c>
      <c r="C26" s="312"/>
      <c r="D26" s="437"/>
      <c r="E26" s="516">
        <f>E27</f>
        <v>1200</v>
      </c>
      <c r="F26" s="517">
        <f t="shared" si="3"/>
        <v>267</v>
      </c>
      <c r="G26" s="516">
        <f>G27</f>
        <v>1467</v>
      </c>
      <c r="H26" s="516">
        <f>+H27</f>
        <v>1467.2731200000001</v>
      </c>
      <c r="I26" s="482">
        <f t="shared" si="1"/>
        <v>100.01861758691207</v>
      </c>
      <c r="J26" s="518">
        <f t="shared" si="2"/>
        <v>0.27312000000006265</v>
      </c>
    </row>
    <row r="27" spans="1:10" ht="43.5" customHeight="1">
      <c r="A27" s="426" t="s">
        <v>19</v>
      </c>
      <c r="B27" s="748" t="s">
        <v>637</v>
      </c>
      <c r="C27" s="312">
        <v>112</v>
      </c>
      <c r="D27" s="437" t="s">
        <v>806</v>
      </c>
      <c r="E27" s="517">
        <v>1200</v>
      </c>
      <c r="F27" s="517">
        <f t="shared" si="3"/>
        <v>267</v>
      </c>
      <c r="G27" s="517">
        <v>1467</v>
      </c>
      <c r="H27" s="517">
        <v>1467.2731200000001</v>
      </c>
      <c r="I27" s="482">
        <f t="shared" si="1"/>
        <v>100.01861758691207</v>
      </c>
      <c r="J27" s="519">
        <f t="shared" si="2"/>
        <v>0.27312000000006265</v>
      </c>
    </row>
    <row r="28" spans="1:10">
      <c r="A28" s="424" t="s">
        <v>0</v>
      </c>
      <c r="B28" s="747" t="s">
        <v>20</v>
      </c>
      <c r="C28" s="317"/>
      <c r="D28" s="387"/>
      <c r="E28" s="431">
        <f>SUM(E29+E32+E39+E34+E36+E40)</f>
        <v>3042</v>
      </c>
      <c r="F28" s="432">
        <f t="shared" si="3"/>
        <v>2660</v>
      </c>
      <c r="G28" s="431">
        <f>SUM(G29+G32+G39+G34+G36+G40)</f>
        <v>5702</v>
      </c>
      <c r="H28" s="431">
        <f>SUM(H29+H32+H39+H34+H36+H40+H41)</f>
        <v>5704.2853299999997</v>
      </c>
      <c r="I28" s="483">
        <f t="shared" si="1"/>
        <v>100.04007944580847</v>
      </c>
      <c r="J28" s="256">
        <f t="shared" ref="J28:J70" si="4">SUM(H28-G28)</f>
        <v>2.2853299999997034</v>
      </c>
    </row>
    <row r="29" spans="1:10" ht="38.25">
      <c r="A29" s="425" t="s">
        <v>21</v>
      </c>
      <c r="B29" s="551" t="s">
        <v>22</v>
      </c>
      <c r="C29" s="312"/>
      <c r="D29" s="437"/>
      <c r="E29" s="516">
        <f>E30+E31</f>
        <v>2216</v>
      </c>
      <c r="F29" s="517">
        <f t="shared" si="3"/>
        <v>1014</v>
      </c>
      <c r="G29" s="516">
        <f>G30+G31</f>
        <v>3230</v>
      </c>
      <c r="H29" s="516">
        <f>H30+H31</f>
        <v>3230.05888</v>
      </c>
      <c r="I29" s="482">
        <f t="shared" si="1"/>
        <v>100.00182291021673</v>
      </c>
      <c r="J29" s="518">
        <f t="shared" si="4"/>
        <v>5.8880000000044674E-2</v>
      </c>
    </row>
    <row r="30" spans="1:10" ht="63.75">
      <c r="A30" s="426" t="s">
        <v>23</v>
      </c>
      <c r="B30" s="748" t="s">
        <v>638</v>
      </c>
      <c r="C30" s="312">
        <v>123</v>
      </c>
      <c r="D30" s="437" t="s">
        <v>806</v>
      </c>
      <c r="E30" s="517">
        <v>700</v>
      </c>
      <c r="F30" s="517">
        <f t="shared" si="3"/>
        <v>758</v>
      </c>
      <c r="G30" s="517">
        <v>1458</v>
      </c>
      <c r="H30" s="517">
        <v>1458.00892</v>
      </c>
      <c r="I30" s="482">
        <f t="shared" si="1"/>
        <v>100.00061179698217</v>
      </c>
      <c r="J30" s="518">
        <f t="shared" si="4"/>
        <v>8.9199999999891588E-3</v>
      </c>
    </row>
    <row r="31" spans="1:10" ht="25.5">
      <c r="A31" s="426" t="s">
        <v>24</v>
      </c>
      <c r="B31" s="748" t="s">
        <v>25</v>
      </c>
      <c r="C31" s="312">
        <v>121</v>
      </c>
      <c r="D31" s="437" t="s">
        <v>806</v>
      </c>
      <c r="E31" s="517">
        <v>1516</v>
      </c>
      <c r="F31" s="517">
        <f t="shared" si="3"/>
        <v>256</v>
      </c>
      <c r="G31" s="517">
        <v>1772</v>
      </c>
      <c r="H31" s="517">
        <v>1772.0499600000001</v>
      </c>
      <c r="I31" s="482">
        <f t="shared" si="1"/>
        <v>100.00281941309257</v>
      </c>
      <c r="J31" s="518">
        <f t="shared" si="4"/>
        <v>4.9960000000055516E-2</v>
      </c>
    </row>
    <row r="32" spans="1:10" ht="25.5">
      <c r="A32" s="425" t="s">
        <v>26</v>
      </c>
      <c r="B32" s="551" t="s">
        <v>27</v>
      </c>
      <c r="C32" s="312"/>
      <c r="D32" s="437"/>
      <c r="E32" s="516">
        <f>E33</f>
        <v>194</v>
      </c>
      <c r="F32" s="517">
        <f t="shared" si="3"/>
        <v>23</v>
      </c>
      <c r="G32" s="516">
        <f>G33</f>
        <v>217</v>
      </c>
      <c r="H32" s="516">
        <f>H33</f>
        <v>217.41560999999999</v>
      </c>
      <c r="I32" s="482">
        <f t="shared" si="1"/>
        <v>100.19152534562211</v>
      </c>
      <c r="J32" s="518">
        <f t="shared" si="4"/>
        <v>0.41560999999998671</v>
      </c>
    </row>
    <row r="33" spans="1:11" ht="21.75" customHeight="1">
      <c r="A33" s="426" t="s">
        <v>28</v>
      </c>
      <c r="B33" s="748" t="s">
        <v>29</v>
      </c>
      <c r="C33" s="312">
        <v>123</v>
      </c>
      <c r="D33" s="437" t="s">
        <v>806</v>
      </c>
      <c r="E33" s="517">
        <v>194</v>
      </c>
      <c r="F33" s="517">
        <f t="shared" si="3"/>
        <v>23</v>
      </c>
      <c r="G33" s="517">
        <v>217</v>
      </c>
      <c r="H33" s="517">
        <v>217.41560999999999</v>
      </c>
      <c r="I33" s="482">
        <f t="shared" si="1"/>
        <v>100.19152534562211</v>
      </c>
      <c r="J33" s="518">
        <f t="shared" si="4"/>
        <v>0.41560999999998671</v>
      </c>
    </row>
    <row r="34" spans="1:11" s="255" customFormat="1" ht="25.5">
      <c r="A34" s="425" t="s">
        <v>808</v>
      </c>
      <c r="B34" s="551" t="s">
        <v>809</v>
      </c>
      <c r="C34" s="312"/>
      <c r="D34" s="437"/>
      <c r="E34" s="516">
        <f>E35</f>
        <v>0</v>
      </c>
      <c r="F34" s="517">
        <f t="shared" si="3"/>
        <v>57</v>
      </c>
      <c r="G34" s="516">
        <f>G35</f>
        <v>57</v>
      </c>
      <c r="H34" s="516">
        <f>H35</f>
        <v>57.266759999999998</v>
      </c>
      <c r="I34" s="482">
        <v>0</v>
      </c>
      <c r="J34" s="518">
        <f t="shared" si="4"/>
        <v>0.26675999999999789</v>
      </c>
    </row>
    <row r="35" spans="1:11" ht="38.25">
      <c r="A35" s="426" t="s">
        <v>810</v>
      </c>
      <c r="B35" s="748" t="s">
        <v>811</v>
      </c>
      <c r="C35" s="438" t="s">
        <v>812</v>
      </c>
      <c r="D35" s="437" t="s">
        <v>806</v>
      </c>
      <c r="E35" s="517">
        <v>0</v>
      </c>
      <c r="F35" s="517">
        <f t="shared" si="3"/>
        <v>57</v>
      </c>
      <c r="G35" s="517">
        <v>57</v>
      </c>
      <c r="H35" s="517">
        <v>57.266759999999998</v>
      </c>
      <c r="I35" s="482">
        <v>0</v>
      </c>
      <c r="J35" s="518">
        <f t="shared" si="4"/>
        <v>0.26675999999999789</v>
      </c>
    </row>
    <row r="36" spans="1:11" s="255" customFormat="1" ht="25.5">
      <c r="A36" s="425" t="s">
        <v>120</v>
      </c>
      <c r="B36" s="551" t="s">
        <v>121</v>
      </c>
      <c r="C36" s="312"/>
      <c r="D36" s="437"/>
      <c r="E36" s="516">
        <f>E38</f>
        <v>200</v>
      </c>
      <c r="F36" s="517">
        <f t="shared" si="3"/>
        <v>1151</v>
      </c>
      <c r="G36" s="516">
        <f>G37+G38</f>
        <v>1351</v>
      </c>
      <c r="H36" s="516">
        <f>H37+H38</f>
        <v>1351.2847900000002</v>
      </c>
      <c r="I36" s="482">
        <f t="shared" si="1"/>
        <v>100.02107994078462</v>
      </c>
      <c r="J36" s="518">
        <f t="shared" si="4"/>
        <v>0.28479000000015731</v>
      </c>
    </row>
    <row r="37" spans="1:11" s="255" customFormat="1" ht="19.5" customHeight="1">
      <c r="A37" s="426" t="s">
        <v>824</v>
      </c>
      <c r="B37" s="748" t="s">
        <v>825</v>
      </c>
      <c r="C37" s="312"/>
      <c r="D37" s="437"/>
      <c r="E37" s="516">
        <v>0</v>
      </c>
      <c r="F37" s="517">
        <f t="shared" si="3"/>
        <v>249</v>
      </c>
      <c r="G37" s="517">
        <v>249</v>
      </c>
      <c r="H37" s="517">
        <v>249.60849999999999</v>
      </c>
      <c r="I37" s="518">
        <f t="shared" si="1"/>
        <v>100.24437751004015</v>
      </c>
      <c r="J37" s="518">
        <f t="shared" si="4"/>
        <v>0.60849999999999227</v>
      </c>
    </row>
    <row r="38" spans="1:11" ht="38.25" customHeight="1">
      <c r="A38" s="426" t="s">
        <v>30</v>
      </c>
      <c r="B38" s="748" t="s">
        <v>122</v>
      </c>
      <c r="C38" s="312" t="s">
        <v>813</v>
      </c>
      <c r="D38" s="437" t="s">
        <v>806</v>
      </c>
      <c r="E38" s="517">
        <v>200</v>
      </c>
      <c r="F38" s="517">
        <f t="shared" si="3"/>
        <v>902</v>
      </c>
      <c r="G38" s="517">
        <v>1102</v>
      </c>
      <c r="H38" s="517">
        <v>1101.6762900000001</v>
      </c>
      <c r="I38" s="482">
        <f t="shared" si="1"/>
        <v>99.970625226860264</v>
      </c>
      <c r="J38" s="518">
        <f t="shared" si="4"/>
        <v>-0.32370999999989181</v>
      </c>
    </row>
    <row r="39" spans="1:11" ht="42" customHeight="1">
      <c r="A39" s="425" t="s">
        <v>31</v>
      </c>
      <c r="B39" s="551" t="s">
        <v>32</v>
      </c>
      <c r="C39" s="312" t="s">
        <v>814</v>
      </c>
      <c r="D39" s="437" t="s">
        <v>806</v>
      </c>
      <c r="E39" s="516">
        <v>412</v>
      </c>
      <c r="F39" s="517">
        <f t="shared" si="3"/>
        <v>174</v>
      </c>
      <c r="G39" s="516">
        <v>586</v>
      </c>
      <c r="H39" s="516">
        <v>586.90269000000001</v>
      </c>
      <c r="I39" s="482">
        <f t="shared" si="1"/>
        <v>100.15404266211604</v>
      </c>
      <c r="J39" s="518">
        <f t="shared" si="4"/>
        <v>0.90269000000000688</v>
      </c>
    </row>
    <row r="40" spans="1:11">
      <c r="A40" s="425" t="s">
        <v>208</v>
      </c>
      <c r="B40" s="748" t="s">
        <v>209</v>
      </c>
      <c r="C40" s="312">
        <v>189</v>
      </c>
      <c r="D40" s="437" t="s">
        <v>806</v>
      </c>
      <c r="E40" s="517">
        <v>20</v>
      </c>
      <c r="F40" s="517">
        <f t="shared" si="3"/>
        <v>241</v>
      </c>
      <c r="G40" s="517">
        <v>261</v>
      </c>
      <c r="H40" s="517">
        <v>261.35660000000001</v>
      </c>
      <c r="I40" s="521">
        <f t="shared" si="1"/>
        <v>100.13662835249043</v>
      </c>
      <c r="J40" s="518">
        <f t="shared" si="4"/>
        <v>0.35660000000001446</v>
      </c>
    </row>
    <row r="41" spans="1:11">
      <c r="A41" s="425" t="s">
        <v>33</v>
      </c>
      <c r="B41" s="551" t="s">
        <v>387</v>
      </c>
      <c r="C41" s="312">
        <v>181</v>
      </c>
      <c r="D41" s="437" t="s">
        <v>806</v>
      </c>
      <c r="E41" s="516">
        <v>0</v>
      </c>
      <c r="F41" s="517">
        <f t="shared" si="3"/>
        <v>0</v>
      </c>
      <c r="G41" s="516">
        <v>0</v>
      </c>
      <c r="H41" s="516">
        <v>0</v>
      </c>
      <c r="I41" s="521">
        <v>0</v>
      </c>
      <c r="J41" s="518">
        <f t="shared" si="4"/>
        <v>0</v>
      </c>
    </row>
    <row r="42" spans="1:11">
      <c r="A42" s="424" t="s">
        <v>34</v>
      </c>
      <c r="B42" s="747" t="s">
        <v>137</v>
      </c>
      <c r="C42" s="317"/>
      <c r="D42" s="387"/>
      <c r="E42" s="431">
        <f>E11+E28</f>
        <v>63185</v>
      </c>
      <c r="F42" s="432">
        <f t="shared" si="3"/>
        <v>-5543</v>
      </c>
      <c r="G42" s="431">
        <f>G11+G28</f>
        <v>57642</v>
      </c>
      <c r="H42" s="522">
        <f>H11+H28</f>
        <v>57800.890039999998</v>
      </c>
      <c r="I42" s="478">
        <f t="shared" si="1"/>
        <v>100.27564976926547</v>
      </c>
      <c r="J42" s="478">
        <f t="shared" si="4"/>
        <v>158.89003999999841</v>
      </c>
      <c r="K42" s="253"/>
    </row>
    <row r="43" spans="1:11" s="255" customFormat="1" ht="25.5">
      <c r="A43" s="421" t="s">
        <v>547</v>
      </c>
      <c r="B43" s="750" t="s">
        <v>133</v>
      </c>
      <c r="C43" s="318"/>
      <c r="D43" s="439"/>
      <c r="E43" s="523">
        <f>E44+E45</f>
        <v>141608</v>
      </c>
      <c r="F43" s="524">
        <f>F44+F45</f>
        <v>0.20000000001164153</v>
      </c>
      <c r="G43" s="523">
        <f>G44+G45+G46</f>
        <v>154408.20000000001</v>
      </c>
      <c r="H43" s="440">
        <f>H44+H45+H46</f>
        <v>154408.20000000001</v>
      </c>
      <c r="I43" s="525">
        <f t="shared" si="1"/>
        <v>100</v>
      </c>
      <c r="J43" s="526">
        <f t="shared" si="4"/>
        <v>0</v>
      </c>
    </row>
    <row r="44" spans="1:11" ht="25.5">
      <c r="A44" s="426" t="s">
        <v>538</v>
      </c>
      <c r="B44" s="748" t="s">
        <v>134</v>
      </c>
      <c r="C44" s="312">
        <v>151</v>
      </c>
      <c r="D44" s="437" t="s">
        <v>815</v>
      </c>
      <c r="E44" s="247">
        <v>141236</v>
      </c>
      <c r="F44" s="517">
        <f t="shared" ref="F44:F56" si="5">G44-E44</f>
        <v>0.20000000001164153</v>
      </c>
      <c r="G44" s="247">
        <v>141236.20000000001</v>
      </c>
      <c r="H44" s="517">
        <v>141236.20000000001</v>
      </c>
      <c r="I44" s="521">
        <f t="shared" si="1"/>
        <v>100</v>
      </c>
      <c r="J44" s="518">
        <f t="shared" si="4"/>
        <v>0</v>
      </c>
    </row>
    <row r="45" spans="1:11" ht="25.5">
      <c r="A45" s="520" t="s">
        <v>539</v>
      </c>
      <c r="B45" s="748" t="s">
        <v>119</v>
      </c>
      <c r="C45" s="312">
        <v>151</v>
      </c>
      <c r="D45" s="437" t="s">
        <v>816</v>
      </c>
      <c r="E45" s="247">
        <v>372</v>
      </c>
      <c r="F45" s="517">
        <f t="shared" si="5"/>
        <v>0</v>
      </c>
      <c r="G45" s="247">
        <v>372</v>
      </c>
      <c r="H45" s="473">
        <v>372</v>
      </c>
      <c r="I45" s="521">
        <f t="shared" si="1"/>
        <v>100</v>
      </c>
      <c r="J45" s="518">
        <f t="shared" si="4"/>
        <v>0</v>
      </c>
    </row>
    <row r="46" spans="1:11" ht="25.5">
      <c r="A46" s="520" t="s">
        <v>539</v>
      </c>
      <c r="B46" s="748" t="s">
        <v>119</v>
      </c>
      <c r="C46" s="527"/>
      <c r="D46" s="528"/>
      <c r="E46" s="529"/>
      <c r="F46" s="517">
        <f t="shared" si="5"/>
        <v>12800</v>
      </c>
      <c r="G46" s="529">
        <v>12800</v>
      </c>
      <c r="H46" s="604">
        <v>12800</v>
      </c>
      <c r="I46" s="521">
        <f t="shared" si="1"/>
        <v>100</v>
      </c>
      <c r="J46" s="518">
        <f t="shared" si="4"/>
        <v>0</v>
      </c>
    </row>
    <row r="47" spans="1:11" ht="25.5">
      <c r="A47" s="421" t="s">
        <v>540</v>
      </c>
      <c r="B47" s="750" t="s">
        <v>396</v>
      </c>
      <c r="C47" s="441"/>
      <c r="D47" s="442"/>
      <c r="E47" s="530">
        <f>SUM(E48:E56)</f>
        <v>67120.100000000006</v>
      </c>
      <c r="F47" s="531">
        <f>SUM(F48:F56)</f>
        <v>3829.7351699999999</v>
      </c>
      <c r="G47" s="530">
        <f>SUM(G48:G56)</f>
        <v>70949.835169999991</v>
      </c>
      <c r="H47" s="427">
        <f>SUM(H48:H56)</f>
        <v>68677.776759999993</v>
      </c>
      <c r="I47" s="428">
        <f t="shared" si="1"/>
        <v>96.797655125546072</v>
      </c>
      <c r="J47" s="526">
        <f t="shared" si="4"/>
        <v>-2272.0584099999978</v>
      </c>
    </row>
    <row r="48" spans="1:11" ht="31.5" customHeight="1">
      <c r="A48" s="520" t="s">
        <v>548</v>
      </c>
      <c r="B48" s="543" t="s">
        <v>794</v>
      </c>
      <c r="C48" s="443">
        <v>161</v>
      </c>
      <c r="D48" s="437">
        <v>301008</v>
      </c>
      <c r="E48" s="532"/>
      <c r="F48" s="517">
        <f t="shared" si="5"/>
        <v>1952.3309999999999</v>
      </c>
      <c r="G48" s="533">
        <v>1952.3309999999999</v>
      </c>
      <c r="H48" s="534">
        <v>1952.3309999999999</v>
      </c>
      <c r="I48" s="482">
        <f t="shared" si="1"/>
        <v>100</v>
      </c>
      <c r="J48" s="518">
        <f t="shared" si="4"/>
        <v>0</v>
      </c>
      <c r="K48" s="451"/>
    </row>
    <row r="49" spans="1:11" ht="38.25" customHeight="1">
      <c r="A49" s="520" t="s">
        <v>855</v>
      </c>
      <c r="B49" s="744" t="s">
        <v>856</v>
      </c>
      <c r="C49" s="443">
        <v>161</v>
      </c>
      <c r="D49" s="437">
        <v>301027</v>
      </c>
      <c r="E49" s="535">
        <v>7000</v>
      </c>
      <c r="F49" s="517">
        <f>G49-E49</f>
        <v>-2500</v>
      </c>
      <c r="G49" s="535">
        <v>4500</v>
      </c>
      <c r="H49" s="535">
        <v>4500</v>
      </c>
      <c r="I49" s="521">
        <f>SUM(H49/G49%)</f>
        <v>100</v>
      </c>
      <c r="J49" s="518">
        <f>SUM(H49-G49)</f>
        <v>0</v>
      </c>
      <c r="K49" s="451"/>
    </row>
    <row r="50" spans="1:11" ht="38.25" customHeight="1">
      <c r="A50" s="520" t="s">
        <v>857</v>
      </c>
      <c r="B50" s="744" t="s">
        <v>858</v>
      </c>
      <c r="C50" s="443"/>
      <c r="D50" s="437" t="s">
        <v>938</v>
      </c>
      <c r="E50" s="535"/>
      <c r="F50" s="517">
        <f>G50-E50</f>
        <v>422</v>
      </c>
      <c r="G50" s="535">
        <v>422</v>
      </c>
      <c r="H50" s="535">
        <v>422</v>
      </c>
      <c r="I50" s="521">
        <f>SUM(H50/G50%)</f>
        <v>100</v>
      </c>
      <c r="J50" s="518">
        <f>SUM(H50-G50)</f>
        <v>0</v>
      </c>
      <c r="K50" s="451"/>
    </row>
    <row r="51" spans="1:11" ht="55.5" customHeight="1">
      <c r="A51" s="520" t="s">
        <v>700</v>
      </c>
      <c r="B51" s="751" t="s">
        <v>701</v>
      </c>
      <c r="C51" s="448">
        <v>151</v>
      </c>
      <c r="D51" s="437" t="s">
        <v>939</v>
      </c>
      <c r="E51" s="535">
        <v>16084</v>
      </c>
      <c r="F51" s="517">
        <f t="shared" si="5"/>
        <v>1690.0519999999997</v>
      </c>
      <c r="G51" s="535">
        <v>17774.052</v>
      </c>
      <c r="H51" s="535">
        <v>17774.052</v>
      </c>
      <c r="I51" s="521">
        <f t="shared" si="1"/>
        <v>100</v>
      </c>
      <c r="J51" s="518">
        <f t="shared" si="4"/>
        <v>0</v>
      </c>
      <c r="K51" s="451"/>
    </row>
    <row r="52" spans="1:11" s="538" customFormat="1" ht="31.5" customHeight="1">
      <c r="A52" s="520" t="s">
        <v>541</v>
      </c>
      <c r="B52" s="550" t="s">
        <v>696</v>
      </c>
      <c r="C52" s="448">
        <v>161</v>
      </c>
      <c r="D52" s="437" t="s">
        <v>937</v>
      </c>
      <c r="E52" s="536">
        <v>2914.1</v>
      </c>
      <c r="F52" s="517">
        <f t="shared" si="5"/>
        <v>971.95017000000007</v>
      </c>
      <c r="G52" s="536">
        <v>3886.05017</v>
      </c>
      <c r="H52" s="536">
        <v>3886.05017</v>
      </c>
      <c r="I52" s="521">
        <f t="shared" si="1"/>
        <v>100</v>
      </c>
      <c r="J52" s="518">
        <f t="shared" si="4"/>
        <v>0</v>
      </c>
      <c r="K52" s="537"/>
    </row>
    <row r="53" spans="1:11" s="538" customFormat="1" ht="31.5" customHeight="1">
      <c r="A53" s="520" t="s">
        <v>542</v>
      </c>
      <c r="B53" s="550" t="s">
        <v>695</v>
      </c>
      <c r="C53" s="448"/>
      <c r="D53" s="437" t="s">
        <v>936</v>
      </c>
      <c r="E53" s="536">
        <v>21</v>
      </c>
      <c r="F53" s="517">
        <f t="shared" si="5"/>
        <v>1999.202</v>
      </c>
      <c r="G53" s="536">
        <v>2020.202</v>
      </c>
      <c r="H53" s="536">
        <v>2020.202</v>
      </c>
      <c r="I53" s="521">
        <f t="shared" si="1"/>
        <v>100</v>
      </c>
      <c r="J53" s="518">
        <f t="shared" si="4"/>
        <v>0</v>
      </c>
      <c r="K53" s="537"/>
    </row>
    <row r="54" spans="1:11" ht="51.75" customHeight="1">
      <c r="A54" s="520" t="s">
        <v>543</v>
      </c>
      <c r="B54" s="744" t="s">
        <v>397</v>
      </c>
      <c r="C54" s="443">
        <v>151</v>
      </c>
      <c r="D54" s="437">
        <v>301004</v>
      </c>
      <c r="E54" s="535">
        <v>40144</v>
      </c>
      <c r="F54" s="517">
        <f t="shared" si="5"/>
        <v>0</v>
      </c>
      <c r="G54" s="535">
        <v>40144</v>
      </c>
      <c r="H54" s="535">
        <v>37871.941590000002</v>
      </c>
      <c r="I54" s="521">
        <f t="shared" si="1"/>
        <v>94.340229150059784</v>
      </c>
      <c r="J54" s="518">
        <f t="shared" si="4"/>
        <v>-2272.0584099999978</v>
      </c>
      <c r="K54" s="451"/>
    </row>
    <row r="55" spans="1:11" ht="51.75" customHeight="1">
      <c r="A55" s="520" t="s">
        <v>543</v>
      </c>
      <c r="B55" s="752" t="s">
        <v>821</v>
      </c>
      <c r="C55" s="443"/>
      <c r="D55" s="437">
        <v>301039</v>
      </c>
      <c r="E55" s="535">
        <v>893</v>
      </c>
      <c r="F55" s="517">
        <f t="shared" si="5"/>
        <v>-705.8</v>
      </c>
      <c r="G55" s="535">
        <v>187.2</v>
      </c>
      <c r="H55" s="535">
        <v>187.2</v>
      </c>
      <c r="I55" s="521">
        <f t="shared" si="1"/>
        <v>100</v>
      </c>
      <c r="J55" s="518">
        <f t="shared" si="4"/>
        <v>0</v>
      </c>
      <c r="K55" s="451"/>
    </row>
    <row r="56" spans="1:11" ht="38.25" customHeight="1">
      <c r="A56" s="520" t="s">
        <v>543</v>
      </c>
      <c r="B56" s="744" t="s">
        <v>817</v>
      </c>
      <c r="C56" s="443">
        <v>151</v>
      </c>
      <c r="D56" s="437">
        <v>301038</v>
      </c>
      <c r="E56" s="535">
        <v>64</v>
      </c>
      <c r="F56" s="517">
        <f t="shared" si="5"/>
        <v>0</v>
      </c>
      <c r="G56" s="535">
        <v>64</v>
      </c>
      <c r="H56" s="535">
        <v>64</v>
      </c>
      <c r="I56" s="521">
        <f t="shared" si="1"/>
        <v>100</v>
      </c>
      <c r="J56" s="518">
        <f t="shared" si="4"/>
        <v>0</v>
      </c>
      <c r="K56" s="451"/>
    </row>
    <row r="57" spans="1:11" ht="27.75" customHeight="1">
      <c r="A57" s="421" t="s">
        <v>544</v>
      </c>
      <c r="B57" s="750" t="s">
        <v>135</v>
      </c>
      <c r="C57" s="318"/>
      <c r="D57" s="439"/>
      <c r="E57" s="525">
        <f>SUM(E58:E80)</f>
        <v>581539.80000000005</v>
      </c>
      <c r="F57" s="539">
        <f>SUM(F58:F80)</f>
        <v>-10474.838780000004</v>
      </c>
      <c r="G57" s="525">
        <f>SUM(G58:G80)</f>
        <v>571064.96121999994</v>
      </c>
      <c r="H57" s="605">
        <f>SUM(H58:H80)</f>
        <v>570659.6238099999</v>
      </c>
      <c r="I57" s="428">
        <f t="shared" si="1"/>
        <v>99.929020787909309</v>
      </c>
      <c r="J57" s="526">
        <f t="shared" si="4"/>
        <v>-405.33741000003647</v>
      </c>
    </row>
    <row r="58" spans="1:11" ht="36" customHeight="1">
      <c r="A58" s="520" t="s">
        <v>676</v>
      </c>
      <c r="B58" s="744" t="s">
        <v>677</v>
      </c>
      <c r="C58" s="540">
        <v>151</v>
      </c>
      <c r="D58" s="444">
        <v>302004</v>
      </c>
      <c r="E58" s="247">
        <v>12</v>
      </c>
      <c r="F58" s="314">
        <f t="shared" ref="F58:F84" si="6">G58-E58</f>
        <v>-0.10800000000000054</v>
      </c>
      <c r="G58" s="247">
        <v>11.891999999999999</v>
      </c>
      <c r="H58" s="517">
        <v>10.888999999999999</v>
      </c>
      <c r="I58" s="479">
        <f t="shared" si="1"/>
        <v>91.56575849310461</v>
      </c>
      <c r="J58" s="519">
        <f t="shared" si="4"/>
        <v>-1.0030000000000001</v>
      </c>
    </row>
    <row r="59" spans="1:11" ht="25.5">
      <c r="A59" s="520" t="s">
        <v>545</v>
      </c>
      <c r="B59" s="753" t="s">
        <v>683</v>
      </c>
      <c r="C59" s="541">
        <v>151</v>
      </c>
      <c r="D59" s="445">
        <v>302006</v>
      </c>
      <c r="E59" s="247">
        <v>29747</v>
      </c>
      <c r="F59" s="314">
        <f t="shared" si="6"/>
        <v>-14742</v>
      </c>
      <c r="G59" s="247">
        <v>15005</v>
      </c>
      <c r="H59" s="517">
        <v>14986.55501</v>
      </c>
      <c r="I59" s="479">
        <f t="shared" si="1"/>
        <v>99.877074375208252</v>
      </c>
      <c r="J59" s="519">
        <f t="shared" si="4"/>
        <v>-18.444989999999962</v>
      </c>
    </row>
    <row r="60" spans="1:11" s="255" customFormat="1" ht="78.75" customHeight="1">
      <c r="A60" s="520" t="s">
        <v>546</v>
      </c>
      <c r="B60" s="744" t="s">
        <v>672</v>
      </c>
      <c r="C60" s="540">
        <v>151</v>
      </c>
      <c r="D60" s="444">
        <v>302002</v>
      </c>
      <c r="E60" s="247">
        <v>233947</v>
      </c>
      <c r="F60" s="314">
        <f t="shared" si="6"/>
        <v>722.24499999999534</v>
      </c>
      <c r="G60" s="247">
        <v>234669.245</v>
      </c>
      <c r="H60" s="542">
        <v>234691.65100000001</v>
      </c>
      <c r="I60" s="535">
        <f t="shared" ref="I60:I87" si="7">SUM(H60/G60%)</f>
        <v>100.00954790645874</v>
      </c>
      <c r="J60" s="519">
        <f t="shared" si="4"/>
        <v>22.406000000017229</v>
      </c>
    </row>
    <row r="61" spans="1:11" ht="25.5">
      <c r="A61" s="520" t="s">
        <v>546</v>
      </c>
      <c r="B61" s="744" t="s">
        <v>673</v>
      </c>
      <c r="C61" s="540">
        <v>151</v>
      </c>
      <c r="D61" s="444">
        <v>302001</v>
      </c>
      <c r="E61" s="247">
        <v>170707</v>
      </c>
      <c r="F61" s="314">
        <f t="shared" si="6"/>
        <v>17312.587</v>
      </c>
      <c r="G61" s="247">
        <v>188019.587</v>
      </c>
      <c r="H61" s="542">
        <v>187997.18100000001</v>
      </c>
      <c r="I61" s="535">
        <f t="shared" si="7"/>
        <v>99.988083156463915</v>
      </c>
      <c r="J61" s="519">
        <f t="shared" si="4"/>
        <v>-22.405999999988126</v>
      </c>
    </row>
    <row r="62" spans="1:11" ht="38.25">
      <c r="A62" s="520" t="s">
        <v>546</v>
      </c>
      <c r="B62" s="744" t="s">
        <v>674</v>
      </c>
      <c r="C62" s="540">
        <v>151</v>
      </c>
      <c r="D62" s="444">
        <v>302003</v>
      </c>
      <c r="E62" s="247">
        <v>3979</v>
      </c>
      <c r="F62" s="314">
        <f t="shared" si="6"/>
        <v>-114.5</v>
      </c>
      <c r="G62" s="247">
        <v>3864.5</v>
      </c>
      <c r="H62" s="542">
        <v>3861.11058</v>
      </c>
      <c r="I62" s="535">
        <f t="shared" si="7"/>
        <v>99.912293440289815</v>
      </c>
      <c r="J62" s="519">
        <f t="shared" si="4"/>
        <v>-3.3894199999999728</v>
      </c>
    </row>
    <row r="63" spans="1:11" ht="25.5">
      <c r="A63" s="520" t="s">
        <v>546</v>
      </c>
      <c r="B63" s="744" t="s">
        <v>675</v>
      </c>
      <c r="C63" s="540">
        <v>151</v>
      </c>
      <c r="D63" s="444">
        <v>302005</v>
      </c>
      <c r="E63" s="247">
        <v>3387</v>
      </c>
      <c r="F63" s="314">
        <f t="shared" si="6"/>
        <v>-3329.7669999999998</v>
      </c>
      <c r="G63" s="535">
        <v>57.232999999999997</v>
      </c>
      <c r="H63" s="542">
        <v>57.232999999999997</v>
      </c>
      <c r="I63" s="535">
        <f t="shared" si="7"/>
        <v>100</v>
      </c>
      <c r="J63" s="519">
        <f t="shared" si="4"/>
        <v>0</v>
      </c>
    </row>
    <row r="64" spans="1:11" ht="72" customHeight="1">
      <c r="A64" s="520" t="s">
        <v>546</v>
      </c>
      <c r="B64" s="744" t="s">
        <v>682</v>
      </c>
      <c r="C64" s="540">
        <v>151</v>
      </c>
      <c r="D64" s="444">
        <v>302008</v>
      </c>
      <c r="E64" s="247">
        <v>9573</v>
      </c>
      <c r="F64" s="314">
        <f t="shared" si="6"/>
        <v>-2022.9700000000003</v>
      </c>
      <c r="G64" s="247">
        <v>7550.03</v>
      </c>
      <c r="H64" s="542">
        <v>7550.03</v>
      </c>
      <c r="I64" s="482">
        <f t="shared" si="7"/>
        <v>100</v>
      </c>
      <c r="J64" s="518">
        <f t="shared" si="4"/>
        <v>0</v>
      </c>
    </row>
    <row r="65" spans="1:10" ht="60.75" customHeight="1">
      <c r="A65" s="520" t="s">
        <v>546</v>
      </c>
      <c r="B65" s="744" t="s">
        <v>684</v>
      </c>
      <c r="C65" s="540">
        <v>151</v>
      </c>
      <c r="D65" s="444" t="s">
        <v>818</v>
      </c>
      <c r="E65" s="247">
        <v>1214</v>
      </c>
      <c r="F65" s="314">
        <f t="shared" si="6"/>
        <v>0</v>
      </c>
      <c r="G65" s="247">
        <v>1214</v>
      </c>
      <c r="H65" s="542">
        <v>1214</v>
      </c>
      <c r="I65" s="521">
        <f t="shared" si="7"/>
        <v>100</v>
      </c>
      <c r="J65" s="518">
        <f t="shared" si="4"/>
        <v>0</v>
      </c>
    </row>
    <row r="66" spans="1:10" ht="42.75" customHeight="1">
      <c r="A66" s="520" t="s">
        <v>546</v>
      </c>
      <c r="B66" s="744" t="s">
        <v>685</v>
      </c>
      <c r="C66" s="540">
        <v>151</v>
      </c>
      <c r="D66" s="444">
        <v>302012</v>
      </c>
      <c r="E66" s="247">
        <v>539</v>
      </c>
      <c r="F66" s="314">
        <f t="shared" si="6"/>
        <v>0</v>
      </c>
      <c r="G66" s="247">
        <v>539</v>
      </c>
      <c r="H66" s="542">
        <v>539</v>
      </c>
      <c r="I66" s="521">
        <f t="shared" si="7"/>
        <v>100</v>
      </c>
      <c r="J66" s="518">
        <f t="shared" si="4"/>
        <v>0</v>
      </c>
    </row>
    <row r="67" spans="1:10" ht="38.25" customHeight="1">
      <c r="A67" s="520" t="s">
        <v>546</v>
      </c>
      <c r="B67" s="744" t="s">
        <v>686</v>
      </c>
      <c r="C67" s="540">
        <v>151</v>
      </c>
      <c r="D67" s="444">
        <v>302013</v>
      </c>
      <c r="E67" s="247">
        <v>686</v>
      </c>
      <c r="F67" s="314">
        <f t="shared" si="6"/>
        <v>0</v>
      </c>
      <c r="G67" s="247">
        <v>686</v>
      </c>
      <c r="H67" s="542">
        <v>686</v>
      </c>
      <c r="I67" s="521">
        <f t="shared" si="7"/>
        <v>100</v>
      </c>
      <c r="J67" s="518">
        <f t="shared" si="4"/>
        <v>0</v>
      </c>
    </row>
    <row r="68" spans="1:10" ht="27" customHeight="1">
      <c r="A68" s="520" t="s">
        <v>546</v>
      </c>
      <c r="B68" s="744" t="s">
        <v>687</v>
      </c>
      <c r="C68" s="540">
        <v>151</v>
      </c>
      <c r="D68" s="444">
        <v>302009</v>
      </c>
      <c r="E68" s="247">
        <v>397</v>
      </c>
      <c r="F68" s="314">
        <f t="shared" si="6"/>
        <v>-174.0444</v>
      </c>
      <c r="G68" s="247">
        <v>222.9556</v>
      </c>
      <c r="H68" s="542">
        <v>213.5016</v>
      </c>
      <c r="I68" s="521">
        <f t="shared" si="7"/>
        <v>95.759693858328731</v>
      </c>
      <c r="J68" s="518">
        <f t="shared" si="4"/>
        <v>-9.4540000000000077</v>
      </c>
    </row>
    <row r="69" spans="1:10" ht="50.25" customHeight="1">
      <c r="A69" s="520" t="s">
        <v>546</v>
      </c>
      <c r="B69" s="543" t="s">
        <v>697</v>
      </c>
      <c r="C69" s="544">
        <v>151</v>
      </c>
      <c r="D69" s="444">
        <v>302016</v>
      </c>
      <c r="E69" s="314">
        <v>325</v>
      </c>
      <c r="F69" s="314">
        <f t="shared" si="6"/>
        <v>0</v>
      </c>
      <c r="G69" s="314">
        <v>325</v>
      </c>
      <c r="H69" s="542">
        <v>325</v>
      </c>
      <c r="I69" s="521">
        <f t="shared" si="7"/>
        <v>100</v>
      </c>
      <c r="J69" s="518">
        <f t="shared" si="4"/>
        <v>0</v>
      </c>
    </row>
    <row r="70" spans="1:10" ht="32.25" customHeight="1">
      <c r="A70" s="520" t="s">
        <v>546</v>
      </c>
      <c r="B70" s="744" t="s">
        <v>692</v>
      </c>
      <c r="C70" s="540">
        <v>151</v>
      </c>
      <c r="D70" s="444">
        <v>302018</v>
      </c>
      <c r="E70" s="314">
        <v>3838</v>
      </c>
      <c r="F70" s="314">
        <f t="shared" si="6"/>
        <v>-820.30000000000018</v>
      </c>
      <c r="G70" s="314">
        <v>3017.7</v>
      </c>
      <c r="H70" s="542">
        <v>2644.654</v>
      </c>
      <c r="I70" s="521">
        <f t="shared" si="7"/>
        <v>87.638068727839084</v>
      </c>
      <c r="J70" s="518">
        <f t="shared" si="4"/>
        <v>-373.04599999999982</v>
      </c>
    </row>
    <row r="71" spans="1:10" ht="52.5" customHeight="1">
      <c r="A71" s="520" t="s">
        <v>546</v>
      </c>
      <c r="B71" s="744" t="s">
        <v>859</v>
      </c>
      <c r="C71" s="540"/>
      <c r="D71" s="444">
        <v>302014</v>
      </c>
      <c r="E71" s="314"/>
      <c r="F71" s="314">
        <f t="shared" si="6"/>
        <v>1</v>
      </c>
      <c r="G71" s="314">
        <v>1</v>
      </c>
      <c r="H71" s="542">
        <v>1</v>
      </c>
      <c r="I71" s="521">
        <f t="shared" si="7"/>
        <v>100</v>
      </c>
      <c r="J71" s="518">
        <f t="shared" ref="J71:J87" si="8">SUM(H71-G71)</f>
        <v>0</v>
      </c>
    </row>
    <row r="72" spans="1:10" ht="32.25" hidden="1" customHeight="1">
      <c r="A72" s="520" t="s">
        <v>546</v>
      </c>
      <c r="B72" s="744" t="s">
        <v>860</v>
      </c>
      <c r="C72" s="540"/>
      <c r="D72" s="444"/>
      <c r="E72" s="314"/>
      <c r="F72" s="314">
        <f t="shared" si="6"/>
        <v>0</v>
      </c>
      <c r="G72" s="314"/>
      <c r="H72" s="542"/>
      <c r="I72" s="521" t="e">
        <f t="shared" si="7"/>
        <v>#DIV/0!</v>
      </c>
      <c r="J72" s="518">
        <f t="shared" si="8"/>
        <v>0</v>
      </c>
    </row>
    <row r="73" spans="1:10" ht="32.25" hidden="1" customHeight="1">
      <c r="A73" s="520" t="s">
        <v>546</v>
      </c>
      <c r="B73" s="744" t="s">
        <v>402</v>
      </c>
      <c r="C73" s="540"/>
      <c r="D73" s="444"/>
      <c r="E73" s="314"/>
      <c r="F73" s="314"/>
      <c r="G73" s="314"/>
      <c r="H73" s="542"/>
      <c r="I73" s="521" t="e">
        <f t="shared" si="7"/>
        <v>#DIV/0!</v>
      </c>
      <c r="J73" s="518">
        <f t="shared" si="8"/>
        <v>0</v>
      </c>
    </row>
    <row r="74" spans="1:10" ht="32.25" customHeight="1">
      <c r="A74" s="738" t="s">
        <v>546</v>
      </c>
      <c r="B74" s="754" t="s">
        <v>861</v>
      </c>
      <c r="C74" s="540"/>
      <c r="D74" s="444">
        <v>102024</v>
      </c>
      <c r="E74" s="314"/>
      <c r="F74" s="314">
        <f t="shared" si="6"/>
        <v>155.5</v>
      </c>
      <c r="G74" s="314">
        <v>155.5</v>
      </c>
      <c r="H74" s="542">
        <v>155.5</v>
      </c>
      <c r="I74" s="521">
        <f t="shared" si="7"/>
        <v>100</v>
      </c>
      <c r="J74" s="518">
        <f t="shared" si="8"/>
        <v>0</v>
      </c>
    </row>
    <row r="75" spans="1:10" ht="46.5" customHeight="1">
      <c r="A75" s="545" t="s">
        <v>688</v>
      </c>
      <c r="B75" s="748" t="s">
        <v>689</v>
      </c>
      <c r="C75" s="312">
        <v>151</v>
      </c>
      <c r="D75" s="437" t="s">
        <v>940</v>
      </c>
      <c r="E75" s="535">
        <v>48934</v>
      </c>
      <c r="F75" s="314">
        <f t="shared" si="6"/>
        <v>-7325.096120000002</v>
      </c>
      <c r="G75" s="535">
        <v>41608.903879999998</v>
      </c>
      <c r="H75" s="517">
        <v>41608.903879999998</v>
      </c>
      <c r="I75" s="521">
        <f t="shared" si="7"/>
        <v>100</v>
      </c>
      <c r="J75" s="518">
        <f t="shared" si="8"/>
        <v>0</v>
      </c>
    </row>
    <row r="76" spans="1:10" ht="42.75" customHeight="1">
      <c r="A76" s="520" t="s">
        <v>680</v>
      </c>
      <c r="B76" s="550" t="s">
        <v>681</v>
      </c>
      <c r="C76" s="312">
        <v>151</v>
      </c>
      <c r="D76" s="437">
        <v>202009</v>
      </c>
      <c r="E76" s="535">
        <v>1530</v>
      </c>
      <c r="F76" s="314">
        <f t="shared" si="6"/>
        <v>0</v>
      </c>
      <c r="G76" s="535">
        <v>1530</v>
      </c>
      <c r="H76" s="517">
        <v>1530</v>
      </c>
      <c r="I76" s="521">
        <f t="shared" si="7"/>
        <v>100</v>
      </c>
      <c r="J76" s="518">
        <f t="shared" si="8"/>
        <v>0</v>
      </c>
    </row>
    <row r="77" spans="1:10" ht="42.75" customHeight="1">
      <c r="A77" s="520" t="s">
        <v>862</v>
      </c>
      <c r="B77" s="550" t="s">
        <v>863</v>
      </c>
      <c r="C77" s="312"/>
      <c r="D77" s="437">
        <v>202004</v>
      </c>
      <c r="E77" s="535"/>
      <c r="F77" s="314">
        <f t="shared" si="6"/>
        <v>12.6</v>
      </c>
      <c r="G77" s="535">
        <v>12.6</v>
      </c>
      <c r="H77" s="517">
        <v>12.6</v>
      </c>
      <c r="I77" s="521">
        <f t="shared" si="7"/>
        <v>100</v>
      </c>
      <c r="J77" s="518">
        <f t="shared" si="8"/>
        <v>0</v>
      </c>
    </row>
    <row r="78" spans="1:10" ht="29.25" customHeight="1">
      <c r="A78" s="520" t="s">
        <v>678</v>
      </c>
      <c r="B78" s="751" t="s">
        <v>679</v>
      </c>
      <c r="C78" s="546">
        <v>151</v>
      </c>
      <c r="D78" s="437">
        <v>202003</v>
      </c>
      <c r="E78" s="535">
        <v>6041</v>
      </c>
      <c r="F78" s="314">
        <f t="shared" si="6"/>
        <v>2697.8500000000004</v>
      </c>
      <c r="G78" s="535">
        <v>8738.85</v>
      </c>
      <c r="H78" s="517">
        <v>8738.85</v>
      </c>
      <c r="I78" s="521">
        <f t="shared" si="7"/>
        <v>100</v>
      </c>
      <c r="J78" s="518">
        <f t="shared" si="8"/>
        <v>0</v>
      </c>
    </row>
    <row r="79" spans="1:10" ht="37.5" customHeight="1">
      <c r="A79" s="520" t="s">
        <v>690</v>
      </c>
      <c r="B79" s="748" t="s">
        <v>691</v>
      </c>
      <c r="C79" s="312">
        <v>151</v>
      </c>
      <c r="D79" s="437" t="s">
        <v>941</v>
      </c>
      <c r="E79" s="517">
        <v>66667</v>
      </c>
      <c r="F79" s="314">
        <f t="shared" si="6"/>
        <v>-2841.9054699999979</v>
      </c>
      <c r="G79" s="517">
        <v>63825.094530000002</v>
      </c>
      <c r="H79" s="517">
        <v>63825.094530000002</v>
      </c>
      <c r="I79" s="521">
        <f t="shared" si="7"/>
        <v>100</v>
      </c>
      <c r="J79" s="518">
        <f t="shared" si="8"/>
        <v>0</v>
      </c>
    </row>
    <row r="80" spans="1:10" ht="63" customHeight="1">
      <c r="A80" s="520" t="s">
        <v>693</v>
      </c>
      <c r="B80" s="748" t="s">
        <v>694</v>
      </c>
      <c r="C80" s="446">
        <v>151</v>
      </c>
      <c r="D80" s="444" t="s">
        <v>942</v>
      </c>
      <c r="E80" s="314">
        <v>16.8</v>
      </c>
      <c r="F80" s="314">
        <f t="shared" si="6"/>
        <v>-5.9297900000000006</v>
      </c>
      <c r="G80" s="314">
        <v>10.87021</v>
      </c>
      <c r="H80" s="517">
        <v>10.87021</v>
      </c>
      <c r="I80" s="521">
        <f t="shared" si="7"/>
        <v>100</v>
      </c>
      <c r="J80" s="518">
        <f t="shared" si="8"/>
        <v>0</v>
      </c>
    </row>
    <row r="81" spans="1:13" s="313" customFormat="1" ht="17.25" customHeight="1">
      <c r="A81" s="429"/>
      <c r="B81" s="755" t="s">
        <v>136</v>
      </c>
      <c r="C81" s="421"/>
      <c r="D81" s="439"/>
      <c r="E81" s="547">
        <f>SUM(E82:E83)</f>
        <v>163163</v>
      </c>
      <c r="F81" s="548">
        <f>SUM(F82:F83)</f>
        <v>-142995.47100000002</v>
      </c>
      <c r="G81" s="547">
        <f>SUM(G82:G85)</f>
        <v>20318.128999999997</v>
      </c>
      <c r="H81" s="549">
        <f>SUM(H82:H84)</f>
        <v>20797.528599999998</v>
      </c>
      <c r="I81" s="428">
        <f t="shared" si="7"/>
        <v>102.3594672521274</v>
      </c>
      <c r="J81" s="526">
        <f t="shared" si="8"/>
        <v>479.39960000000065</v>
      </c>
      <c r="K81" s="255"/>
    </row>
    <row r="82" spans="1:13" ht="62.25" customHeight="1">
      <c r="A82" s="520" t="s">
        <v>698</v>
      </c>
      <c r="B82" s="550" t="s">
        <v>699</v>
      </c>
      <c r="C82" s="551">
        <v>151</v>
      </c>
      <c r="D82" s="437">
        <v>203001</v>
      </c>
      <c r="E82" s="517">
        <v>160120</v>
      </c>
      <c r="F82" s="314">
        <f t="shared" si="6"/>
        <v>-142085.27600000001</v>
      </c>
      <c r="G82" s="517">
        <v>18034.723999999998</v>
      </c>
      <c r="H82" s="517">
        <v>18034.723999999998</v>
      </c>
      <c r="I82" s="521">
        <f t="shared" si="7"/>
        <v>100</v>
      </c>
      <c r="J82" s="518">
        <f t="shared" si="8"/>
        <v>0</v>
      </c>
      <c r="K82" s="451"/>
    </row>
    <row r="83" spans="1:13" ht="45.75" customHeight="1">
      <c r="A83" s="520" t="s">
        <v>758</v>
      </c>
      <c r="B83" s="550" t="s">
        <v>759</v>
      </c>
      <c r="C83" s="448">
        <v>151</v>
      </c>
      <c r="D83" s="437">
        <v>303002</v>
      </c>
      <c r="E83" s="517">
        <v>3043</v>
      </c>
      <c r="F83" s="314">
        <f t="shared" si="6"/>
        <v>-910.19500000000016</v>
      </c>
      <c r="G83" s="517">
        <v>2132.8049999999998</v>
      </c>
      <c r="H83" s="535">
        <v>2132.8045999999999</v>
      </c>
      <c r="I83" s="521">
        <f t="shared" si="7"/>
        <v>99.999981245355301</v>
      </c>
      <c r="J83" s="518">
        <f t="shared" si="8"/>
        <v>-3.9999999989959178E-4</v>
      </c>
      <c r="K83" s="451"/>
      <c r="L83" s="255"/>
      <c r="M83" s="255"/>
    </row>
    <row r="84" spans="1:13" ht="77.25" customHeight="1">
      <c r="A84" s="520" t="s">
        <v>758</v>
      </c>
      <c r="B84" s="748" t="s">
        <v>826</v>
      </c>
      <c r="C84" s="448"/>
      <c r="D84" s="437">
        <v>102015</v>
      </c>
      <c r="E84" s="517"/>
      <c r="F84" s="314">
        <f t="shared" si="6"/>
        <v>690</v>
      </c>
      <c r="G84" s="517">
        <v>690</v>
      </c>
      <c r="H84" s="535">
        <v>630</v>
      </c>
      <c r="I84" s="521">
        <f t="shared" si="7"/>
        <v>91.304347826086953</v>
      </c>
      <c r="J84" s="518">
        <f t="shared" si="8"/>
        <v>-60</v>
      </c>
      <c r="K84" s="451"/>
      <c r="L84" s="255"/>
      <c r="M84" s="255"/>
    </row>
    <row r="85" spans="1:13" ht="45.75" customHeight="1">
      <c r="A85" s="552" t="s">
        <v>823</v>
      </c>
      <c r="B85" s="756" t="s">
        <v>822</v>
      </c>
      <c r="C85" s="448"/>
      <c r="D85" s="437"/>
      <c r="E85" s="553"/>
      <c r="F85" s="554"/>
      <c r="G85" s="553">
        <v>-539.4</v>
      </c>
      <c r="H85" s="535">
        <v>-567.62645999999995</v>
      </c>
      <c r="I85" s="482"/>
      <c r="J85" s="518"/>
      <c r="K85" s="451"/>
      <c r="L85" s="255"/>
      <c r="M85" s="255"/>
    </row>
    <row r="86" spans="1:13" ht="21.75" customHeight="1">
      <c r="A86" s="430" t="s">
        <v>35</v>
      </c>
      <c r="B86" s="757" t="s">
        <v>398</v>
      </c>
      <c r="C86" s="319"/>
      <c r="D86" s="449"/>
      <c r="E86" s="555">
        <f>E43+E47+E57+E81</f>
        <v>953430.9</v>
      </c>
      <c r="F86" s="547">
        <f>G86-E86</f>
        <v>-136689.77461000008</v>
      </c>
      <c r="G86" s="555">
        <f>G43+G47+G57+G81</f>
        <v>816741.12538999994</v>
      </c>
      <c r="H86" s="450">
        <f>H43+H47+H57+H81+H85</f>
        <v>813975.5027099998</v>
      </c>
      <c r="I86" s="525">
        <f t="shared" si="7"/>
        <v>99.661383197928288</v>
      </c>
      <c r="J86" s="526">
        <f t="shared" si="8"/>
        <v>-2765.6226800001459</v>
      </c>
      <c r="K86" s="255"/>
      <c r="L86" s="255"/>
    </row>
    <row r="87" spans="1:13" ht="17.25" customHeight="1">
      <c r="A87" s="421"/>
      <c r="B87" s="750" t="s">
        <v>203</v>
      </c>
      <c r="C87" s="318"/>
      <c r="D87" s="439"/>
      <c r="E87" s="547">
        <f>E86+E42</f>
        <v>1016615.9</v>
      </c>
      <c r="F87" s="547">
        <f>G87-E87</f>
        <v>-142232.77461000008</v>
      </c>
      <c r="G87" s="547">
        <f>G86+G42</f>
        <v>874383.12538999994</v>
      </c>
      <c r="H87" s="447">
        <f>H86+H42</f>
        <v>871776.39274999977</v>
      </c>
      <c r="I87" s="525">
        <f t="shared" si="7"/>
        <v>99.701877522071626</v>
      </c>
      <c r="J87" s="526">
        <f t="shared" si="8"/>
        <v>-2606.7326400001766</v>
      </c>
      <c r="K87" s="255"/>
      <c r="L87" s="255"/>
    </row>
    <row r="88" spans="1:13">
      <c r="B88" s="758"/>
      <c r="C88" s="255"/>
      <c r="E88" s="251"/>
      <c r="F88" s="251"/>
      <c r="H88" s="253"/>
    </row>
    <row r="89" spans="1:13">
      <c r="B89" s="758"/>
      <c r="C89" s="255"/>
      <c r="E89" s="251"/>
      <c r="F89" s="251"/>
      <c r="H89" s="254"/>
    </row>
    <row r="91" spans="1:13">
      <c r="B91" s="758"/>
      <c r="C91" s="255"/>
      <c r="E91" s="251"/>
      <c r="F91" s="251"/>
      <c r="H91" s="253"/>
    </row>
  </sheetData>
  <mergeCells count="12">
    <mergeCell ref="A7:C7"/>
    <mergeCell ref="F7:H7"/>
    <mergeCell ref="A8:C8"/>
    <mergeCell ref="F8:H8"/>
    <mergeCell ref="C9:G9"/>
    <mergeCell ref="H9:J9"/>
    <mergeCell ref="B6:J6"/>
    <mergeCell ref="B1:J1"/>
    <mergeCell ref="B2:J2"/>
    <mergeCell ref="B3:J3"/>
    <mergeCell ref="B4:J4"/>
    <mergeCell ref="B5:J5"/>
  </mergeCells>
  <pageMargins left="0" right="0" top="0" bottom="0" header="0" footer="0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T44"/>
  <sheetViews>
    <sheetView view="pageBreakPreview" zoomScale="70" zoomScaleNormal="55" zoomScaleSheetLayoutView="70" workbookViewId="0">
      <pane xSplit="1" ySplit="7" topLeftCell="B9" activePane="bottomRight" state="frozen"/>
      <selection activeCell="L10" sqref="L10:M10"/>
      <selection pane="topRight" activeCell="L10" sqref="L10:M10"/>
      <selection pane="bottomLeft" activeCell="L10" sqref="L10:M10"/>
      <selection pane="bottomRight" activeCell="H38" sqref="H38"/>
    </sheetView>
  </sheetViews>
  <sheetFormatPr defaultRowHeight="12.75"/>
  <cols>
    <col min="1" max="1" width="44.7109375" style="484" customWidth="1"/>
    <col min="2" max="2" width="14.42578125" style="603" bestFit="1" customWidth="1"/>
    <col min="3" max="3" width="13.7109375" style="597" customWidth="1"/>
    <col min="4" max="4" width="11" style="484" customWidth="1"/>
    <col min="5" max="5" width="12" style="484" customWidth="1"/>
    <col min="6" max="6" width="10.42578125" style="597" customWidth="1"/>
    <col min="7" max="7" width="11" style="484" customWidth="1"/>
    <col min="8" max="8" width="12.7109375" style="484" customWidth="1"/>
    <col min="9" max="9" width="12.85546875" style="484" customWidth="1"/>
    <col min="10" max="10" width="12.5703125" style="598" customWidth="1"/>
    <col min="11" max="11" width="12.5703125" style="484" customWidth="1"/>
    <col min="12" max="12" width="15" style="597" customWidth="1"/>
    <col min="13" max="13" width="11.85546875" style="484" customWidth="1"/>
    <col min="14" max="14" width="13.5703125" style="484" customWidth="1"/>
    <col min="15" max="15" width="12.140625" style="484" hidden="1" customWidth="1"/>
    <col min="16" max="16" width="11.7109375" style="484" hidden="1" customWidth="1"/>
    <col min="17" max="17" width="13.5703125" style="484" customWidth="1"/>
    <col min="18" max="18" width="11.7109375" style="484" customWidth="1"/>
    <col min="19" max="16384" width="9.140625" style="484"/>
  </cols>
  <sheetData>
    <row r="1" spans="1:18" ht="18.75">
      <c r="A1" s="866" t="s">
        <v>798</v>
      </c>
      <c r="B1" s="866"/>
      <c r="C1" s="866"/>
      <c r="D1" s="866"/>
      <c r="E1" s="866"/>
      <c r="F1" s="866"/>
      <c r="G1" s="866"/>
      <c r="H1" s="866"/>
      <c r="I1" s="866"/>
      <c r="J1" s="866"/>
      <c r="K1" s="866"/>
      <c r="L1" s="866"/>
      <c r="M1" s="866"/>
      <c r="N1" s="866"/>
      <c r="O1" s="866"/>
    </row>
    <row r="2" spans="1:18" ht="18" customHeight="1">
      <c r="A2" s="866" t="s">
        <v>366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8.75">
      <c r="A3" s="866" t="s">
        <v>865</v>
      </c>
      <c r="B3" s="866"/>
      <c r="C3" s="866"/>
      <c r="D3" s="866"/>
      <c r="E3" s="866"/>
      <c r="F3" s="866"/>
      <c r="G3" s="866"/>
      <c r="H3" s="866"/>
      <c r="I3" s="866"/>
      <c r="J3" s="866"/>
      <c r="K3" s="866"/>
      <c r="L3" s="866"/>
      <c r="M3" s="866"/>
      <c r="N3" s="866"/>
      <c r="O3" s="866"/>
    </row>
    <row r="4" spans="1:18" ht="14.25" customHeight="1" thickBot="1">
      <c r="A4" s="556"/>
      <c r="B4" s="557"/>
      <c r="C4" s="867" t="s">
        <v>866</v>
      </c>
      <c r="D4" s="867"/>
      <c r="E4" s="867"/>
      <c r="F4" s="867"/>
      <c r="G4" s="867"/>
      <c r="H4" s="867"/>
      <c r="I4" s="867"/>
      <c r="J4" s="867"/>
      <c r="K4" s="867"/>
      <c r="L4" s="867"/>
      <c r="M4" s="867"/>
      <c r="N4" s="868" t="s">
        <v>367</v>
      </c>
      <c r="O4" s="868"/>
    </row>
    <row r="5" spans="1:18" ht="15.75" customHeight="1">
      <c r="A5" s="869" t="s">
        <v>669</v>
      </c>
      <c r="B5" s="871" t="s">
        <v>867</v>
      </c>
      <c r="C5" s="873" t="s">
        <v>868</v>
      </c>
      <c r="D5" s="861" t="s">
        <v>869</v>
      </c>
      <c r="E5" s="863" t="s">
        <v>870</v>
      </c>
      <c r="F5" s="863"/>
      <c r="G5" s="863"/>
      <c r="H5" s="863"/>
      <c r="I5" s="857" t="s">
        <v>871</v>
      </c>
      <c r="J5" s="859" t="s">
        <v>872</v>
      </c>
      <c r="K5" s="861" t="s">
        <v>873</v>
      </c>
      <c r="L5" s="861"/>
      <c r="M5" s="861"/>
      <c r="N5" s="861"/>
      <c r="O5" s="875" t="s">
        <v>394</v>
      </c>
      <c r="P5" s="864" t="s">
        <v>395</v>
      </c>
      <c r="Q5" s="857" t="s">
        <v>874</v>
      </c>
      <c r="R5" s="558"/>
    </row>
    <row r="6" spans="1:18" ht="56.25" customHeight="1">
      <c r="A6" s="870"/>
      <c r="B6" s="872"/>
      <c r="C6" s="874"/>
      <c r="D6" s="862"/>
      <c r="E6" s="740" t="s">
        <v>368</v>
      </c>
      <c r="F6" s="739" t="s">
        <v>369</v>
      </c>
      <c r="G6" s="559" t="s">
        <v>766</v>
      </c>
      <c r="H6" s="740" t="s">
        <v>767</v>
      </c>
      <c r="I6" s="858"/>
      <c r="J6" s="860"/>
      <c r="K6" s="740" t="s">
        <v>368</v>
      </c>
      <c r="L6" s="739" t="s">
        <v>244</v>
      </c>
      <c r="M6" s="559" t="s">
        <v>768</v>
      </c>
      <c r="N6" s="740" t="s">
        <v>769</v>
      </c>
      <c r="O6" s="876"/>
      <c r="P6" s="865"/>
      <c r="Q6" s="858"/>
      <c r="R6" s="558"/>
    </row>
    <row r="7" spans="1:18" ht="13.5" customHeight="1">
      <c r="A7" s="560" t="s">
        <v>370</v>
      </c>
      <c r="B7" s="561">
        <v>1</v>
      </c>
      <c r="C7" s="562">
        <v>2</v>
      </c>
      <c r="D7" s="480">
        <v>3</v>
      </c>
      <c r="E7" s="480">
        <v>4</v>
      </c>
      <c r="F7" s="562">
        <v>5</v>
      </c>
      <c r="G7" s="480">
        <v>6</v>
      </c>
      <c r="H7" s="480">
        <v>7</v>
      </c>
      <c r="I7" s="480">
        <v>8</v>
      </c>
      <c r="J7" s="562">
        <v>9</v>
      </c>
      <c r="K7" s="480">
        <v>10</v>
      </c>
      <c r="L7" s="562">
        <v>11</v>
      </c>
      <c r="M7" s="480">
        <v>12</v>
      </c>
      <c r="N7" s="480">
        <v>13</v>
      </c>
      <c r="O7" s="563">
        <v>7</v>
      </c>
      <c r="P7" s="480">
        <v>8</v>
      </c>
      <c r="Q7" s="480">
        <v>14</v>
      </c>
      <c r="R7" s="564"/>
    </row>
    <row r="8" spans="1:18" s="566" customFormat="1" ht="15.75">
      <c r="A8" s="760" t="s">
        <v>371</v>
      </c>
      <c r="B8" s="761">
        <f t="shared" ref="B8:G8" si="0">SUM(B9+B10+B11+B16+B21)</f>
        <v>51181.350000000006</v>
      </c>
      <c r="C8" s="761">
        <f t="shared" si="0"/>
        <v>51181.349240000003</v>
      </c>
      <c r="D8" s="762">
        <f t="shared" si="0"/>
        <v>51940</v>
      </c>
      <c r="E8" s="763">
        <f t="shared" si="0"/>
        <v>51940</v>
      </c>
      <c r="F8" s="761">
        <f t="shared" si="0"/>
        <v>52096.60471</v>
      </c>
      <c r="G8" s="763">
        <f t="shared" si="0"/>
        <v>156.60471000000143</v>
      </c>
      <c r="H8" s="764">
        <f t="shared" ref="H8:H13" si="1">F8/E8*100</f>
        <v>100.30151080092413</v>
      </c>
      <c r="I8" s="764">
        <f t="shared" ref="I8:I37" si="2">F8/B8</f>
        <v>1.0178825824250435</v>
      </c>
      <c r="J8" s="761">
        <f>SUM(J9+J10+J11+J16+J21)</f>
        <v>7178.9478500000005</v>
      </c>
      <c r="K8" s="762">
        <f>SUM(K9+K10+K11+K16+K21)</f>
        <v>-3147</v>
      </c>
      <c r="L8" s="761">
        <f>SUM(L9+L10+L11+L16+L21)</f>
        <v>8533.49</v>
      </c>
      <c r="M8" s="763">
        <f>+L8-K8</f>
        <v>11680.49</v>
      </c>
      <c r="N8" s="763">
        <f t="shared" ref="N8:N13" si="3">SUM(L8/K8*100)</f>
        <v>-271.16269462980614</v>
      </c>
      <c r="O8" s="199" t="e">
        <f>L8/P8</f>
        <v>#REF!</v>
      </c>
      <c r="P8" s="763" t="e">
        <f>SUM(#REF!+P10+P11+P16+P21)</f>
        <v>#REF!</v>
      </c>
      <c r="Q8" s="764">
        <f t="shared" ref="Q8:Q14" si="4">L8/J8</f>
        <v>1.1886825448940961</v>
      </c>
      <c r="R8" s="565"/>
    </row>
    <row r="9" spans="1:18" s="487" customFormat="1" ht="16.5" customHeight="1">
      <c r="A9" s="567" t="s">
        <v>372</v>
      </c>
      <c r="B9" s="568">
        <f>'[1]янв '!B9</f>
        <v>28135.481</v>
      </c>
      <c r="C9" s="569">
        <f>23134.97374+J9</f>
        <v>28135.48141</v>
      </c>
      <c r="D9" s="570">
        <f>E9</f>
        <v>34700</v>
      </c>
      <c r="E9" s="51">
        <v>34700</v>
      </c>
      <c r="F9" s="572">
        <f>29529.23529+L9</f>
        <v>34772.983310000003</v>
      </c>
      <c r="G9" s="51">
        <f t="shared" ref="G9:G22" si="5">+F9-E9</f>
        <v>72.983310000003257</v>
      </c>
      <c r="H9" s="571">
        <f t="shared" si="1"/>
        <v>100.21032654178674</v>
      </c>
      <c r="I9" s="571">
        <f t="shared" si="2"/>
        <v>1.235912167629194</v>
      </c>
      <c r="J9" s="572">
        <v>5000.50767</v>
      </c>
      <c r="K9" s="570">
        <v>5872</v>
      </c>
      <c r="L9" s="742">
        <v>5243.74802</v>
      </c>
      <c r="M9" s="51">
        <f>+L9-K9</f>
        <v>-628.25198</v>
      </c>
      <c r="N9" s="573">
        <f t="shared" si="3"/>
        <v>89.30088589918256</v>
      </c>
      <c r="O9" s="250">
        <f>L9/P9</f>
        <v>7.4295098044771892</v>
      </c>
      <c r="P9" s="481">
        <v>705.8</v>
      </c>
      <c r="Q9" s="571">
        <f t="shared" si="4"/>
        <v>1.0486431310683302</v>
      </c>
      <c r="R9" s="574"/>
    </row>
    <row r="10" spans="1:18" ht="16.5" customHeight="1">
      <c r="A10" s="567" t="s">
        <v>770</v>
      </c>
      <c r="B10" s="568">
        <f>'[1]янв '!B10</f>
        <v>1736.461</v>
      </c>
      <c r="C10" s="569">
        <f>1593.75406+J10</f>
        <v>1736.46057</v>
      </c>
      <c r="D10" s="570">
        <f>E10</f>
        <v>1800</v>
      </c>
      <c r="E10" s="51">
        <v>1800</v>
      </c>
      <c r="F10" s="572">
        <f>1687.17818+L10</f>
        <v>1868.1546600000001</v>
      </c>
      <c r="G10" s="51">
        <f t="shared" si="5"/>
        <v>68.154660000000149</v>
      </c>
      <c r="H10" s="571">
        <f t="shared" si="1"/>
        <v>103.78637000000002</v>
      </c>
      <c r="I10" s="571">
        <f t="shared" si="2"/>
        <v>1.0758402636166318</v>
      </c>
      <c r="J10" s="572">
        <v>142.70651000000001</v>
      </c>
      <c r="K10" s="570">
        <v>340</v>
      </c>
      <c r="L10" s="742">
        <v>180.97648000000001</v>
      </c>
      <c r="M10" s="51">
        <f>+L10-K10</f>
        <v>-159.02351999999999</v>
      </c>
      <c r="N10" s="573">
        <f t="shared" si="3"/>
        <v>53.228376470588238</v>
      </c>
      <c r="O10" s="250">
        <f>L10/P10</f>
        <v>2.409806657789614</v>
      </c>
      <c r="P10" s="481">
        <v>75.099999999999994</v>
      </c>
      <c r="Q10" s="571">
        <f t="shared" si="4"/>
        <v>1.2681725591915884</v>
      </c>
      <c r="R10" s="574"/>
    </row>
    <row r="11" spans="1:18" ht="16.5" customHeight="1">
      <c r="A11" s="567" t="s">
        <v>373</v>
      </c>
      <c r="B11" s="568">
        <f>'[1]янв '!B11</f>
        <v>16548.63</v>
      </c>
      <c r="C11" s="569">
        <f>SUM(C12:C15)</f>
        <v>16548.629300000001</v>
      </c>
      <c r="D11" s="570">
        <f>SUM(D12:D15)</f>
        <v>10277</v>
      </c>
      <c r="E11" s="51">
        <f>SUM(E12:E15)</f>
        <v>10277</v>
      </c>
      <c r="F11" s="257">
        <f>SUM(F12:F15)</f>
        <v>10290.815079999998</v>
      </c>
      <c r="G11" s="51">
        <f t="shared" si="5"/>
        <v>13.815079999998488</v>
      </c>
      <c r="H11" s="571">
        <f t="shared" si="1"/>
        <v>100.1344271674613</v>
      </c>
      <c r="I11" s="571">
        <f t="shared" si="2"/>
        <v>0.62185299206036981</v>
      </c>
      <c r="J11" s="257">
        <f>SUM(J12:J15)</f>
        <v>777.80435999999997</v>
      </c>
      <c r="K11" s="570">
        <f>K13+K14+K15+K12</f>
        <v>-10557</v>
      </c>
      <c r="L11" s="569">
        <f>L12+L13+L14+L15</f>
        <v>1880.4284899999998</v>
      </c>
      <c r="M11" s="51">
        <f>+L11-K11</f>
        <v>12437.42849</v>
      </c>
      <c r="N11" s="573">
        <f t="shared" si="3"/>
        <v>-17.812148242872023</v>
      </c>
      <c r="O11" s="250">
        <f>L11/P11</f>
        <v>1.1241875351228552</v>
      </c>
      <c r="P11" s="51">
        <f>SUM(P13:P15)</f>
        <v>1672.7</v>
      </c>
      <c r="Q11" s="571">
        <f t="shared" si="4"/>
        <v>2.4176111458156391</v>
      </c>
      <c r="R11" s="575"/>
    </row>
    <row r="12" spans="1:18" ht="16.5" customHeight="1">
      <c r="A12" s="576" t="s">
        <v>771</v>
      </c>
      <c r="B12" s="577">
        <f>'[1]янв '!B12</f>
        <v>15787.938</v>
      </c>
      <c r="C12" s="578">
        <f>15154.82125+J12</f>
        <v>15787.937720000002</v>
      </c>
      <c r="D12" s="579">
        <f>E12</f>
        <v>9958</v>
      </c>
      <c r="E12" s="52">
        <v>9958</v>
      </c>
      <c r="F12" s="262">
        <f>8038.27787+L12</f>
        <v>10070.30609</v>
      </c>
      <c r="G12" s="52">
        <f t="shared" si="5"/>
        <v>112.30609000000004</v>
      </c>
      <c r="H12" s="580">
        <f t="shared" si="1"/>
        <v>101.12779765013056</v>
      </c>
      <c r="I12" s="571">
        <f t="shared" si="2"/>
        <v>0.63784808947184868</v>
      </c>
      <c r="J12" s="262">
        <v>633.11647000000005</v>
      </c>
      <c r="K12" s="579">
        <v>-10306</v>
      </c>
      <c r="L12" s="578">
        <v>2032.0282199999999</v>
      </c>
      <c r="M12" s="52">
        <f>+L12--K12</f>
        <v>-8273.9717799999999</v>
      </c>
      <c r="N12" s="573">
        <f t="shared" si="3"/>
        <v>-19.716943722103629</v>
      </c>
      <c r="O12" s="263"/>
      <c r="P12" s="52"/>
      <c r="Q12" s="571">
        <f t="shared" si="4"/>
        <v>3.2095646161282136</v>
      </c>
      <c r="R12" s="581"/>
    </row>
    <row r="13" spans="1:18" ht="30" customHeight="1">
      <c r="A13" s="582" t="s">
        <v>374</v>
      </c>
      <c r="B13" s="577">
        <f>'[1]янв '!B13</f>
        <v>759.65300000000002</v>
      </c>
      <c r="C13" s="578">
        <f>604.74757+J13</f>
        <v>759.65310999999997</v>
      </c>
      <c r="D13" s="579">
        <f>E13</f>
        <v>230</v>
      </c>
      <c r="E13" s="52">
        <v>230</v>
      </c>
      <c r="F13" s="583">
        <f>384.73105+L13</f>
        <v>230.63658999999998</v>
      </c>
      <c r="G13" s="52">
        <f t="shared" si="5"/>
        <v>0.636589999999984</v>
      </c>
      <c r="H13" s="580">
        <f t="shared" si="1"/>
        <v>100.27677826086956</v>
      </c>
      <c r="I13" s="571">
        <f t="shared" si="2"/>
        <v>0.30360781830651623</v>
      </c>
      <c r="J13" s="583">
        <v>154.90554</v>
      </c>
      <c r="K13" s="579">
        <v>-286</v>
      </c>
      <c r="L13" s="743">
        <v>-154.09446</v>
      </c>
      <c r="M13" s="52">
        <f>+L13--K13</f>
        <v>-440.09446000000003</v>
      </c>
      <c r="N13" s="573">
        <f t="shared" si="3"/>
        <v>53.87918181818182</v>
      </c>
      <c r="O13" s="250">
        <f t="shared" ref="O13:O34" si="6">L13/P13</f>
        <v>-2.0908339213025777</v>
      </c>
      <c r="P13" s="584">
        <v>73.7</v>
      </c>
      <c r="Q13" s="571">
        <f t="shared" si="4"/>
        <v>-0.99476403490798326</v>
      </c>
      <c r="R13" s="585"/>
    </row>
    <row r="14" spans="1:18" ht="28.5" customHeight="1">
      <c r="A14" s="582" t="s">
        <v>875</v>
      </c>
      <c r="B14" s="577">
        <f>'[1]янв '!B14</f>
        <v>-66.367999999999995</v>
      </c>
      <c r="C14" s="578">
        <f>-56.15052+J14</f>
        <v>-66.368170000000006</v>
      </c>
      <c r="D14" s="579">
        <v>0</v>
      </c>
      <c r="E14" s="52">
        <f>0+K14</f>
        <v>0</v>
      </c>
      <c r="F14" s="583">
        <f>-102.39814+L14</f>
        <v>-99.903409999999994</v>
      </c>
      <c r="G14" s="52">
        <f t="shared" si="5"/>
        <v>-99.903409999999994</v>
      </c>
      <c r="H14" s="580">
        <v>0</v>
      </c>
      <c r="I14" s="571">
        <f t="shared" si="2"/>
        <v>1.5052948710221794</v>
      </c>
      <c r="J14" s="583">
        <v>-10.217650000000001</v>
      </c>
      <c r="K14" s="579">
        <v>0</v>
      </c>
      <c r="L14" s="743">
        <v>2.4947300000000001</v>
      </c>
      <c r="M14" s="52">
        <f>+L14--K14</f>
        <v>2.4947300000000001</v>
      </c>
      <c r="N14" s="573">
        <v>0</v>
      </c>
      <c r="O14" s="250">
        <f t="shared" si="6"/>
        <v>1.5610600087604032E-3</v>
      </c>
      <c r="P14" s="584">
        <v>1598.1</v>
      </c>
      <c r="Q14" s="571">
        <f t="shared" si="4"/>
        <v>-0.24415888193469143</v>
      </c>
      <c r="R14" s="585"/>
    </row>
    <row r="15" spans="1:18" ht="16.5" customHeight="1">
      <c r="A15" s="582" t="s">
        <v>196</v>
      </c>
      <c r="B15" s="577">
        <f>'[1]янв '!B15</f>
        <v>67.406999999999996</v>
      </c>
      <c r="C15" s="578">
        <f>67.40664+J15</f>
        <v>67.406639999999996</v>
      </c>
      <c r="D15" s="579">
        <f>E15</f>
        <v>89</v>
      </c>
      <c r="E15" s="52">
        <v>89</v>
      </c>
      <c r="F15" s="583">
        <f>89.77581+L15</f>
        <v>89.775810000000007</v>
      </c>
      <c r="G15" s="52">
        <f t="shared" si="5"/>
        <v>0.77581000000000699</v>
      </c>
      <c r="H15" s="580">
        <f t="shared" ref="H15:H27" si="7">F15/E15*100</f>
        <v>100.87169662921349</v>
      </c>
      <c r="I15" s="571">
        <f t="shared" si="2"/>
        <v>1.3318469891850997</v>
      </c>
      <c r="J15" s="583">
        <v>0</v>
      </c>
      <c r="K15" s="579">
        <v>35</v>
      </c>
      <c r="L15" s="578">
        <v>0</v>
      </c>
      <c r="M15" s="52">
        <f>+L15-K15</f>
        <v>-35</v>
      </c>
      <c r="N15" s="573">
        <v>0</v>
      </c>
      <c r="O15" s="250">
        <f t="shared" si="6"/>
        <v>0</v>
      </c>
      <c r="P15" s="584">
        <v>0.9</v>
      </c>
      <c r="Q15" s="571">
        <v>0</v>
      </c>
      <c r="R15" s="585"/>
    </row>
    <row r="16" spans="1:18" ht="15.75">
      <c r="A16" s="567" t="s">
        <v>375</v>
      </c>
      <c r="B16" s="568">
        <f>'[1]янв '!B16</f>
        <v>3455.66</v>
      </c>
      <c r="C16" s="257">
        <f>C17+C18</f>
        <v>3455.65958</v>
      </c>
      <c r="D16" s="264">
        <f>D17+D18</f>
        <v>3696</v>
      </c>
      <c r="E16" s="51">
        <f>E17+E18</f>
        <v>3696</v>
      </c>
      <c r="F16" s="257">
        <f>SUM(F17,F18)</f>
        <v>3697.3785399999997</v>
      </c>
      <c r="G16" s="51">
        <f t="shared" si="5"/>
        <v>1.3785399999997026</v>
      </c>
      <c r="H16" s="580">
        <f t="shared" si="7"/>
        <v>100.03729816017315</v>
      </c>
      <c r="I16" s="571">
        <f t="shared" si="2"/>
        <v>1.0699485886921745</v>
      </c>
      <c r="J16" s="257">
        <f>J18+J17</f>
        <v>1091.4892</v>
      </c>
      <c r="K16" s="570">
        <f>K18+K17</f>
        <v>811</v>
      </c>
      <c r="L16" s="569">
        <f>SUM(L17:L18)</f>
        <v>1162.19982</v>
      </c>
      <c r="M16" s="51">
        <f>+L16-K16</f>
        <v>351.19982000000005</v>
      </c>
      <c r="N16" s="573">
        <f t="shared" ref="N16:N25" si="8">SUM(L16/K16*100)</f>
        <v>143.30454007398274</v>
      </c>
      <c r="O16" s="250">
        <f t="shared" si="6"/>
        <v>11.427726843657819</v>
      </c>
      <c r="P16" s="51">
        <f>SUM(P17:P18)</f>
        <v>101.69999999999999</v>
      </c>
      <c r="Q16" s="571">
        <f t="shared" ref="Q16:Q27" si="9">L16/J16</f>
        <v>1.0647836185644348</v>
      </c>
      <c r="R16" s="575"/>
    </row>
    <row r="17" spans="1:18" ht="14.25" customHeight="1">
      <c r="A17" s="576" t="s">
        <v>15</v>
      </c>
      <c r="B17" s="577">
        <f>'[1]янв '!B17</f>
        <v>1738.673</v>
      </c>
      <c r="C17" s="578">
        <f>884.59208+J17</f>
        <v>1738.6725799999999</v>
      </c>
      <c r="D17" s="579">
        <f>E17</f>
        <v>2342</v>
      </c>
      <c r="E17" s="52">
        <v>2342</v>
      </c>
      <c r="F17" s="583">
        <f>1461.42654+L17</f>
        <v>2342.51062</v>
      </c>
      <c r="G17" s="52">
        <f t="shared" si="5"/>
        <v>0.51062000000001717</v>
      </c>
      <c r="H17" s="580">
        <f t="shared" si="7"/>
        <v>100.02180273270709</v>
      </c>
      <c r="I17" s="571">
        <f t="shared" si="2"/>
        <v>1.3472979795510713</v>
      </c>
      <c r="J17" s="583">
        <v>854.08050000000003</v>
      </c>
      <c r="K17" s="579">
        <v>1122</v>
      </c>
      <c r="L17" s="743">
        <v>881.08407999999997</v>
      </c>
      <c r="M17" s="52">
        <f>+L17-K17</f>
        <v>-240.91592000000003</v>
      </c>
      <c r="N17" s="573">
        <f t="shared" si="8"/>
        <v>78.52799286987522</v>
      </c>
      <c r="O17" s="250">
        <f t="shared" si="6"/>
        <v>17.871888032454361</v>
      </c>
      <c r="P17" s="584">
        <v>49.3</v>
      </c>
      <c r="Q17" s="571">
        <f t="shared" si="9"/>
        <v>1.0316171367921407</v>
      </c>
      <c r="R17" s="585"/>
    </row>
    <row r="18" spans="1:18" ht="15.75">
      <c r="A18" s="567" t="s">
        <v>772</v>
      </c>
      <c r="B18" s="568">
        <f>'[1]янв '!B18</f>
        <v>1716.9870000000001</v>
      </c>
      <c r="C18" s="572">
        <f>C19+C20</f>
        <v>1716.9870000000001</v>
      </c>
      <c r="D18" s="265">
        <f>D19+D20</f>
        <v>1354</v>
      </c>
      <c r="E18" s="481">
        <f>E19+E20</f>
        <v>1354</v>
      </c>
      <c r="F18" s="572">
        <f>F19+F20</f>
        <v>1354.8679199999999</v>
      </c>
      <c r="G18" s="51">
        <f t="shared" si="5"/>
        <v>0.86791999999991276</v>
      </c>
      <c r="H18" s="580">
        <f t="shared" si="7"/>
        <v>100.06410044313145</v>
      </c>
      <c r="I18" s="571">
        <f t="shared" si="2"/>
        <v>0.78909620166023375</v>
      </c>
      <c r="J18" s="257">
        <f>J19+J20</f>
        <v>237.40869999999998</v>
      </c>
      <c r="K18" s="570">
        <f>K19+K20</f>
        <v>-311</v>
      </c>
      <c r="L18" s="569">
        <f>L19+L20</f>
        <v>281.11574000000002</v>
      </c>
      <c r="M18" s="51">
        <f>M19+M20</f>
        <v>-693.88426000000004</v>
      </c>
      <c r="N18" s="573">
        <f t="shared" si="8"/>
        <v>-90.39091318327975</v>
      </c>
      <c r="O18" s="250">
        <f t="shared" si="6"/>
        <v>5.3648041984732826</v>
      </c>
      <c r="P18" s="52">
        <v>52.4</v>
      </c>
      <c r="Q18" s="571">
        <f t="shared" si="9"/>
        <v>1.1841004141802725</v>
      </c>
      <c r="R18" s="581"/>
    </row>
    <row r="19" spans="1:18" ht="15.75">
      <c r="A19" s="576" t="s">
        <v>635</v>
      </c>
      <c r="B19" s="577">
        <f>'[1]янв '!B19</f>
        <v>859.20100000000002</v>
      </c>
      <c r="C19" s="578">
        <v>859.20100000000002</v>
      </c>
      <c r="D19" s="579">
        <f>E19</f>
        <v>1027</v>
      </c>
      <c r="E19" s="52">
        <v>1027</v>
      </c>
      <c r="F19" s="583">
        <f>677.77035+L19</f>
        <v>1027.6541</v>
      </c>
      <c r="G19" s="52">
        <f t="shared" si="5"/>
        <v>0.65409999999997126</v>
      </c>
      <c r="H19" s="580">
        <f t="shared" si="7"/>
        <v>100.06369036027263</v>
      </c>
      <c r="I19" s="571">
        <f t="shared" si="2"/>
        <v>1.196057849094682</v>
      </c>
      <c r="J19" s="583">
        <v>157.26311999999999</v>
      </c>
      <c r="K19" s="579">
        <v>332</v>
      </c>
      <c r="L19" s="578">
        <v>349.88375000000002</v>
      </c>
      <c r="M19" s="52">
        <f>+L19-K19</f>
        <v>17.88375000000002</v>
      </c>
      <c r="N19" s="573">
        <f t="shared" si="8"/>
        <v>105.38667168674701</v>
      </c>
      <c r="O19" s="250">
        <f t="shared" si="6"/>
        <v>6.6771708015267182</v>
      </c>
      <c r="P19" s="52">
        <v>52.4</v>
      </c>
      <c r="Q19" s="571">
        <f t="shared" si="9"/>
        <v>2.2248302717127832</v>
      </c>
      <c r="R19" s="581"/>
    </row>
    <row r="20" spans="1:18" ht="15.75">
      <c r="A20" s="576" t="s">
        <v>773</v>
      </c>
      <c r="B20" s="577">
        <f>'[1]янв '!B20</f>
        <v>857.78599999999994</v>
      </c>
      <c r="C20" s="578">
        <v>857.78599999999994</v>
      </c>
      <c r="D20" s="579">
        <f>E20</f>
        <v>327</v>
      </c>
      <c r="E20" s="52">
        <v>327</v>
      </c>
      <c r="F20" s="262">
        <f>395.98183+L20</f>
        <v>327.21382</v>
      </c>
      <c r="G20" s="52">
        <f t="shared" si="5"/>
        <v>0.21381999999999834</v>
      </c>
      <c r="H20" s="580">
        <f t="shared" si="7"/>
        <v>100.06538837920489</v>
      </c>
      <c r="I20" s="571">
        <f t="shared" si="2"/>
        <v>0.38146323208818983</v>
      </c>
      <c r="J20" s="262">
        <v>80.145579999999995</v>
      </c>
      <c r="K20" s="579">
        <v>-643</v>
      </c>
      <c r="L20" s="578">
        <v>-68.768010000000004</v>
      </c>
      <c r="M20" s="52">
        <f>+L20--K20</f>
        <v>-711.76801</v>
      </c>
      <c r="N20" s="573">
        <f t="shared" si="8"/>
        <v>10.694869362363919</v>
      </c>
      <c r="O20" s="250">
        <f t="shared" si="6"/>
        <v>-1.3123666030534353</v>
      </c>
      <c r="P20" s="52">
        <v>52.4</v>
      </c>
      <c r="Q20" s="571">
        <f t="shared" si="9"/>
        <v>-0.85803870905918966</v>
      </c>
      <c r="R20" s="581"/>
    </row>
    <row r="21" spans="1:18" ht="15.75">
      <c r="A21" s="567" t="s">
        <v>774</v>
      </c>
      <c r="B21" s="568">
        <f>'[1]янв '!B21</f>
        <v>1305.1179999999999</v>
      </c>
      <c r="C21" s="569">
        <f>1138.67827+J21</f>
        <v>1305.1183800000001</v>
      </c>
      <c r="D21" s="570">
        <f>E21</f>
        <v>1467</v>
      </c>
      <c r="E21" s="51">
        <v>1467</v>
      </c>
      <c r="F21" s="572">
        <f>1401.13593+L21</f>
        <v>1467.2731199999998</v>
      </c>
      <c r="G21" s="51">
        <f t="shared" si="5"/>
        <v>0.27311999999983527</v>
      </c>
      <c r="H21" s="571">
        <f t="shared" si="7"/>
        <v>100.01861758691206</v>
      </c>
      <c r="I21" s="571">
        <f t="shared" si="2"/>
        <v>1.1242455624702135</v>
      </c>
      <c r="J21" s="572">
        <v>166.44011</v>
      </c>
      <c r="K21" s="570">
        <v>387</v>
      </c>
      <c r="L21" s="742">
        <v>66.137190000000004</v>
      </c>
      <c r="M21" s="51">
        <f t="shared" ref="M21:M36" si="10">+L21-K21</f>
        <v>-320.86280999999997</v>
      </c>
      <c r="N21" s="573">
        <f t="shared" si="8"/>
        <v>17.089713178294573</v>
      </c>
      <c r="O21" s="250">
        <f t="shared" si="6"/>
        <v>9.1857208333333329</v>
      </c>
      <c r="P21" s="481">
        <v>7.2</v>
      </c>
      <c r="Q21" s="571">
        <f t="shared" si="9"/>
        <v>0.39736329181709867</v>
      </c>
      <c r="R21" s="574"/>
    </row>
    <row r="22" spans="1:18" s="566" customFormat="1" ht="15.75">
      <c r="A22" s="765" t="s">
        <v>20</v>
      </c>
      <c r="B22" s="761">
        <f>SUM(B23+B26+B28+B31+B34+B35+B36)</f>
        <v>7253.0939999999991</v>
      </c>
      <c r="C22" s="761">
        <f>SUM(C23+C26+C28+C31+C34+C35+C36)</f>
        <v>7253.1004899999998</v>
      </c>
      <c r="D22" s="762">
        <f>SUM(D23+D26+D28+D31+D34+D35+D36)</f>
        <v>5702</v>
      </c>
      <c r="E22" s="763">
        <f>SUM(E23+E26+E28+E31+E34+E35+E36)</f>
        <v>5702</v>
      </c>
      <c r="F22" s="761">
        <f>SUM(F23+F26+F28+F31+F34+F35+F36)</f>
        <v>5704.2853300000006</v>
      </c>
      <c r="G22" s="763">
        <f t="shared" si="5"/>
        <v>2.2853300000006129</v>
      </c>
      <c r="H22" s="764">
        <f t="shared" si="7"/>
        <v>100.0400794458085</v>
      </c>
      <c r="I22" s="764">
        <f t="shared" si="2"/>
        <v>0.78646234696530903</v>
      </c>
      <c r="J22" s="761">
        <f>SUM(J23+J26+J28+J31+J34+J35+J36)</f>
        <v>2061.0197800000001</v>
      </c>
      <c r="K22" s="762">
        <f>SUM(K23+K26+K28+K31+K34+K35+K36)</f>
        <v>2912</v>
      </c>
      <c r="L22" s="761">
        <f>SUM(L23+L26+L28+L31+L34+L35+L36)</f>
        <v>896.71652000000006</v>
      </c>
      <c r="M22" s="763">
        <f t="shared" si="10"/>
        <v>-2015.2834800000001</v>
      </c>
      <c r="N22" s="763">
        <f t="shared" si="8"/>
        <v>30.793836538461537</v>
      </c>
      <c r="O22" s="199">
        <f t="shared" si="6"/>
        <v>4.6923941391941399</v>
      </c>
      <c r="P22" s="763">
        <f>SUM(P23+P26+P28+P31+P34+P35+P36)</f>
        <v>191.1</v>
      </c>
      <c r="Q22" s="764">
        <f t="shared" si="9"/>
        <v>0.43508389812736298</v>
      </c>
      <c r="R22" s="565"/>
    </row>
    <row r="23" spans="1:18" ht="18" customHeight="1">
      <c r="A23" s="567" t="s">
        <v>376</v>
      </c>
      <c r="B23" s="569">
        <f>SUM(B24:B25)</f>
        <v>2700.069</v>
      </c>
      <c r="C23" s="569">
        <f>SUM(C24:C25)</f>
        <v>2700.0684899999997</v>
      </c>
      <c r="D23" s="570">
        <f>SUM(D24:D25)</f>
        <v>3230</v>
      </c>
      <c r="E23" s="586">
        <f>SUM(E24:E25)</f>
        <v>3230</v>
      </c>
      <c r="F23" s="569">
        <f>F24+F25</f>
        <v>3230.05888</v>
      </c>
      <c r="G23" s="586">
        <f>SUM(G24:G25)</f>
        <v>5.8880000000044674E-2</v>
      </c>
      <c r="H23" s="571">
        <f t="shared" si="7"/>
        <v>100.0018229102167</v>
      </c>
      <c r="I23" s="571">
        <f t="shared" si="2"/>
        <v>1.1962875319112216</v>
      </c>
      <c r="J23" s="257">
        <f>SUM(J24:J25)</f>
        <v>304.06124999999997</v>
      </c>
      <c r="K23" s="570">
        <f>SUM(K24:K25)</f>
        <v>1197</v>
      </c>
      <c r="L23" s="569">
        <f>SUM(L24:L25)</f>
        <v>858.9816800000001</v>
      </c>
      <c r="M23" s="51">
        <f t="shared" si="10"/>
        <v>-338.0183199999999</v>
      </c>
      <c r="N23" s="573">
        <f t="shared" si="8"/>
        <v>71.761209690893907</v>
      </c>
      <c r="O23" s="250">
        <f t="shared" si="6"/>
        <v>6.1050581378820192</v>
      </c>
      <c r="P23" s="586">
        <f>SUM(P24:P25)</f>
        <v>140.69999999999999</v>
      </c>
      <c r="Q23" s="571">
        <f t="shared" si="9"/>
        <v>2.8250284441046012</v>
      </c>
      <c r="R23" s="587"/>
    </row>
    <row r="24" spans="1:18" ht="15.75">
      <c r="A24" s="582" t="s">
        <v>378</v>
      </c>
      <c r="B24" s="577">
        <f>'[1]янв '!B24</f>
        <v>897.35</v>
      </c>
      <c r="C24" s="578">
        <f>825.23081+J24</f>
        <v>897.34983999999997</v>
      </c>
      <c r="D24" s="579">
        <f>E24</f>
        <v>1458</v>
      </c>
      <c r="E24" s="52">
        <v>1458</v>
      </c>
      <c r="F24" s="583">
        <f>870.25601+L24</f>
        <v>1458.00892</v>
      </c>
      <c r="G24" s="52">
        <f t="shared" ref="G24:G37" si="11">+F24-E24</f>
        <v>8.9199999999891588E-3</v>
      </c>
      <c r="H24" s="580">
        <f t="shared" si="7"/>
        <v>100.00061179698217</v>
      </c>
      <c r="I24" s="571">
        <f t="shared" si="2"/>
        <v>1.6247940268568561</v>
      </c>
      <c r="J24" s="583">
        <v>72.119029999999995</v>
      </c>
      <c r="K24" s="579">
        <v>813</v>
      </c>
      <c r="L24" s="743">
        <v>587.75291000000004</v>
      </c>
      <c r="M24" s="52">
        <f t="shared" si="10"/>
        <v>-225.24708999999996</v>
      </c>
      <c r="N24" s="573">
        <f t="shared" si="8"/>
        <v>72.294330873308738</v>
      </c>
      <c r="O24" s="250">
        <f t="shared" si="6"/>
        <v>9.0702609567901238</v>
      </c>
      <c r="P24" s="584">
        <v>64.8</v>
      </c>
      <c r="Q24" s="571">
        <f t="shared" si="9"/>
        <v>8.1497617203115471</v>
      </c>
      <c r="R24" s="585"/>
    </row>
    <row r="25" spans="1:18" ht="15.75">
      <c r="A25" s="582" t="s">
        <v>377</v>
      </c>
      <c r="B25" s="577">
        <f>'[1]янв '!B25</f>
        <v>1802.7190000000001</v>
      </c>
      <c r="C25" s="578">
        <f>1570.77643+J25</f>
        <v>1802.7186499999998</v>
      </c>
      <c r="D25" s="579">
        <f>E25</f>
        <v>1772</v>
      </c>
      <c r="E25" s="52">
        <v>1772</v>
      </c>
      <c r="F25" s="583">
        <v>1772.0499600000001</v>
      </c>
      <c r="G25" s="52">
        <f t="shared" si="11"/>
        <v>4.9960000000055516E-2</v>
      </c>
      <c r="H25" s="580">
        <f t="shared" si="7"/>
        <v>100.00281941309255</v>
      </c>
      <c r="I25" s="571">
        <f t="shared" si="2"/>
        <v>0.98298734300797852</v>
      </c>
      <c r="J25" s="583">
        <v>231.94221999999999</v>
      </c>
      <c r="K25" s="579">
        <v>384</v>
      </c>
      <c r="L25" s="743">
        <v>271.22877</v>
      </c>
      <c r="M25" s="52">
        <f t="shared" si="10"/>
        <v>-112.77123</v>
      </c>
      <c r="N25" s="573">
        <f t="shared" si="8"/>
        <v>70.632492187499992</v>
      </c>
      <c r="O25" s="250">
        <f t="shared" si="6"/>
        <v>3.5735015810276676</v>
      </c>
      <c r="P25" s="584">
        <v>75.900000000000006</v>
      </c>
      <c r="Q25" s="571">
        <f t="shared" si="9"/>
        <v>1.169380762157058</v>
      </c>
      <c r="R25" s="585"/>
    </row>
    <row r="26" spans="1:18" ht="34.5" customHeight="1">
      <c r="A26" s="588" t="s">
        <v>379</v>
      </c>
      <c r="B26" s="568">
        <f>'[1]янв '!B26</f>
        <v>232.65100000000001</v>
      </c>
      <c r="C26" s="569">
        <f>SUM(C27:C27)</f>
        <v>232.64953</v>
      </c>
      <c r="D26" s="570">
        <f>SUM(D27:D27)</f>
        <v>217</v>
      </c>
      <c r="E26" s="51">
        <f>SUM(E27:E27)</f>
        <v>217</v>
      </c>
      <c r="F26" s="257">
        <f>F27</f>
        <v>217.41561000000002</v>
      </c>
      <c r="G26" s="51">
        <f t="shared" si="11"/>
        <v>0.41561000000001513</v>
      </c>
      <c r="H26" s="571">
        <f t="shared" si="7"/>
        <v>100.19152534562213</v>
      </c>
      <c r="I26" s="571">
        <f t="shared" si="2"/>
        <v>0.93451397157115168</v>
      </c>
      <c r="J26" s="257">
        <f>SUM(J27:J27)</f>
        <v>11.99203</v>
      </c>
      <c r="K26" s="570">
        <f>K27</f>
        <v>42</v>
      </c>
      <c r="L26" s="569">
        <f>SUM(L27:L27)</f>
        <v>2.8468300000000002</v>
      </c>
      <c r="M26" s="51">
        <f t="shared" si="10"/>
        <v>-39.153170000000003</v>
      </c>
      <c r="N26" s="573">
        <v>0</v>
      </c>
      <c r="O26" s="250">
        <f t="shared" si="6"/>
        <v>0.15471902173913046</v>
      </c>
      <c r="P26" s="51">
        <f>SUM(P27:P27)</f>
        <v>18.399999999999999</v>
      </c>
      <c r="Q26" s="571">
        <f t="shared" si="9"/>
        <v>0.23739350218436747</v>
      </c>
      <c r="R26" s="575"/>
    </row>
    <row r="27" spans="1:18" ht="31.5">
      <c r="A27" s="589" t="s">
        <v>29</v>
      </c>
      <c r="B27" s="577">
        <f>'[1]янв '!B27</f>
        <v>232.65100000000001</v>
      </c>
      <c r="C27" s="578">
        <f>220.6575+J27</f>
        <v>232.64953</v>
      </c>
      <c r="D27" s="579">
        <f>E27</f>
        <v>217</v>
      </c>
      <c r="E27" s="52">
        <v>217</v>
      </c>
      <c r="F27" s="583">
        <f>214.56878+L27</f>
        <v>217.41561000000002</v>
      </c>
      <c r="G27" s="52">
        <f t="shared" si="11"/>
        <v>0.41561000000001513</v>
      </c>
      <c r="H27" s="580">
        <f t="shared" si="7"/>
        <v>100.19152534562213</v>
      </c>
      <c r="I27" s="571">
        <f t="shared" si="2"/>
        <v>0.93451397157115168</v>
      </c>
      <c r="J27" s="583">
        <v>11.99203</v>
      </c>
      <c r="K27" s="579">
        <v>42</v>
      </c>
      <c r="L27" s="743">
        <v>2.8468300000000002</v>
      </c>
      <c r="M27" s="52">
        <f t="shared" si="10"/>
        <v>-39.153170000000003</v>
      </c>
      <c r="N27" s="573">
        <v>0</v>
      </c>
      <c r="O27" s="250">
        <f t="shared" si="6"/>
        <v>0.15471902173913046</v>
      </c>
      <c r="P27" s="584">
        <v>18.399999999999999</v>
      </c>
      <c r="Q27" s="571">
        <f t="shared" si="9"/>
        <v>0.23739350218436747</v>
      </c>
      <c r="R27" s="585"/>
    </row>
    <row r="28" spans="1:18" s="487" customFormat="1" ht="30.75" customHeight="1">
      <c r="A28" s="588" t="s">
        <v>380</v>
      </c>
      <c r="B28" s="568">
        <f>'[1]янв '!B28</f>
        <v>15.395</v>
      </c>
      <c r="C28" s="569">
        <f>SUM(C29:C30)</f>
        <v>15.395</v>
      </c>
      <c r="D28" s="570">
        <f>SUM(D29:D30)</f>
        <v>57</v>
      </c>
      <c r="E28" s="51">
        <f>SUM(E29:E30)</f>
        <v>57</v>
      </c>
      <c r="F28" s="257">
        <f>F30</f>
        <v>57.266759999999998</v>
      </c>
      <c r="G28" s="51">
        <f t="shared" si="11"/>
        <v>0.26675999999999789</v>
      </c>
      <c r="H28" s="580">
        <v>0</v>
      </c>
      <c r="I28" s="571">
        <f t="shared" si="2"/>
        <v>3.7198285157518676</v>
      </c>
      <c r="J28" s="257">
        <f>J30</f>
        <v>0</v>
      </c>
      <c r="K28" s="570">
        <f>SUM(K29:K30)</f>
        <v>57</v>
      </c>
      <c r="L28" s="569">
        <f>L30</f>
        <v>0</v>
      </c>
      <c r="M28" s="51">
        <f t="shared" si="10"/>
        <v>-57</v>
      </c>
      <c r="N28" s="573">
        <v>0</v>
      </c>
      <c r="O28" s="250">
        <f t="shared" si="6"/>
        <v>0</v>
      </c>
      <c r="P28" s="51">
        <f>SUM(P29:P30)</f>
        <v>0.5</v>
      </c>
      <c r="Q28" s="571">
        <v>0</v>
      </c>
      <c r="R28" s="575"/>
    </row>
    <row r="29" spans="1:18" ht="15.75" hidden="1">
      <c r="A29" s="576" t="s">
        <v>381</v>
      </c>
      <c r="B29" s="568">
        <f>'[1]янв '!B29</f>
        <v>0</v>
      </c>
      <c r="C29" s="578">
        <v>0</v>
      </c>
      <c r="D29" s="579"/>
      <c r="E29" s="52"/>
      <c r="F29" s="262"/>
      <c r="G29" s="51">
        <f t="shared" si="11"/>
        <v>0</v>
      </c>
      <c r="H29" s="580" t="e">
        <f>F29/E29*100</f>
        <v>#DIV/0!</v>
      </c>
      <c r="I29" s="571" t="e">
        <f t="shared" si="2"/>
        <v>#DIV/0!</v>
      </c>
      <c r="J29" s="257"/>
      <c r="K29" s="579"/>
      <c r="L29" s="578"/>
      <c r="M29" s="52">
        <f t="shared" si="10"/>
        <v>0</v>
      </c>
      <c r="N29" s="573" t="e">
        <f>SUM(L29/K29*100)</f>
        <v>#DIV/0!</v>
      </c>
      <c r="O29" s="250" t="e">
        <f t="shared" si="6"/>
        <v>#DIV/0!</v>
      </c>
      <c r="P29" s="52"/>
      <c r="Q29" s="571" t="e">
        <f>L29/J29</f>
        <v>#DIV/0!</v>
      </c>
      <c r="R29" s="581"/>
    </row>
    <row r="30" spans="1:18" ht="31.5" customHeight="1">
      <c r="A30" s="576" t="s">
        <v>382</v>
      </c>
      <c r="B30" s="577">
        <f>'[1]янв '!B30</f>
        <v>15.395</v>
      </c>
      <c r="C30" s="578">
        <f>15.395+J30</f>
        <v>15.395</v>
      </c>
      <c r="D30" s="579">
        <f>E30</f>
        <v>57</v>
      </c>
      <c r="E30" s="52">
        <v>57</v>
      </c>
      <c r="F30" s="583">
        <f>57.26676+L30</f>
        <v>57.266759999999998</v>
      </c>
      <c r="G30" s="52">
        <f t="shared" si="11"/>
        <v>0.26675999999999789</v>
      </c>
      <c r="H30" s="580">
        <v>0</v>
      </c>
      <c r="I30" s="571">
        <f t="shared" si="2"/>
        <v>3.7198285157518676</v>
      </c>
      <c r="J30" s="262">
        <v>0</v>
      </c>
      <c r="K30" s="579">
        <v>57</v>
      </c>
      <c r="L30" s="743">
        <v>0</v>
      </c>
      <c r="M30" s="52">
        <f t="shared" si="10"/>
        <v>-57</v>
      </c>
      <c r="N30" s="573">
        <v>0</v>
      </c>
      <c r="O30" s="263">
        <f t="shared" si="6"/>
        <v>0</v>
      </c>
      <c r="P30" s="584">
        <v>0.5</v>
      </c>
      <c r="Q30" s="571">
        <v>0</v>
      </c>
      <c r="R30" s="585"/>
    </row>
    <row r="31" spans="1:18" ht="29.25" customHeight="1">
      <c r="A31" s="567" t="s">
        <v>383</v>
      </c>
      <c r="B31" s="568">
        <f>'[1]янв '!B31</f>
        <v>4062.509</v>
      </c>
      <c r="C31" s="569">
        <f>SUM(C32:C33)</f>
        <v>4062.5088799999999</v>
      </c>
      <c r="D31" s="51">
        <f>SUM(D32:D33)</f>
        <v>1351</v>
      </c>
      <c r="E31" s="51">
        <f>SUM(E32:E33)</f>
        <v>1351</v>
      </c>
      <c r="F31" s="257">
        <f>F32+F33</f>
        <v>1351.2847900000002</v>
      </c>
      <c r="G31" s="51">
        <f t="shared" si="11"/>
        <v>0.28479000000015731</v>
      </c>
      <c r="H31" s="571">
        <f>F31/E31*100</f>
        <v>100.02107994078462</v>
      </c>
      <c r="I31" s="571">
        <f t="shared" si="2"/>
        <v>0.33262321141934703</v>
      </c>
      <c r="J31" s="257">
        <f>SUM(J32:J33)</f>
        <v>1599.5673300000001</v>
      </c>
      <c r="K31" s="570">
        <f>SUM(K32:K33)</f>
        <v>1166</v>
      </c>
      <c r="L31" s="569">
        <f>SUM(L32:L33)</f>
        <v>13.5723</v>
      </c>
      <c r="M31" s="51">
        <f t="shared" si="10"/>
        <v>-1152.4277</v>
      </c>
      <c r="N31" s="573">
        <f>SUM(L31/K31*100)</f>
        <v>1.1640051457975986</v>
      </c>
      <c r="O31" s="250">
        <f t="shared" si="6"/>
        <v>1.0282045454545454</v>
      </c>
      <c r="P31" s="51">
        <f>P32+P33</f>
        <v>13.2</v>
      </c>
      <c r="Q31" s="571">
        <f>L31/J31</f>
        <v>8.4849819982257321E-3</v>
      </c>
      <c r="R31" s="575"/>
    </row>
    <row r="32" spans="1:18" ht="31.5">
      <c r="A32" s="576" t="s">
        <v>384</v>
      </c>
      <c r="B32" s="568">
        <f>'[1]янв '!B32</f>
        <v>1580</v>
      </c>
      <c r="C32" s="578">
        <f>0+J32</f>
        <v>1580</v>
      </c>
      <c r="D32" s="579">
        <f>E32</f>
        <v>249</v>
      </c>
      <c r="E32" s="52">
        <v>249</v>
      </c>
      <c r="F32" s="578">
        <f>244.6085+L32</f>
        <v>249.60849999999999</v>
      </c>
      <c r="G32" s="590">
        <f t="shared" si="11"/>
        <v>0.60849999999999227</v>
      </c>
      <c r="H32" s="571">
        <v>0</v>
      </c>
      <c r="I32" s="571">
        <f t="shared" si="2"/>
        <v>0.15798006329113923</v>
      </c>
      <c r="J32" s="262">
        <v>1580</v>
      </c>
      <c r="K32" s="579">
        <v>249</v>
      </c>
      <c r="L32" s="578">
        <v>5</v>
      </c>
      <c r="M32" s="590">
        <f t="shared" si="10"/>
        <v>-244</v>
      </c>
      <c r="N32" s="573">
        <v>0</v>
      </c>
      <c r="O32" s="250" t="e">
        <f t="shared" si="6"/>
        <v>#DIV/0!</v>
      </c>
      <c r="P32" s="590">
        <v>0</v>
      </c>
      <c r="Q32" s="571">
        <v>0</v>
      </c>
      <c r="R32" s="591"/>
    </row>
    <row r="33" spans="1:20" ht="15.75">
      <c r="A33" s="576" t="s">
        <v>385</v>
      </c>
      <c r="B33" s="577">
        <f>'[1]янв '!B33</f>
        <v>2482.509</v>
      </c>
      <c r="C33" s="578">
        <f>2462.94155+J33</f>
        <v>2482.5088799999999</v>
      </c>
      <c r="D33" s="579">
        <f>E33</f>
        <v>1102</v>
      </c>
      <c r="E33" s="52">
        <v>1102</v>
      </c>
      <c r="F33" s="743">
        <v>1101.6762900000001</v>
      </c>
      <c r="G33" s="52">
        <f t="shared" si="11"/>
        <v>-0.32370999999989181</v>
      </c>
      <c r="H33" s="580">
        <f>F33/E33*100</f>
        <v>99.970625226860264</v>
      </c>
      <c r="I33" s="571">
        <f t="shared" si="2"/>
        <v>0.44377534582956196</v>
      </c>
      <c r="J33" s="583">
        <v>19.567329999999998</v>
      </c>
      <c r="K33" s="579">
        <v>917</v>
      </c>
      <c r="L33" s="743">
        <v>8.5723000000000003</v>
      </c>
      <c r="M33" s="590">
        <f t="shared" si="10"/>
        <v>-908.42769999999996</v>
      </c>
      <c r="N33" s="573">
        <f>SUM(L33/K33*100)</f>
        <v>0.93482006543075236</v>
      </c>
      <c r="O33" s="250">
        <f t="shared" si="6"/>
        <v>0.64941666666666675</v>
      </c>
      <c r="P33" s="592">
        <v>13.2</v>
      </c>
      <c r="Q33" s="571">
        <f>L33/J33</f>
        <v>0.43809247352602532</v>
      </c>
      <c r="R33" s="593"/>
    </row>
    <row r="34" spans="1:20" ht="26.25" customHeight="1">
      <c r="A34" s="567" t="s">
        <v>386</v>
      </c>
      <c r="B34" s="568">
        <f>'[1]янв '!B34</f>
        <v>446.69</v>
      </c>
      <c r="C34" s="569">
        <f>401.87942+J34</f>
        <v>446.68883</v>
      </c>
      <c r="D34" s="570">
        <f>E34</f>
        <v>586</v>
      </c>
      <c r="E34" s="51">
        <v>586</v>
      </c>
      <c r="F34" s="569">
        <f>565.58698+L34</f>
        <v>586.90269000000001</v>
      </c>
      <c r="G34" s="586">
        <f t="shared" si="11"/>
        <v>0.90269000000000688</v>
      </c>
      <c r="H34" s="571">
        <f>F34/E34*100</f>
        <v>100.15404266211605</v>
      </c>
      <c r="I34" s="571">
        <f t="shared" si="2"/>
        <v>1.3138926100875328</v>
      </c>
      <c r="J34" s="257">
        <v>44.80941</v>
      </c>
      <c r="K34" s="570">
        <v>204</v>
      </c>
      <c r="L34" s="569">
        <v>21.315709999999999</v>
      </c>
      <c r="M34" s="586">
        <f t="shared" si="10"/>
        <v>-182.68429</v>
      </c>
      <c r="N34" s="573">
        <f>SUM(L34/K34*100)</f>
        <v>10.448877450980392</v>
      </c>
      <c r="O34" s="250">
        <f t="shared" si="6"/>
        <v>1.1647928961748633</v>
      </c>
      <c r="P34" s="586">
        <v>18.3</v>
      </c>
      <c r="Q34" s="571">
        <f>L34/J34</f>
        <v>0.47569718056988475</v>
      </c>
      <c r="R34" s="587"/>
      <c r="T34" s="594"/>
    </row>
    <row r="35" spans="1:20" ht="15.75">
      <c r="A35" s="567" t="s">
        <v>209</v>
      </c>
      <c r="B35" s="568">
        <f>'[1]янв '!B35</f>
        <v>110.59</v>
      </c>
      <c r="C35" s="569">
        <f>10+J35</f>
        <v>110.58976</v>
      </c>
      <c r="D35" s="570">
        <f>E35</f>
        <v>261</v>
      </c>
      <c r="E35" s="51">
        <v>261</v>
      </c>
      <c r="F35" s="569">
        <f>261.3566+L35</f>
        <v>261.35660000000001</v>
      </c>
      <c r="G35" s="590">
        <f t="shared" si="11"/>
        <v>0.35660000000001446</v>
      </c>
      <c r="H35" s="571">
        <f>F35/E35*100</f>
        <v>100.13662835249042</v>
      </c>
      <c r="I35" s="571">
        <f t="shared" si="2"/>
        <v>2.3632932453205533</v>
      </c>
      <c r="J35" s="583">
        <v>100.58976</v>
      </c>
      <c r="K35" s="570">
        <v>246</v>
      </c>
      <c r="L35" s="742">
        <v>0</v>
      </c>
      <c r="M35" s="586">
        <f t="shared" si="10"/>
        <v>-246</v>
      </c>
      <c r="N35" s="573">
        <f>SUM(L35/K35*100)</f>
        <v>0</v>
      </c>
      <c r="O35" s="250"/>
      <c r="P35" s="592"/>
      <c r="Q35" s="571">
        <v>0</v>
      </c>
      <c r="R35" s="593"/>
    </row>
    <row r="36" spans="1:20" ht="15.75">
      <c r="A36" s="567" t="s">
        <v>387</v>
      </c>
      <c r="B36" s="568">
        <f>'[1]янв '!B36</f>
        <v>-314.81</v>
      </c>
      <c r="C36" s="578">
        <f>-314.8+J36</f>
        <v>-314.8</v>
      </c>
      <c r="D36" s="579">
        <v>0</v>
      </c>
      <c r="E36" s="52">
        <f>0+K36</f>
        <v>0</v>
      </c>
      <c r="F36" s="569">
        <f>0+L36</f>
        <v>0</v>
      </c>
      <c r="G36" s="590">
        <f t="shared" si="11"/>
        <v>0</v>
      </c>
      <c r="H36" s="571">
        <v>0</v>
      </c>
      <c r="I36" s="571">
        <f t="shared" si="2"/>
        <v>0</v>
      </c>
      <c r="J36" s="578">
        <v>0</v>
      </c>
      <c r="K36" s="579">
        <v>0</v>
      </c>
      <c r="L36" s="578">
        <v>0</v>
      </c>
      <c r="M36" s="586">
        <f t="shared" si="10"/>
        <v>0</v>
      </c>
      <c r="N36" s="573">
        <v>0</v>
      </c>
      <c r="O36" s="199" t="e">
        <f>L36/P36</f>
        <v>#DIV/0!</v>
      </c>
      <c r="P36" s="590">
        <v>0</v>
      </c>
      <c r="Q36" s="571">
        <v>0</v>
      </c>
      <c r="R36" s="591"/>
    </row>
    <row r="37" spans="1:20" s="566" customFormat="1" ht="30" customHeight="1">
      <c r="A37" s="765" t="s">
        <v>388</v>
      </c>
      <c r="B37" s="761">
        <f>B8+B22</f>
        <v>58434.444000000003</v>
      </c>
      <c r="C37" s="761">
        <f>SUM(C22+C8)</f>
        <v>58434.44973</v>
      </c>
      <c r="D37" s="763">
        <f>SUM(D22+D8)</f>
        <v>57642</v>
      </c>
      <c r="E37" s="763">
        <f>E8+E22</f>
        <v>57642</v>
      </c>
      <c r="F37" s="761">
        <f>F8+F22</f>
        <v>57800.890039999998</v>
      </c>
      <c r="G37" s="763">
        <f t="shared" si="11"/>
        <v>158.89003999999841</v>
      </c>
      <c r="H37" s="763">
        <f>F37/E37*100</f>
        <v>100.27564976926546</v>
      </c>
      <c r="I37" s="764">
        <f t="shared" si="2"/>
        <v>0.98915786791776428</v>
      </c>
      <c r="J37" s="761">
        <f>J8+J22</f>
        <v>9239.967630000001</v>
      </c>
      <c r="K37" s="762">
        <f>K8+K22</f>
        <v>-235</v>
      </c>
      <c r="L37" s="761">
        <f>L8+L22</f>
        <v>9430.2065199999997</v>
      </c>
      <c r="M37" s="763">
        <f>+L37--K37</f>
        <v>9195.2065199999997</v>
      </c>
      <c r="N37" s="763">
        <f>SUM(L37/K37*100)</f>
        <v>-4012.8538382978727</v>
      </c>
      <c r="O37" s="199" t="e">
        <f>L37/P37</f>
        <v>#REF!</v>
      </c>
      <c r="P37" s="763" t="e">
        <f>P8+P22</f>
        <v>#REF!</v>
      </c>
      <c r="Q37" s="764">
        <f>L37/J37</f>
        <v>1.0205886965861588</v>
      </c>
      <c r="R37" s="565"/>
    </row>
    <row r="38" spans="1:20" ht="14.25">
      <c r="A38" s="595"/>
      <c r="B38" s="596"/>
    </row>
    <row r="39" spans="1:20" ht="43.5" customHeight="1">
      <c r="A39" s="855"/>
      <c r="B39" s="855"/>
      <c r="C39" s="599"/>
      <c r="D39" s="200"/>
      <c r="E39" s="600"/>
      <c r="F39" s="741"/>
      <c r="G39" s="600"/>
      <c r="H39" s="856"/>
      <c r="I39" s="856"/>
      <c r="J39" s="856"/>
      <c r="K39" s="856"/>
      <c r="L39" s="856"/>
      <c r="M39" s="856"/>
      <c r="N39" s="601"/>
      <c r="P39" s="602"/>
      <c r="Q39" s="602"/>
      <c r="R39" s="602"/>
    </row>
    <row r="40" spans="1:20">
      <c r="A40" s="320" t="s">
        <v>876</v>
      </c>
      <c r="B40" s="321"/>
    </row>
    <row r="41" spans="1:20">
      <c r="A41" s="320" t="s">
        <v>799</v>
      </c>
      <c r="B41" s="321"/>
    </row>
    <row r="44" spans="1:20">
      <c r="N44" s="594"/>
    </row>
  </sheetData>
  <mergeCells count="18">
    <mergeCell ref="P5:P6"/>
    <mergeCell ref="Q5:Q6"/>
    <mergeCell ref="A1:O1"/>
    <mergeCell ref="A2:O2"/>
    <mergeCell ref="A3:O3"/>
    <mergeCell ref="C4:M4"/>
    <mergeCell ref="N4:O4"/>
    <mergeCell ref="A5:A6"/>
    <mergeCell ref="B5:B6"/>
    <mergeCell ref="C5:C6"/>
    <mergeCell ref="O5:O6"/>
    <mergeCell ref="A39:B39"/>
    <mergeCell ref="H39:M39"/>
    <mergeCell ref="I5:I6"/>
    <mergeCell ref="J5:J6"/>
    <mergeCell ref="K5:N5"/>
    <mergeCell ref="D5:D6"/>
    <mergeCell ref="E5:H5"/>
  </mergeCells>
  <pageMargins left="0.47244094488188981" right="0.19685039370078741" top="0.19685039370078741" bottom="0" header="0" footer="0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W158"/>
  <sheetViews>
    <sheetView tabSelected="1" view="pageBreakPreview" zoomScale="85" zoomScaleSheetLayoutView="85" workbookViewId="0">
      <pane xSplit="2" ySplit="14" topLeftCell="C15" activePane="bottomRight" state="frozen"/>
      <selection pane="topRight" activeCell="C1" sqref="C1"/>
      <selection pane="bottomLeft" activeCell="A6" sqref="A6"/>
      <selection pane="bottomRight" activeCell="D25" sqref="D25"/>
    </sheetView>
  </sheetViews>
  <sheetFormatPr defaultColWidth="9.140625" defaultRowHeight="12"/>
  <cols>
    <col min="1" max="1" width="38.42578125" style="291" customWidth="1"/>
    <col min="2" max="2" width="6.28515625" style="292" customWidth="1"/>
    <col min="3" max="4" width="10.42578125" style="304" customWidth="1"/>
    <col min="5" max="5" width="11" style="304" customWidth="1"/>
    <col min="6" max="6" width="10.42578125" style="305" customWidth="1"/>
    <col min="7" max="7" width="10.5703125" style="679" hidden="1" customWidth="1"/>
    <col min="8" max="8" width="11.85546875" style="679" hidden="1" customWidth="1"/>
    <col min="9" max="9" width="9.5703125" style="304" customWidth="1"/>
    <col min="10" max="10" width="10.5703125" style="304" customWidth="1"/>
    <col min="11" max="11" width="11.140625" style="678" customWidth="1"/>
    <col min="12" max="12" width="11" style="304" hidden="1" customWidth="1"/>
    <col min="13" max="13" width="10.5703125" style="678" customWidth="1"/>
    <col min="14" max="14" width="11.5703125" style="678" customWidth="1"/>
    <col min="15" max="15" width="11.28515625" style="678" customWidth="1"/>
    <col min="16" max="16" width="11.140625" style="678" hidden="1" customWidth="1"/>
    <col min="17" max="18" width="10.140625" style="678" customWidth="1"/>
    <col min="19" max="19" width="13.42578125" style="722" customWidth="1"/>
    <col min="20" max="20" width="15.42578125" style="291" customWidth="1"/>
    <col min="21" max="21" width="10.85546875" style="291" customWidth="1"/>
    <col min="22" max="22" width="9.7109375" style="291" bestFit="1" customWidth="1"/>
    <col min="23" max="23" width="11.140625" style="291" bestFit="1" customWidth="1"/>
    <col min="24" max="16384" width="9.140625" style="291"/>
  </cols>
  <sheetData>
    <row r="1" spans="1:23" ht="16.5" thickBot="1">
      <c r="A1" s="678"/>
      <c r="B1" s="679"/>
      <c r="C1" s="678"/>
      <c r="D1" s="678"/>
      <c r="E1" s="678"/>
      <c r="F1" s="679"/>
      <c r="I1" s="678"/>
      <c r="J1" s="678"/>
      <c r="L1" s="678"/>
      <c r="Q1" s="879" t="s">
        <v>616</v>
      </c>
      <c r="R1" s="879"/>
      <c r="S1" s="879"/>
    </row>
    <row r="2" spans="1:23" ht="15.75" customHeight="1" thickBot="1">
      <c r="A2" s="880" t="s">
        <v>921</v>
      </c>
      <c r="B2" s="880"/>
      <c r="C2" s="880"/>
      <c r="D2" s="880"/>
      <c r="E2" s="880"/>
      <c r="F2" s="880"/>
      <c r="G2" s="680"/>
      <c r="H2" s="680"/>
      <c r="I2" s="881" t="s">
        <v>934</v>
      </c>
      <c r="J2" s="881"/>
      <c r="K2" s="881"/>
      <c r="L2" s="681"/>
      <c r="M2" s="882">
        <v>3259.8094099999998</v>
      </c>
      <c r="N2" s="882"/>
      <c r="O2" s="883" t="s">
        <v>556</v>
      </c>
      <c r="P2" s="883"/>
      <c r="Q2" s="883"/>
      <c r="R2" s="681" t="s">
        <v>667</v>
      </c>
      <c r="S2" s="682">
        <v>57800.890039999998</v>
      </c>
    </row>
    <row r="3" spans="1:23" s="293" customFormat="1" ht="16.5" customHeight="1">
      <c r="A3" s="877" t="s">
        <v>55</v>
      </c>
      <c r="B3" s="877" t="s">
        <v>56</v>
      </c>
      <c r="C3" s="877" t="s">
        <v>589</v>
      </c>
      <c r="D3" s="877" t="s">
        <v>886</v>
      </c>
      <c r="E3" s="877" t="s">
        <v>730</v>
      </c>
      <c r="F3" s="877" t="s">
        <v>549</v>
      </c>
      <c r="G3" s="877" t="s">
        <v>491</v>
      </c>
      <c r="H3" s="877" t="s">
        <v>219</v>
      </c>
      <c r="I3" s="877" t="s">
        <v>666</v>
      </c>
      <c r="J3" s="877" t="s">
        <v>590</v>
      </c>
      <c r="K3" s="877" t="s">
        <v>402</v>
      </c>
      <c r="L3" s="890" t="s">
        <v>519</v>
      </c>
      <c r="M3" s="877" t="s">
        <v>40</v>
      </c>
      <c r="N3" s="877" t="s">
        <v>61</v>
      </c>
      <c r="O3" s="877" t="s">
        <v>482</v>
      </c>
      <c r="P3" s="890" t="s">
        <v>519</v>
      </c>
      <c r="Q3" s="890" t="s">
        <v>550</v>
      </c>
      <c r="R3" s="884" t="s">
        <v>663</v>
      </c>
      <c r="S3" s="885" t="s">
        <v>63</v>
      </c>
    </row>
    <row r="4" spans="1:23" s="293" customFormat="1" ht="14.25" customHeight="1">
      <c r="A4" s="878"/>
      <c r="B4" s="878"/>
      <c r="C4" s="878"/>
      <c r="D4" s="878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8"/>
      <c r="Q4" s="878"/>
      <c r="R4" s="878"/>
      <c r="S4" s="886"/>
    </row>
    <row r="5" spans="1:23" ht="22.5" customHeight="1">
      <c r="A5" s="683" t="s">
        <v>65</v>
      </c>
      <c r="B5" s="684">
        <v>200</v>
      </c>
      <c r="C5" s="295">
        <f t="shared" ref="C5:R5" si="0">SUM(C6+C13+C84+C94+C100+C113+C122)</f>
        <v>10932.979459999999</v>
      </c>
      <c r="D5" s="295">
        <f t="shared" si="0"/>
        <v>1205.2459800000001</v>
      </c>
      <c r="E5" s="295">
        <f t="shared" si="0"/>
        <v>1827.57023</v>
      </c>
      <c r="F5" s="295">
        <f t="shared" si="0"/>
        <v>1449.37931</v>
      </c>
      <c r="G5" s="295">
        <f t="shared" si="0"/>
        <v>0</v>
      </c>
      <c r="H5" s="295">
        <f t="shared" si="0"/>
        <v>0</v>
      </c>
      <c r="I5" s="295">
        <f t="shared" si="0"/>
        <v>1636.8298500000001</v>
      </c>
      <c r="J5" s="295">
        <f>SUM(J6+J13+J84+J94+J100+J113+J122)</f>
        <v>4983.2452200000007</v>
      </c>
      <c r="K5" s="295">
        <f t="shared" si="0"/>
        <v>30987.254469999993</v>
      </c>
      <c r="L5" s="295">
        <f t="shared" si="0"/>
        <v>0</v>
      </c>
      <c r="M5" s="295">
        <f t="shared" si="0"/>
        <v>789.30577000000005</v>
      </c>
      <c r="N5" s="295">
        <f>SUM(N6+N13+N84+N94+N100+N113+N122)</f>
        <v>31716.230539999997</v>
      </c>
      <c r="O5" s="295">
        <f t="shared" si="0"/>
        <v>3872.6749099999997</v>
      </c>
      <c r="P5" s="295">
        <f t="shared" si="0"/>
        <v>0</v>
      </c>
      <c r="Q5" s="295">
        <f t="shared" si="0"/>
        <v>874.69347000000005</v>
      </c>
      <c r="R5" s="295">
        <f t="shared" si="0"/>
        <v>935.62588000000005</v>
      </c>
      <c r="S5" s="685">
        <f>C5+E5+F5+I5+J5+N5+O5+Q5+R5+P5+D5</f>
        <v>59434.474849999999</v>
      </c>
      <c r="T5" s="300">
        <f>S5/$S$143*100</f>
        <v>99.898596691835024</v>
      </c>
      <c r="U5" s="296"/>
      <c r="V5" s="297"/>
      <c r="W5" s="297"/>
    </row>
    <row r="6" spans="1:23" ht="15.75" customHeight="1">
      <c r="A6" s="686" t="s">
        <v>66</v>
      </c>
      <c r="B6" s="684">
        <v>210</v>
      </c>
      <c r="C6" s="295">
        <f>SUM(C7+C8+C11+C12)</f>
        <v>3457.3090000000002</v>
      </c>
      <c r="D6" s="295">
        <f>SUM(D7+D8+D11+D12)</f>
        <v>958.62699999999995</v>
      </c>
      <c r="E6" s="295">
        <f t="shared" ref="E6:R6" si="1">SUM(E7+E8+E11)</f>
        <v>0</v>
      </c>
      <c r="F6" s="295">
        <f t="shared" si="1"/>
        <v>716.63599999999997</v>
      </c>
      <c r="G6" s="295">
        <f t="shared" si="1"/>
        <v>0</v>
      </c>
      <c r="H6" s="295">
        <f t="shared" si="1"/>
        <v>0</v>
      </c>
      <c r="I6" s="295">
        <f>SUM(I7+I8+I11)</f>
        <v>1271.9560000000001</v>
      </c>
      <c r="J6" s="295">
        <f t="shared" si="1"/>
        <v>0</v>
      </c>
      <c r="K6" s="295">
        <f t="shared" si="1"/>
        <v>3787.8679999999999</v>
      </c>
      <c r="L6" s="295">
        <f t="shared" si="1"/>
        <v>0</v>
      </c>
      <c r="M6" s="295">
        <f t="shared" si="1"/>
        <v>0</v>
      </c>
      <c r="N6" s="843">
        <f t="shared" ref="N6:N70" si="2">K6+M6+L6</f>
        <v>3787.8679999999999</v>
      </c>
      <c r="O6" s="295">
        <f t="shared" si="1"/>
        <v>140.99599999999998</v>
      </c>
      <c r="P6" s="295">
        <f t="shared" si="1"/>
        <v>0</v>
      </c>
      <c r="Q6" s="295">
        <f t="shared" si="1"/>
        <v>0</v>
      </c>
      <c r="R6" s="295">
        <f t="shared" si="1"/>
        <v>490.86702000000002</v>
      </c>
      <c r="S6" s="685">
        <f t="shared" ref="S6:S69" si="3">C6+E6+F6+I6+J6+N6+O6+Q6+R6+P6+D6</f>
        <v>10824.25902</v>
      </c>
      <c r="T6" s="300">
        <f t="shared" ref="T6:T19" si="4">S6/$S$143*100</f>
        <v>18.193620605818094</v>
      </c>
      <c r="U6" s="296"/>
      <c r="V6" s="297"/>
      <c r="W6" s="297"/>
    </row>
    <row r="7" spans="1:23" ht="16.5" customHeight="1">
      <c r="A7" s="687" t="s">
        <v>591</v>
      </c>
      <c r="B7" s="688">
        <v>211</v>
      </c>
      <c r="C7" s="298">
        <v>2599.6880000000001</v>
      </c>
      <c r="D7" s="298">
        <v>958.62699999999995</v>
      </c>
      <c r="E7" s="299"/>
      <c r="F7" s="299">
        <v>467.96600000000001</v>
      </c>
      <c r="G7" s="299"/>
      <c r="H7" s="299"/>
      <c r="I7" s="299">
        <v>986.71400000000006</v>
      </c>
      <c r="J7" s="299"/>
      <c r="K7" s="299">
        <v>142.05099999999999</v>
      </c>
      <c r="L7" s="299"/>
      <c r="M7" s="299"/>
      <c r="N7" s="843">
        <f t="shared" si="2"/>
        <v>142.05099999999999</v>
      </c>
      <c r="O7" s="299">
        <v>101.889</v>
      </c>
      <c r="P7" s="299"/>
      <c r="Q7" s="299"/>
      <c r="R7" s="299">
        <v>381.226</v>
      </c>
      <c r="S7" s="685">
        <f t="shared" si="3"/>
        <v>5638.1610000000001</v>
      </c>
      <c r="T7" s="300">
        <f t="shared" si="4"/>
        <v>9.4767283339197075</v>
      </c>
      <c r="U7" s="296"/>
      <c r="V7" s="297"/>
      <c r="W7" s="297"/>
    </row>
    <row r="8" spans="1:23">
      <c r="A8" s="687" t="s">
        <v>764</v>
      </c>
      <c r="B8" s="684">
        <v>212</v>
      </c>
      <c r="C8" s="295">
        <f>SUM(C9:C10)</f>
        <v>7.3</v>
      </c>
      <c r="D8" s="295">
        <f>SUM(D9:D10)</f>
        <v>0</v>
      </c>
      <c r="E8" s="295">
        <f t="shared" ref="E8:R8" si="5">SUM(E9:E10)</f>
        <v>0</v>
      </c>
      <c r="F8" s="295">
        <f t="shared" si="5"/>
        <v>0</v>
      </c>
      <c r="G8" s="295">
        <f>SUM(G9:G10)</f>
        <v>0</v>
      </c>
      <c r="H8" s="295">
        <f t="shared" si="5"/>
        <v>0</v>
      </c>
      <c r="I8" s="295">
        <f t="shared" si="5"/>
        <v>0</v>
      </c>
      <c r="J8" s="295">
        <f t="shared" si="5"/>
        <v>0</v>
      </c>
      <c r="K8" s="295">
        <f>SUM(K9:K10)</f>
        <v>0</v>
      </c>
      <c r="L8" s="295">
        <f>SUM(L9:L10)</f>
        <v>0</v>
      </c>
      <c r="M8" s="295">
        <f t="shared" si="5"/>
        <v>0</v>
      </c>
      <c r="N8" s="843">
        <f t="shared" si="2"/>
        <v>0</v>
      </c>
      <c r="O8" s="295">
        <f t="shared" si="5"/>
        <v>0</v>
      </c>
      <c r="P8" s="295">
        <f t="shared" si="5"/>
        <v>0</v>
      </c>
      <c r="Q8" s="295">
        <f t="shared" si="5"/>
        <v>0</v>
      </c>
      <c r="R8" s="295">
        <f t="shared" si="5"/>
        <v>0</v>
      </c>
      <c r="S8" s="685">
        <f t="shared" si="3"/>
        <v>7.3</v>
      </c>
      <c r="T8" s="300">
        <f t="shared" si="4"/>
        <v>1.2269978959028281E-2</v>
      </c>
      <c r="U8" s="296"/>
      <c r="V8" s="297"/>
      <c r="W8" s="297"/>
    </row>
    <row r="9" spans="1:23" ht="12.75" hidden="1" customHeight="1">
      <c r="A9" s="687" t="s">
        <v>69</v>
      </c>
      <c r="B9" s="688">
        <v>212</v>
      </c>
      <c r="C9" s="298"/>
      <c r="D9" s="298"/>
      <c r="E9" s="299"/>
      <c r="F9" s="299"/>
      <c r="G9" s="299">
        <f>'[2]3кв'!I8+'[2]1 полуг'!H8</f>
        <v>0</v>
      </c>
      <c r="H9" s="299">
        <f>'[2]3кв'!I8+'[2]1 полуг'!H8</f>
        <v>0</v>
      </c>
      <c r="I9" s="299"/>
      <c r="J9" s="299"/>
      <c r="K9" s="299"/>
      <c r="L9" s="299"/>
      <c r="M9" s="299"/>
      <c r="N9" s="843">
        <f t="shared" si="2"/>
        <v>0</v>
      </c>
      <c r="O9" s="299"/>
      <c r="P9" s="299"/>
      <c r="Q9" s="299"/>
      <c r="R9" s="299"/>
      <c r="S9" s="685">
        <f t="shared" si="3"/>
        <v>0</v>
      </c>
      <c r="T9" s="300">
        <f t="shared" si="4"/>
        <v>0</v>
      </c>
      <c r="U9" s="296"/>
      <c r="V9" s="297"/>
      <c r="W9" s="297"/>
    </row>
    <row r="10" spans="1:23" ht="12" customHeight="1">
      <c r="A10" s="687" t="s">
        <v>930</v>
      </c>
      <c r="B10" s="688">
        <v>212</v>
      </c>
      <c r="C10" s="299">
        <v>7.3</v>
      </c>
      <c r="D10" s="299"/>
      <c r="E10" s="299"/>
      <c r="F10" s="299"/>
      <c r="G10" s="299">
        <f>'[2]3кв'!I9+'[2]1 полуг'!H9</f>
        <v>0</v>
      </c>
      <c r="H10" s="299">
        <f>'[2]3кв'!I9+'[2]1 полуг'!H9</f>
        <v>0</v>
      </c>
      <c r="I10" s="299"/>
      <c r="J10" s="299"/>
      <c r="K10" s="299"/>
      <c r="L10" s="299"/>
      <c r="M10" s="299"/>
      <c r="N10" s="843">
        <f t="shared" si="2"/>
        <v>0</v>
      </c>
      <c r="O10" s="299"/>
      <c r="P10" s="299"/>
      <c r="Q10" s="299"/>
      <c r="R10" s="299">
        <f>'[2]3кв'!T9+'[2]1 полуг'!S9</f>
        <v>0</v>
      </c>
      <c r="S10" s="685">
        <f t="shared" si="3"/>
        <v>7.3</v>
      </c>
      <c r="T10" s="300">
        <f t="shared" si="4"/>
        <v>1.2269978959028281E-2</v>
      </c>
      <c r="U10" s="296"/>
      <c r="V10" s="297"/>
      <c r="W10" s="297"/>
    </row>
    <row r="11" spans="1:23" ht="12" customHeight="1">
      <c r="A11" s="687" t="s">
        <v>765</v>
      </c>
      <c r="B11" s="688">
        <v>213</v>
      </c>
      <c r="C11" s="299">
        <v>724.32100000000003</v>
      </c>
      <c r="D11" s="299"/>
      <c r="E11" s="299"/>
      <c r="F11" s="299">
        <v>248.67</v>
      </c>
      <c r="G11" s="299">
        <f>'[2]3кв'!I10+'[2]1 полуг'!H10</f>
        <v>0</v>
      </c>
      <c r="H11" s="299">
        <f>'[2]3кв'!I10+'[2]1 полуг'!H10</f>
        <v>0</v>
      </c>
      <c r="I11" s="299">
        <v>285.24200000000002</v>
      </c>
      <c r="J11" s="299"/>
      <c r="K11" s="299">
        <v>3645.817</v>
      </c>
      <c r="L11" s="299"/>
      <c r="M11" s="299"/>
      <c r="N11" s="843">
        <f t="shared" si="2"/>
        <v>3645.817</v>
      </c>
      <c r="O11" s="299">
        <v>39.106999999999999</v>
      </c>
      <c r="P11" s="299"/>
      <c r="Q11" s="299"/>
      <c r="R11" s="299">
        <v>109.64102</v>
      </c>
      <c r="S11" s="685">
        <f t="shared" si="3"/>
        <v>5052.7980200000002</v>
      </c>
      <c r="T11" s="300">
        <f t="shared" si="4"/>
        <v>8.4928390944684615</v>
      </c>
      <c r="U11" s="296"/>
      <c r="V11" s="297"/>
      <c r="W11" s="297"/>
    </row>
    <row r="12" spans="1:23" ht="12" customHeight="1">
      <c r="A12" s="687" t="s">
        <v>775</v>
      </c>
      <c r="B12" s="688">
        <v>214</v>
      </c>
      <c r="C12" s="299">
        <v>126</v>
      </c>
      <c r="D12" s="299"/>
      <c r="E12" s="299"/>
      <c r="F12" s="299"/>
      <c r="G12" s="299"/>
      <c r="H12" s="299"/>
      <c r="I12" s="299"/>
      <c r="J12" s="299"/>
      <c r="K12" s="299"/>
      <c r="L12" s="299"/>
      <c r="M12" s="299"/>
      <c r="N12" s="843">
        <f t="shared" si="2"/>
        <v>0</v>
      </c>
      <c r="O12" s="299"/>
      <c r="P12" s="299"/>
      <c r="Q12" s="299"/>
      <c r="R12" s="299"/>
      <c r="S12" s="685">
        <f t="shared" si="3"/>
        <v>126</v>
      </c>
      <c r="T12" s="300">
        <f t="shared" si="4"/>
        <v>0.2117831984708991</v>
      </c>
      <c r="U12" s="296"/>
      <c r="V12" s="297"/>
      <c r="W12" s="297"/>
    </row>
    <row r="13" spans="1:23" s="302" customFormat="1" ht="12" customHeight="1">
      <c r="A13" s="689" t="s">
        <v>731</v>
      </c>
      <c r="B13" s="684">
        <v>220</v>
      </c>
      <c r="C13" s="295">
        <f>SUM(C14+C15+C18+C22+C23+C40+C83)</f>
        <v>3104.2800999999999</v>
      </c>
      <c r="D13" s="295">
        <f>SUM(D14+D15+D18+D22+D23+D40+D83)</f>
        <v>111.26729</v>
      </c>
      <c r="E13" s="295">
        <f>SUM(E14+E15+E18+E22+E23+E40+E83)</f>
        <v>720.02301</v>
      </c>
      <c r="F13" s="295">
        <f t="shared" ref="F13:Q13" si="6">SUM(F14+F15+F18+F22+F23+F40+F83)</f>
        <v>461.56730999999996</v>
      </c>
      <c r="G13" s="295">
        <f t="shared" si="6"/>
        <v>0</v>
      </c>
      <c r="H13" s="295">
        <f t="shared" si="6"/>
        <v>0</v>
      </c>
      <c r="I13" s="295">
        <f t="shared" si="6"/>
        <v>286.05685</v>
      </c>
      <c r="J13" s="295">
        <f>SUM(J14+J15+J18+J22+J23+J40+J83)</f>
        <v>3065.66518</v>
      </c>
      <c r="K13" s="295">
        <f>SUM(K14+K15+K18+K22+K23+K40+K83)</f>
        <v>20993.348209999996</v>
      </c>
      <c r="L13" s="295">
        <f t="shared" si="6"/>
        <v>0</v>
      </c>
      <c r="M13" s="295">
        <f t="shared" si="6"/>
        <v>784.18839000000003</v>
      </c>
      <c r="N13" s="295">
        <f t="shared" si="6"/>
        <v>21777.536599999996</v>
      </c>
      <c r="O13" s="295">
        <f t="shared" si="6"/>
        <v>2180.2052100000001</v>
      </c>
      <c r="P13" s="295">
        <f t="shared" si="6"/>
        <v>0</v>
      </c>
      <c r="Q13" s="295">
        <f t="shared" si="6"/>
        <v>536.50147000000004</v>
      </c>
      <c r="R13" s="295">
        <f>SUM(R14+R15+R18+R22+R23+R40+R83)</f>
        <v>318.20886000000002</v>
      </c>
      <c r="S13" s="685">
        <f>C13+E13+F13+I13+J13+N13+O13+Q13+R13+P13+D13</f>
        <v>32561.311879999994</v>
      </c>
      <c r="T13" s="300">
        <f t="shared" si="4"/>
        <v>54.729672828213374</v>
      </c>
      <c r="U13" s="300"/>
      <c r="V13" s="301"/>
      <c r="W13" s="301"/>
    </row>
    <row r="14" spans="1:23" ht="15" customHeight="1">
      <c r="A14" s="690" t="s">
        <v>73</v>
      </c>
      <c r="B14" s="688">
        <v>221</v>
      </c>
      <c r="C14" s="298">
        <v>372.69601999999998</v>
      </c>
      <c r="D14" s="298">
        <v>29.328810000000001</v>
      </c>
      <c r="E14" s="298">
        <v>176.9452</v>
      </c>
      <c r="F14" s="299">
        <v>142.59654</v>
      </c>
      <c r="G14" s="299">
        <v>0</v>
      </c>
      <c r="H14" s="299">
        <f>'[2]3кв'!I12+'[2]1 полуг'!H12</f>
        <v>0</v>
      </c>
      <c r="I14" s="299">
        <v>88.14385</v>
      </c>
      <c r="J14" s="299"/>
      <c r="K14" s="298">
        <v>308.88502999999997</v>
      </c>
      <c r="L14" s="299"/>
      <c r="M14" s="299">
        <v>31.4023</v>
      </c>
      <c r="N14" s="843">
        <f t="shared" si="2"/>
        <v>340.28733</v>
      </c>
      <c r="O14" s="299">
        <v>221</v>
      </c>
      <c r="P14" s="299"/>
      <c r="Q14" s="299"/>
      <c r="R14" s="299">
        <v>94.993859999999998</v>
      </c>
      <c r="S14" s="685">
        <f t="shared" si="3"/>
        <v>1465.99161</v>
      </c>
      <c r="T14" s="300">
        <f t="shared" si="4"/>
        <v>2.4640666039468488</v>
      </c>
      <c r="U14" s="296"/>
      <c r="V14" s="297"/>
      <c r="W14" s="297"/>
    </row>
    <row r="15" spans="1:23" ht="12.75">
      <c r="A15" s="690" t="s">
        <v>74</v>
      </c>
      <c r="B15" s="688">
        <v>222</v>
      </c>
      <c r="C15" s="843">
        <f>C16+C17</f>
        <v>41.418599999999998</v>
      </c>
      <c r="D15" s="843">
        <f>D16+D17</f>
        <v>0</v>
      </c>
      <c r="E15" s="843">
        <f>E16+E17</f>
        <v>0</v>
      </c>
      <c r="F15" s="843">
        <f>F16+F17</f>
        <v>0</v>
      </c>
      <c r="G15" s="843">
        <f t="shared" ref="G15:R15" si="7">G16+G17</f>
        <v>0</v>
      </c>
      <c r="H15" s="843">
        <f t="shared" si="7"/>
        <v>0</v>
      </c>
      <c r="I15" s="843">
        <f t="shared" si="7"/>
        <v>0</v>
      </c>
      <c r="J15" s="843">
        <f t="shared" si="7"/>
        <v>45</v>
      </c>
      <c r="K15" s="843">
        <f t="shared" si="7"/>
        <v>0</v>
      </c>
      <c r="L15" s="843">
        <f t="shared" si="7"/>
        <v>0</v>
      </c>
      <c r="M15" s="843">
        <f t="shared" si="7"/>
        <v>0</v>
      </c>
      <c r="N15" s="843">
        <f>K15+M15+L15</f>
        <v>0</v>
      </c>
      <c r="O15" s="843">
        <f t="shared" si="7"/>
        <v>0</v>
      </c>
      <c r="P15" s="843">
        <f t="shared" si="7"/>
        <v>0</v>
      </c>
      <c r="Q15" s="843">
        <f t="shared" si="7"/>
        <v>0</v>
      </c>
      <c r="R15" s="843">
        <f t="shared" si="7"/>
        <v>0</v>
      </c>
      <c r="S15" s="685">
        <f t="shared" si="3"/>
        <v>86.418599999999998</v>
      </c>
      <c r="T15" s="300">
        <f t="shared" si="4"/>
        <v>0.14525402789981939</v>
      </c>
      <c r="U15" s="296"/>
      <c r="V15" s="297"/>
      <c r="W15" s="297"/>
    </row>
    <row r="16" spans="1:23" ht="12.75" customHeight="1">
      <c r="A16" s="687" t="s">
        <v>75</v>
      </c>
      <c r="B16" s="688">
        <v>222</v>
      </c>
      <c r="C16" s="298"/>
      <c r="D16" s="298"/>
      <c r="E16" s="298"/>
      <c r="F16" s="299"/>
      <c r="G16" s="299">
        <f>'[2]3кв'!I14+'[2]1 полуг'!H15</f>
        <v>0</v>
      </c>
      <c r="H16" s="299">
        <f>'[2]3кв'!I14+'[2]1 полуг'!H15</f>
        <v>0</v>
      </c>
      <c r="I16" s="299"/>
      <c r="J16" s="299">
        <v>45</v>
      </c>
      <c r="K16" s="298"/>
      <c r="L16" s="298"/>
      <c r="M16" s="299"/>
      <c r="N16" s="843">
        <f t="shared" si="2"/>
        <v>0</v>
      </c>
      <c r="O16" s="299"/>
      <c r="P16" s="299"/>
      <c r="Q16" s="299"/>
      <c r="R16" s="299"/>
      <c r="S16" s="685">
        <f t="shared" si="3"/>
        <v>45</v>
      </c>
      <c r="T16" s="300">
        <f t="shared" si="4"/>
        <v>7.5636856596749694E-2</v>
      </c>
      <c r="U16" s="296"/>
      <c r="V16" s="297"/>
      <c r="W16" s="297"/>
    </row>
    <row r="17" spans="1:23" ht="15" customHeight="1">
      <c r="A17" s="687" t="s">
        <v>76</v>
      </c>
      <c r="B17" s="688">
        <v>222</v>
      </c>
      <c r="C17" s="298">
        <v>41.418599999999998</v>
      </c>
      <c r="D17" s="298"/>
      <c r="E17" s="298"/>
      <c r="F17" s="299"/>
      <c r="G17" s="299">
        <f>'[2]3кв'!I15+'[2]1 полуг'!H16</f>
        <v>0</v>
      </c>
      <c r="H17" s="299">
        <f>'[2]3кв'!I15+'[2]1 полуг'!H16</f>
        <v>0</v>
      </c>
      <c r="I17" s="299"/>
      <c r="J17" s="299"/>
      <c r="K17" s="298"/>
      <c r="L17" s="299">
        <f>'[2]1 полуг'!M16+'[2]3кв'!O15</f>
        <v>0</v>
      </c>
      <c r="M17" s="299"/>
      <c r="N17" s="843">
        <f t="shared" si="2"/>
        <v>0</v>
      </c>
      <c r="O17" s="299"/>
      <c r="P17" s="299"/>
      <c r="Q17" s="299"/>
      <c r="R17" s="299"/>
      <c r="S17" s="685">
        <f t="shared" si="3"/>
        <v>41.418599999999998</v>
      </c>
      <c r="T17" s="300">
        <f t="shared" si="4"/>
        <v>6.96171713030697E-2</v>
      </c>
      <c r="U17" s="296"/>
      <c r="V17" s="297"/>
      <c r="W17" s="297"/>
    </row>
    <row r="18" spans="1:23" s="302" customFormat="1" ht="13.5">
      <c r="A18" s="691" t="s">
        <v>77</v>
      </c>
      <c r="B18" s="684">
        <v>223</v>
      </c>
      <c r="C18" s="843">
        <f t="shared" ref="C18:R18" si="8">SUM(C19:C21)</f>
        <v>132.55706000000001</v>
      </c>
      <c r="D18" s="843">
        <f t="shared" si="8"/>
        <v>73.196470000000005</v>
      </c>
      <c r="E18" s="843">
        <f t="shared" si="8"/>
        <v>0</v>
      </c>
      <c r="F18" s="843">
        <f t="shared" si="8"/>
        <v>0</v>
      </c>
      <c r="G18" s="843">
        <f t="shared" si="8"/>
        <v>0</v>
      </c>
      <c r="H18" s="843">
        <f t="shared" si="8"/>
        <v>0</v>
      </c>
      <c r="I18" s="843">
        <f t="shared" si="8"/>
        <v>0</v>
      </c>
      <c r="J18" s="843">
        <f t="shared" si="8"/>
        <v>1459.25674</v>
      </c>
      <c r="K18" s="843">
        <f t="shared" si="8"/>
        <v>13860.364880000001</v>
      </c>
      <c r="L18" s="843">
        <f t="shared" si="8"/>
        <v>0</v>
      </c>
      <c r="M18" s="843">
        <f t="shared" si="8"/>
        <v>609.85563000000002</v>
      </c>
      <c r="N18" s="843">
        <f t="shared" si="8"/>
        <v>14470.220509999999</v>
      </c>
      <c r="O18" s="843">
        <f t="shared" si="8"/>
        <v>1273.0957100000001</v>
      </c>
      <c r="P18" s="843">
        <f t="shared" si="8"/>
        <v>0</v>
      </c>
      <c r="Q18" s="843">
        <f t="shared" si="8"/>
        <v>536.50147000000004</v>
      </c>
      <c r="R18" s="843">
        <f t="shared" si="8"/>
        <v>0</v>
      </c>
      <c r="S18" s="685">
        <f t="shared" si="3"/>
        <v>17944.827959999999</v>
      </c>
      <c r="T18" s="300">
        <f t="shared" si="4"/>
        <v>30.162008423641428</v>
      </c>
      <c r="U18" s="300"/>
      <c r="V18" s="301"/>
      <c r="W18" s="301"/>
    </row>
    <row r="19" spans="1:23" ht="12.75" customHeight="1">
      <c r="A19" s="687" t="s">
        <v>78</v>
      </c>
      <c r="B19" s="688">
        <v>223</v>
      </c>
      <c r="C19" s="298"/>
      <c r="D19" s="298"/>
      <c r="E19" s="298"/>
      <c r="F19" s="299"/>
      <c r="G19" s="299">
        <f>'[2]3кв'!I17+'[2]1 полуг'!H18</f>
        <v>0</v>
      </c>
      <c r="H19" s="299">
        <f>'[2]3кв'!I17+'[2]1 полуг'!H18</f>
        <v>0</v>
      </c>
      <c r="I19" s="299"/>
      <c r="J19" s="299"/>
      <c r="K19" s="298">
        <v>10981.41678</v>
      </c>
      <c r="L19" s="299"/>
      <c r="M19" s="299">
        <v>609.85563000000002</v>
      </c>
      <c r="N19" s="843">
        <f t="shared" si="2"/>
        <v>11591.27241</v>
      </c>
      <c r="O19" s="299">
        <v>1035.39824</v>
      </c>
      <c r="P19" s="299"/>
      <c r="Q19" s="299">
        <v>278.12871000000001</v>
      </c>
      <c r="R19" s="299"/>
      <c r="S19" s="685">
        <f t="shared" si="3"/>
        <v>12904.799360000001</v>
      </c>
      <c r="T19" s="300">
        <f t="shared" si="4"/>
        <v>21.690632413381049</v>
      </c>
      <c r="U19" s="296"/>
      <c r="V19" s="297"/>
      <c r="W19" s="297"/>
    </row>
    <row r="20" spans="1:23" ht="18" customHeight="1">
      <c r="A20" s="687" t="s">
        <v>79</v>
      </c>
      <c r="B20" s="688">
        <v>223</v>
      </c>
      <c r="C20" s="298">
        <v>122.49405</v>
      </c>
      <c r="D20" s="298">
        <v>73.196470000000005</v>
      </c>
      <c r="E20" s="298"/>
      <c r="F20" s="299"/>
      <c r="G20" s="299">
        <f>'[2]3кв'!I18+'[2]1 полуг'!H19</f>
        <v>0</v>
      </c>
      <c r="H20" s="299">
        <f>'[2]3кв'!I18+'[2]1 полуг'!H19</f>
        <v>0</v>
      </c>
      <c r="I20" s="299"/>
      <c r="J20" s="299">
        <v>1459.25674</v>
      </c>
      <c r="K20" s="298">
        <v>2202.0262600000001</v>
      </c>
      <c r="L20" s="299"/>
      <c r="M20" s="299"/>
      <c r="N20" s="843">
        <f t="shared" si="2"/>
        <v>2202.0262600000001</v>
      </c>
      <c r="O20" s="299">
        <v>181.46435</v>
      </c>
      <c r="P20" s="299"/>
      <c r="Q20" s="299">
        <v>107.312</v>
      </c>
      <c r="R20" s="299"/>
      <c r="S20" s="685">
        <f t="shared" si="3"/>
        <v>4145.7498700000006</v>
      </c>
      <c r="T20" s="300">
        <f>S20/$S$143*100</f>
        <v>6.9682552978485273</v>
      </c>
      <c r="U20" s="296"/>
      <c r="V20" s="297"/>
      <c r="W20" s="297"/>
    </row>
    <row r="21" spans="1:23">
      <c r="A21" s="692" t="s">
        <v>80</v>
      </c>
      <c r="B21" s="688">
        <v>223</v>
      </c>
      <c r="C21" s="298">
        <v>10.06301</v>
      </c>
      <c r="D21" s="298"/>
      <c r="E21" s="298"/>
      <c r="F21" s="299"/>
      <c r="G21" s="299">
        <f>'[2]3кв'!I19+'[2]1 полуг'!H20</f>
        <v>0</v>
      </c>
      <c r="H21" s="299">
        <f>'[2]3кв'!I19+'[2]1 полуг'!H20</f>
        <v>0</v>
      </c>
      <c r="I21" s="299"/>
      <c r="J21" s="299"/>
      <c r="K21" s="299">
        <v>676.92183999999997</v>
      </c>
      <c r="L21" s="299"/>
      <c r="M21" s="299"/>
      <c r="N21" s="843">
        <f t="shared" si="2"/>
        <v>676.92183999999997</v>
      </c>
      <c r="O21" s="299">
        <v>56.23312</v>
      </c>
      <c r="P21" s="299"/>
      <c r="Q21" s="299">
        <v>151.06075999999999</v>
      </c>
      <c r="R21" s="299"/>
      <c r="S21" s="685">
        <f t="shared" si="3"/>
        <v>894.27872999999988</v>
      </c>
      <c r="T21" s="300">
        <f t="shared" ref="T21:T84" si="9">S21/$S$143*100</f>
        <v>1.503120712411854</v>
      </c>
      <c r="U21" s="296"/>
      <c r="V21" s="297"/>
      <c r="W21" s="297"/>
    </row>
    <row r="22" spans="1:23" ht="12" customHeight="1">
      <c r="A22" s="693" t="s">
        <v>732</v>
      </c>
      <c r="B22" s="688">
        <v>224</v>
      </c>
      <c r="C22" s="298">
        <v>9</v>
      </c>
      <c r="D22" s="298"/>
      <c r="E22" s="298"/>
      <c r="F22" s="299">
        <v>0</v>
      </c>
      <c r="G22" s="299">
        <f>'[2]3кв'!I20+'[2]1 полуг'!H21</f>
        <v>0</v>
      </c>
      <c r="H22" s="299">
        <f>'[2]3кв'!I20+'[2]1 полуг'!H21</f>
        <v>0</v>
      </c>
      <c r="I22" s="299"/>
      <c r="J22" s="299">
        <f>'[2]3кв'!M20+'[2]1 полуг'!K21</f>
        <v>0</v>
      </c>
      <c r="K22" s="299">
        <v>7.5</v>
      </c>
      <c r="L22" s="299"/>
      <c r="M22" s="299"/>
      <c r="N22" s="298">
        <f t="shared" si="2"/>
        <v>7.5</v>
      </c>
      <c r="O22" s="299"/>
      <c r="P22" s="299"/>
      <c r="Q22" s="299"/>
      <c r="R22" s="299"/>
      <c r="S22" s="685">
        <f t="shared" si="3"/>
        <v>16.5</v>
      </c>
      <c r="T22" s="300">
        <f t="shared" si="9"/>
        <v>2.7733514085474885E-2</v>
      </c>
      <c r="U22" s="296"/>
      <c r="V22" s="297"/>
      <c r="W22" s="297"/>
    </row>
    <row r="23" spans="1:23" s="302" customFormat="1" ht="13.5">
      <c r="A23" s="694" t="s">
        <v>81</v>
      </c>
      <c r="B23" s="684">
        <v>225</v>
      </c>
      <c r="C23" s="843">
        <f t="shared" ref="C23:R23" si="10">SUM(C24:C39)</f>
        <v>375.72</v>
      </c>
      <c r="D23" s="843">
        <f t="shared" si="10"/>
        <v>2.8</v>
      </c>
      <c r="E23" s="843">
        <f t="shared" si="10"/>
        <v>334.99169999999998</v>
      </c>
      <c r="F23" s="843">
        <f t="shared" si="10"/>
        <v>10.54</v>
      </c>
      <c r="G23" s="843">
        <f t="shared" si="10"/>
        <v>0</v>
      </c>
      <c r="H23" s="843">
        <f t="shared" si="10"/>
        <v>0</v>
      </c>
      <c r="I23" s="843">
        <f t="shared" si="10"/>
        <v>8.4</v>
      </c>
      <c r="J23" s="843">
        <f>SUM(J24:J39)</f>
        <v>1196.30081</v>
      </c>
      <c r="K23" s="843">
        <f t="shared" si="10"/>
        <v>3036.5483999999997</v>
      </c>
      <c r="L23" s="843">
        <f t="shared" si="10"/>
        <v>0</v>
      </c>
      <c r="M23" s="843">
        <f t="shared" si="10"/>
        <v>0</v>
      </c>
      <c r="N23" s="843">
        <f t="shared" si="10"/>
        <v>3036.5483999999997</v>
      </c>
      <c r="O23" s="843">
        <f t="shared" si="10"/>
        <v>15.74122</v>
      </c>
      <c r="P23" s="843">
        <f t="shared" si="10"/>
        <v>0</v>
      </c>
      <c r="Q23" s="843">
        <f t="shared" si="10"/>
        <v>0</v>
      </c>
      <c r="R23" s="843">
        <f t="shared" si="10"/>
        <v>0</v>
      </c>
      <c r="S23" s="685">
        <f t="shared" si="3"/>
        <v>4981.0421299999998</v>
      </c>
      <c r="T23" s="300">
        <f t="shared" si="9"/>
        <v>8.3722304286484146</v>
      </c>
      <c r="U23" s="300"/>
      <c r="V23" s="301"/>
      <c r="W23" s="301"/>
    </row>
    <row r="24" spans="1:23" ht="14.25" customHeight="1">
      <c r="A24" s="695" t="s">
        <v>592</v>
      </c>
      <c r="B24" s="688">
        <v>225</v>
      </c>
      <c r="C24" s="298"/>
      <c r="D24" s="298"/>
      <c r="E24" s="298"/>
      <c r="F24" s="299">
        <f>'[2]3кв'!H22+'[2]1 полуг'!G23</f>
        <v>0</v>
      </c>
      <c r="G24" s="299">
        <f>'[2]3кв'!I22+'[2]1 полуг'!H23</f>
        <v>0</v>
      </c>
      <c r="H24" s="299">
        <f>'[2]3кв'!I22+'[2]1 полуг'!H23</f>
        <v>0</v>
      </c>
      <c r="I24" s="299"/>
      <c r="J24" s="299">
        <v>836.41795000000002</v>
      </c>
      <c r="K24" s="299"/>
      <c r="L24" s="299"/>
      <c r="M24" s="299"/>
      <c r="N24" s="843">
        <f t="shared" si="2"/>
        <v>0</v>
      </c>
      <c r="O24" s="299">
        <f>'[2]3кв'!R22+'[2]1 полуг'!P23</f>
        <v>0</v>
      </c>
      <c r="P24" s="299"/>
      <c r="Q24" s="299"/>
      <c r="R24" s="299"/>
      <c r="S24" s="685">
        <f t="shared" si="3"/>
        <v>836.41795000000002</v>
      </c>
      <c r="T24" s="300">
        <f t="shared" si="9"/>
        <v>1.4058672119799414</v>
      </c>
      <c r="U24" s="296"/>
      <c r="V24" s="297"/>
      <c r="W24" s="297"/>
    </row>
    <row r="25" spans="1:23" ht="15" customHeight="1">
      <c r="A25" s="695" t="s">
        <v>664</v>
      </c>
      <c r="B25" s="688">
        <v>225</v>
      </c>
      <c r="C25" s="298">
        <v>15.48</v>
      </c>
      <c r="D25" s="298"/>
      <c r="E25" s="298">
        <v>334.99169999999998</v>
      </c>
      <c r="F25" s="299"/>
      <c r="G25" s="299">
        <f>'[2]3кв'!I23+'[2]1 полуг'!H24</f>
        <v>0</v>
      </c>
      <c r="H25" s="299">
        <f>'[2]3кв'!I23+'[2]1 полуг'!H24</f>
        <v>0</v>
      </c>
      <c r="I25" s="299"/>
      <c r="J25" s="299">
        <v>359.88285999999999</v>
      </c>
      <c r="K25" s="299">
        <v>383.47527000000002</v>
      </c>
      <c r="L25" s="299"/>
      <c r="M25" s="299"/>
      <c r="N25" s="843">
        <f t="shared" si="2"/>
        <v>383.47527000000002</v>
      </c>
      <c r="O25" s="299">
        <v>15.74122</v>
      </c>
      <c r="P25" s="299"/>
      <c r="Q25" s="299"/>
      <c r="R25" s="299"/>
      <c r="S25" s="685">
        <f t="shared" si="3"/>
        <v>1109.5710500000002</v>
      </c>
      <c r="T25" s="300">
        <f t="shared" si="9"/>
        <v>1.8649881420612222</v>
      </c>
      <c r="U25" s="296"/>
      <c r="V25" s="297"/>
      <c r="W25" s="297"/>
    </row>
    <row r="26" spans="1:23" ht="12.75" customHeight="1">
      <c r="A26" s="695" t="s">
        <v>593</v>
      </c>
      <c r="B26" s="688">
        <v>225</v>
      </c>
      <c r="C26" s="298"/>
      <c r="D26" s="298"/>
      <c r="E26" s="298"/>
      <c r="F26" s="299"/>
      <c r="G26" s="299">
        <f>'[2]3кв'!I24</f>
        <v>0</v>
      </c>
      <c r="H26" s="299">
        <f>'[2]3кв'!I24</f>
        <v>0</v>
      </c>
      <c r="I26" s="299"/>
      <c r="J26" s="299"/>
      <c r="K26" s="299">
        <v>2317</v>
      </c>
      <c r="L26" s="299"/>
      <c r="M26" s="299"/>
      <c r="N26" s="843">
        <f t="shared" si="2"/>
        <v>2317</v>
      </c>
      <c r="O26" s="299"/>
      <c r="P26" s="299"/>
      <c r="Q26" s="299"/>
      <c r="R26" s="299"/>
      <c r="S26" s="685">
        <f t="shared" si="3"/>
        <v>2317</v>
      </c>
      <c r="T26" s="300">
        <f t="shared" si="9"/>
        <v>3.8944577052148674</v>
      </c>
      <c r="U26" s="296"/>
      <c r="V26" s="297"/>
      <c r="W26" s="297"/>
    </row>
    <row r="27" spans="1:23">
      <c r="A27" s="695" t="s">
        <v>665</v>
      </c>
      <c r="B27" s="688">
        <v>225</v>
      </c>
      <c r="C27" s="298"/>
      <c r="D27" s="298"/>
      <c r="E27" s="298"/>
      <c r="F27" s="299"/>
      <c r="G27" s="299">
        <f>'[2]1 полуг'!H26</f>
        <v>0</v>
      </c>
      <c r="H27" s="299">
        <f>'[2]1 полуг'!H26</f>
        <v>0</v>
      </c>
      <c r="I27" s="299"/>
      <c r="J27" s="299"/>
      <c r="K27" s="299">
        <v>114.57856</v>
      </c>
      <c r="L27" s="299"/>
      <c r="M27" s="299"/>
      <c r="N27" s="843">
        <f t="shared" si="2"/>
        <v>114.57856</v>
      </c>
      <c r="O27" s="299"/>
      <c r="P27" s="299"/>
      <c r="Q27" s="299"/>
      <c r="R27" s="299"/>
      <c r="S27" s="685">
        <f t="shared" si="3"/>
        <v>114.57856</v>
      </c>
      <c r="T27" s="300">
        <f t="shared" si="9"/>
        <v>0.19258582470626845</v>
      </c>
      <c r="U27" s="296"/>
      <c r="V27" s="297"/>
      <c r="W27" s="297"/>
    </row>
    <row r="28" spans="1:23" ht="15" hidden="1" customHeight="1">
      <c r="A28" s="695" t="s">
        <v>551</v>
      </c>
      <c r="B28" s="688">
        <v>225</v>
      </c>
      <c r="C28" s="844"/>
      <c r="D28" s="844"/>
      <c r="E28" s="298"/>
      <c r="F28" s="299"/>
      <c r="G28" s="299">
        <f>'[2]1 полуг'!H27</f>
        <v>0</v>
      </c>
      <c r="H28" s="299">
        <f>'[2]1 полуг'!H27</f>
        <v>0</v>
      </c>
      <c r="I28" s="299"/>
      <c r="J28" s="299"/>
      <c r="K28" s="299"/>
      <c r="L28" s="299"/>
      <c r="M28" s="299"/>
      <c r="N28" s="843">
        <f t="shared" si="2"/>
        <v>0</v>
      </c>
      <c r="O28" s="299"/>
      <c r="P28" s="299"/>
      <c r="Q28" s="299"/>
      <c r="R28" s="299"/>
      <c r="S28" s="685">
        <f t="shared" si="3"/>
        <v>0</v>
      </c>
      <c r="T28" s="300">
        <f t="shared" si="9"/>
        <v>0</v>
      </c>
      <c r="U28" s="296"/>
      <c r="V28" s="297"/>
      <c r="W28" s="297"/>
    </row>
    <row r="29" spans="1:23" ht="12.75" hidden="1" customHeight="1">
      <c r="A29" s="695" t="s">
        <v>733</v>
      </c>
      <c r="B29" s="688">
        <v>225</v>
      </c>
      <c r="C29" s="298"/>
      <c r="D29" s="298"/>
      <c r="E29" s="298"/>
      <c r="F29" s="299"/>
      <c r="G29" s="299">
        <v>0</v>
      </c>
      <c r="H29" s="299">
        <f>'[2]1 полуг'!H28</f>
        <v>0</v>
      </c>
      <c r="I29" s="299"/>
      <c r="J29" s="299"/>
      <c r="K29" s="299"/>
      <c r="L29" s="299">
        <v>0</v>
      </c>
      <c r="M29" s="299"/>
      <c r="N29" s="843">
        <f t="shared" si="2"/>
        <v>0</v>
      </c>
      <c r="O29" s="299"/>
      <c r="P29" s="299"/>
      <c r="Q29" s="299"/>
      <c r="R29" s="299"/>
      <c r="S29" s="685">
        <f t="shared" si="3"/>
        <v>0</v>
      </c>
      <c r="T29" s="300">
        <f t="shared" si="9"/>
        <v>0</v>
      </c>
      <c r="U29" s="296"/>
      <c r="V29" s="297"/>
      <c r="W29" s="297"/>
    </row>
    <row r="30" spans="1:23" ht="15" hidden="1" customHeight="1">
      <c r="A30" s="695" t="s">
        <v>552</v>
      </c>
      <c r="B30" s="688">
        <v>225</v>
      </c>
      <c r="C30" s="298"/>
      <c r="D30" s="298"/>
      <c r="E30" s="298"/>
      <c r="F30" s="299"/>
      <c r="G30" s="299">
        <f>'[2]3кв'!J26</f>
        <v>0</v>
      </c>
      <c r="H30" s="299">
        <f>'[2]3кв'!I26+'[2]1 полуг'!H30</f>
        <v>0</v>
      </c>
      <c r="I30" s="299"/>
      <c r="J30" s="299"/>
      <c r="K30" s="299"/>
      <c r="L30" s="299"/>
      <c r="M30" s="299"/>
      <c r="N30" s="843">
        <f t="shared" si="2"/>
        <v>0</v>
      </c>
      <c r="O30" s="299"/>
      <c r="P30" s="299"/>
      <c r="Q30" s="299"/>
      <c r="R30" s="299"/>
      <c r="S30" s="685">
        <f t="shared" si="3"/>
        <v>0</v>
      </c>
      <c r="T30" s="300">
        <f t="shared" si="9"/>
        <v>0</v>
      </c>
      <c r="U30" s="296"/>
      <c r="V30" s="297"/>
      <c r="W30" s="297"/>
    </row>
    <row r="31" spans="1:23" ht="15" customHeight="1">
      <c r="A31" s="695" t="s">
        <v>734</v>
      </c>
      <c r="B31" s="688">
        <v>225</v>
      </c>
      <c r="C31" s="298">
        <v>247.4</v>
      </c>
      <c r="D31" s="298"/>
      <c r="E31" s="298"/>
      <c r="F31" s="299"/>
      <c r="G31" s="299"/>
      <c r="H31" s="299"/>
      <c r="I31" s="299"/>
      <c r="J31" s="299"/>
      <c r="K31" s="299">
        <v>180.49457000000001</v>
      </c>
      <c r="L31" s="299"/>
      <c r="M31" s="299"/>
      <c r="N31" s="843">
        <f t="shared" si="2"/>
        <v>180.49457000000001</v>
      </c>
      <c r="O31" s="299"/>
      <c r="P31" s="299"/>
      <c r="Q31" s="299"/>
      <c r="R31" s="299"/>
      <c r="S31" s="685">
        <f t="shared" si="3"/>
        <v>427.89457000000004</v>
      </c>
      <c r="T31" s="300">
        <f t="shared" si="9"/>
        <v>0.71921333843595281</v>
      </c>
      <c r="U31" s="296"/>
      <c r="V31" s="297"/>
      <c r="W31" s="297"/>
    </row>
    <row r="32" spans="1:23" ht="15" hidden="1" customHeight="1">
      <c r="A32" s="695" t="s">
        <v>777</v>
      </c>
      <c r="B32" s="688">
        <v>225</v>
      </c>
      <c r="C32" s="298"/>
      <c r="D32" s="298"/>
      <c r="E32" s="298"/>
      <c r="F32" s="299"/>
      <c r="G32" s="299">
        <f>'[2]1 полуг'!H31</f>
        <v>0</v>
      </c>
      <c r="H32" s="299">
        <f>'[2]1 полуг'!H31</f>
        <v>0</v>
      </c>
      <c r="I32" s="299"/>
      <c r="J32" s="299"/>
      <c r="K32" s="299"/>
      <c r="L32" s="299"/>
      <c r="M32" s="299"/>
      <c r="N32" s="843">
        <f t="shared" si="2"/>
        <v>0</v>
      </c>
      <c r="O32" s="299"/>
      <c r="P32" s="299"/>
      <c r="Q32" s="299"/>
      <c r="R32" s="299"/>
      <c r="S32" s="685">
        <f t="shared" si="3"/>
        <v>0</v>
      </c>
      <c r="T32" s="300">
        <f t="shared" si="9"/>
        <v>0</v>
      </c>
      <c r="U32" s="296"/>
      <c r="V32" s="297"/>
      <c r="W32" s="297"/>
    </row>
    <row r="33" spans="1:23" ht="15" hidden="1" customHeight="1">
      <c r="A33" s="695" t="s">
        <v>553</v>
      </c>
      <c r="B33" s="688">
        <v>225</v>
      </c>
      <c r="C33" s="298"/>
      <c r="D33" s="298"/>
      <c r="E33" s="298"/>
      <c r="F33" s="299"/>
      <c r="G33" s="299">
        <f>'[2]1 полуг'!H32</f>
        <v>0</v>
      </c>
      <c r="H33" s="299">
        <f>'[2]1 полуг'!H32</f>
        <v>0</v>
      </c>
      <c r="I33" s="299"/>
      <c r="J33" s="299"/>
      <c r="K33" s="299"/>
      <c r="L33" s="299"/>
      <c r="M33" s="299"/>
      <c r="N33" s="843">
        <f t="shared" si="2"/>
        <v>0</v>
      </c>
      <c r="O33" s="299"/>
      <c r="P33" s="299"/>
      <c r="Q33" s="299"/>
      <c r="R33" s="299"/>
      <c r="S33" s="685">
        <f t="shared" si="3"/>
        <v>0</v>
      </c>
      <c r="T33" s="300">
        <f t="shared" si="9"/>
        <v>0</v>
      </c>
      <c r="U33" s="296"/>
      <c r="V33" s="297"/>
      <c r="W33" s="297"/>
    </row>
    <row r="34" spans="1:23" ht="15" hidden="1" customHeight="1">
      <c r="A34" s="695" t="s">
        <v>221</v>
      </c>
      <c r="B34" s="688">
        <v>225</v>
      </c>
      <c r="C34" s="298"/>
      <c r="D34" s="298"/>
      <c r="E34" s="298"/>
      <c r="F34" s="299"/>
      <c r="G34" s="299">
        <f>'[2]1 полуг'!H34</f>
        <v>0</v>
      </c>
      <c r="H34" s="299">
        <f>'[2]1 полуг'!H34</f>
        <v>0</v>
      </c>
      <c r="I34" s="299"/>
      <c r="J34" s="299"/>
      <c r="K34" s="299"/>
      <c r="L34" s="299"/>
      <c r="M34" s="299"/>
      <c r="N34" s="843">
        <f t="shared" si="2"/>
        <v>0</v>
      </c>
      <c r="O34" s="299"/>
      <c r="P34" s="299"/>
      <c r="Q34" s="299"/>
      <c r="R34" s="299"/>
      <c r="S34" s="685">
        <f t="shared" si="3"/>
        <v>0</v>
      </c>
      <c r="T34" s="300">
        <f t="shared" si="9"/>
        <v>0</v>
      </c>
      <c r="U34" s="296"/>
      <c r="V34" s="297"/>
      <c r="W34" s="297"/>
    </row>
    <row r="35" spans="1:23" ht="15" customHeight="1">
      <c r="A35" s="695" t="s">
        <v>594</v>
      </c>
      <c r="B35" s="688">
        <v>225</v>
      </c>
      <c r="C35" s="298">
        <v>102.84</v>
      </c>
      <c r="D35" s="298"/>
      <c r="E35" s="298"/>
      <c r="F35" s="299">
        <v>1.84</v>
      </c>
      <c r="G35" s="299">
        <f>'[2]3кв'!I27+'[2]1 полуг'!H25</f>
        <v>0</v>
      </c>
      <c r="H35" s="299">
        <f>'[2]3кв'!I27+'[2]1 полуг'!H25</f>
        <v>0</v>
      </c>
      <c r="I35" s="299"/>
      <c r="J35" s="299"/>
      <c r="K35" s="299"/>
      <c r="L35" s="299"/>
      <c r="M35" s="299"/>
      <c r="N35" s="843">
        <f t="shared" si="2"/>
        <v>0</v>
      </c>
      <c r="O35" s="299"/>
      <c r="P35" s="299"/>
      <c r="Q35" s="299"/>
      <c r="R35" s="299"/>
      <c r="S35" s="685">
        <f t="shared" si="3"/>
        <v>104.68</v>
      </c>
      <c r="T35" s="300">
        <f t="shared" si="9"/>
        <v>0.17594813663439463</v>
      </c>
      <c r="U35" s="296"/>
      <c r="V35" s="297"/>
      <c r="W35" s="297"/>
    </row>
    <row r="36" spans="1:23" ht="14.25" hidden="1" customHeight="1">
      <c r="A36" s="695" t="s">
        <v>337</v>
      </c>
      <c r="B36" s="688">
        <v>225</v>
      </c>
      <c r="C36" s="298"/>
      <c r="D36" s="298"/>
      <c r="E36" s="298"/>
      <c r="F36" s="299"/>
      <c r="G36" s="299"/>
      <c r="H36" s="299"/>
      <c r="I36" s="299"/>
      <c r="J36" s="299"/>
      <c r="K36" s="299"/>
      <c r="L36" s="299">
        <f>'[2]1 полуг'!M33</f>
        <v>0</v>
      </c>
      <c r="M36" s="299"/>
      <c r="N36" s="843">
        <f t="shared" si="2"/>
        <v>0</v>
      </c>
      <c r="O36" s="299"/>
      <c r="P36" s="299"/>
      <c r="Q36" s="299"/>
      <c r="R36" s="299"/>
      <c r="S36" s="685">
        <f t="shared" si="3"/>
        <v>0</v>
      </c>
      <c r="T36" s="300">
        <f t="shared" si="9"/>
        <v>0</v>
      </c>
      <c r="U36" s="296"/>
      <c r="V36" s="297"/>
      <c r="W36" s="297"/>
    </row>
    <row r="37" spans="1:23" ht="15" hidden="1" customHeight="1">
      <c r="A37" s="696" t="s">
        <v>595</v>
      </c>
      <c r="B37" s="688">
        <v>225</v>
      </c>
      <c r="C37" s="298"/>
      <c r="D37" s="298"/>
      <c r="E37" s="298"/>
      <c r="F37" s="299"/>
      <c r="G37" s="299">
        <f>'[2]3кв'!I25</f>
        <v>0</v>
      </c>
      <c r="H37" s="299">
        <f>'[2]3кв'!I25</f>
        <v>0</v>
      </c>
      <c r="I37" s="299"/>
      <c r="J37" s="299"/>
      <c r="K37" s="299"/>
      <c r="L37" s="299"/>
      <c r="M37" s="299"/>
      <c r="N37" s="843">
        <f t="shared" si="2"/>
        <v>0</v>
      </c>
      <c r="O37" s="299"/>
      <c r="P37" s="299"/>
      <c r="Q37" s="299"/>
      <c r="R37" s="299"/>
      <c r="S37" s="685">
        <f t="shared" si="3"/>
        <v>0</v>
      </c>
      <c r="T37" s="300">
        <f t="shared" si="9"/>
        <v>0</v>
      </c>
      <c r="U37" s="296"/>
      <c r="V37" s="297"/>
      <c r="W37" s="297"/>
    </row>
    <row r="38" spans="1:23" ht="15" customHeight="1">
      <c r="A38" s="696" t="s">
        <v>180</v>
      </c>
      <c r="B38" s="688">
        <v>225</v>
      </c>
      <c r="C38" s="298">
        <v>10</v>
      </c>
      <c r="D38" s="298">
        <v>2.8</v>
      </c>
      <c r="E38" s="298"/>
      <c r="F38" s="299">
        <v>8.6999999999999993</v>
      </c>
      <c r="G38" s="299"/>
      <c r="H38" s="299"/>
      <c r="I38" s="299">
        <v>8.4</v>
      </c>
      <c r="J38" s="299"/>
      <c r="K38" s="299">
        <v>41</v>
      </c>
      <c r="L38" s="299">
        <f>'[2]1 полуг'!M35</f>
        <v>0</v>
      </c>
      <c r="M38" s="299"/>
      <c r="N38" s="843">
        <f t="shared" si="2"/>
        <v>41</v>
      </c>
      <c r="O38" s="299"/>
      <c r="P38" s="299"/>
      <c r="Q38" s="299"/>
      <c r="R38" s="299"/>
      <c r="S38" s="685">
        <f t="shared" si="3"/>
        <v>70.899999999999991</v>
      </c>
      <c r="T38" s="300">
        <f t="shared" si="9"/>
        <v>0.11917006961576783</v>
      </c>
      <c r="U38" s="296"/>
      <c r="V38" s="297"/>
      <c r="W38" s="297"/>
    </row>
    <row r="39" spans="1:23" ht="15" hidden="1" customHeight="1">
      <c r="A39" s="696" t="s">
        <v>735</v>
      </c>
      <c r="B39" s="688">
        <v>225</v>
      </c>
      <c r="C39" s="298"/>
      <c r="D39" s="298"/>
      <c r="E39" s="298"/>
      <c r="F39" s="299"/>
      <c r="G39" s="299"/>
      <c r="H39" s="299"/>
      <c r="I39" s="299"/>
      <c r="J39" s="299"/>
      <c r="K39" s="299"/>
      <c r="L39" s="299"/>
      <c r="M39" s="299"/>
      <c r="N39" s="843">
        <f t="shared" si="2"/>
        <v>0</v>
      </c>
      <c r="O39" s="299"/>
      <c r="P39" s="299"/>
      <c r="Q39" s="299"/>
      <c r="R39" s="299"/>
      <c r="S39" s="685">
        <f t="shared" si="3"/>
        <v>0</v>
      </c>
      <c r="T39" s="300">
        <f t="shared" si="9"/>
        <v>0</v>
      </c>
      <c r="U39" s="296"/>
      <c r="V39" s="297"/>
      <c r="W39" s="297"/>
    </row>
    <row r="40" spans="1:23" s="302" customFormat="1" ht="15" customHeight="1">
      <c r="A40" s="691" t="s">
        <v>736</v>
      </c>
      <c r="B40" s="684">
        <v>226</v>
      </c>
      <c r="C40" s="843">
        <f>SUM(C41:C82)</f>
        <v>2138.8592899999999</v>
      </c>
      <c r="D40" s="843">
        <f>SUM(D41:D82)</f>
        <v>5.9420099999999998</v>
      </c>
      <c r="E40" s="843">
        <f t="shared" ref="E40:R40" si="11">SUM(E41:E82)</f>
        <v>208.08610999999999</v>
      </c>
      <c r="F40" s="843">
        <f t="shared" si="11"/>
        <v>300.5</v>
      </c>
      <c r="G40" s="843">
        <f t="shared" si="11"/>
        <v>0</v>
      </c>
      <c r="H40" s="843">
        <f t="shared" si="11"/>
        <v>0</v>
      </c>
      <c r="I40" s="843">
        <f t="shared" si="11"/>
        <v>189.51300000000001</v>
      </c>
      <c r="J40" s="843">
        <f t="shared" si="11"/>
        <v>365.10762999999997</v>
      </c>
      <c r="K40" s="843">
        <f>SUM(K41:K82)</f>
        <v>3731.8765899999999</v>
      </c>
      <c r="L40" s="843">
        <f t="shared" si="11"/>
        <v>0</v>
      </c>
      <c r="M40" s="843">
        <f t="shared" si="11"/>
        <v>142.93045999999998</v>
      </c>
      <c r="N40" s="843">
        <f>SUM(N41:N82)</f>
        <v>3874.8070499999999</v>
      </c>
      <c r="O40" s="843">
        <f t="shared" si="11"/>
        <v>654.57028000000003</v>
      </c>
      <c r="P40" s="843">
        <f t="shared" si="11"/>
        <v>0</v>
      </c>
      <c r="Q40" s="843">
        <f t="shared" si="11"/>
        <v>0</v>
      </c>
      <c r="R40" s="843">
        <f t="shared" si="11"/>
        <v>223.215</v>
      </c>
      <c r="S40" s="685">
        <f t="shared" si="3"/>
        <v>7960.6003699999992</v>
      </c>
      <c r="T40" s="300">
        <f t="shared" si="9"/>
        <v>13.38032863577161</v>
      </c>
      <c r="U40" s="300"/>
      <c r="V40" s="301"/>
      <c r="W40" s="301"/>
    </row>
    <row r="41" spans="1:23" ht="15" hidden="1" customHeight="1">
      <c r="A41" s="687" t="s">
        <v>596</v>
      </c>
      <c r="B41" s="688">
        <v>226</v>
      </c>
      <c r="C41" s="298"/>
      <c r="D41" s="298"/>
      <c r="E41" s="298"/>
      <c r="F41" s="299"/>
      <c r="G41" s="299">
        <f>'[2]3кв'!I31+'[2]1 полуг'!H37</f>
        <v>0</v>
      </c>
      <c r="H41" s="299">
        <f>'[2]3кв'!I31+'[2]1 полуг'!H37</f>
        <v>0</v>
      </c>
      <c r="I41" s="299"/>
      <c r="J41" s="299">
        <f>'[2]3кв'!M31+'[2]1 полуг'!K37</f>
        <v>0</v>
      </c>
      <c r="K41" s="299"/>
      <c r="L41" s="299"/>
      <c r="M41" s="299"/>
      <c r="N41" s="843">
        <f t="shared" si="2"/>
        <v>0</v>
      </c>
      <c r="O41" s="299"/>
      <c r="P41" s="299"/>
      <c r="Q41" s="299"/>
      <c r="R41" s="299"/>
      <c r="S41" s="685">
        <f t="shared" si="3"/>
        <v>0</v>
      </c>
      <c r="T41" s="300">
        <f t="shared" si="9"/>
        <v>0</v>
      </c>
      <c r="U41" s="296"/>
      <c r="V41" s="297"/>
      <c r="W41" s="297"/>
    </row>
    <row r="42" spans="1:23" ht="15" customHeight="1">
      <c r="A42" s="687" t="s">
        <v>737</v>
      </c>
      <c r="B42" s="688">
        <v>226</v>
      </c>
      <c r="C42" s="298">
        <v>103.61499999999999</v>
      </c>
      <c r="D42" s="298"/>
      <c r="E42" s="298"/>
      <c r="F42" s="299"/>
      <c r="G42" s="299"/>
      <c r="H42" s="299"/>
      <c r="I42" s="299"/>
      <c r="J42" s="299"/>
      <c r="K42" s="299"/>
      <c r="L42" s="299"/>
      <c r="M42" s="299"/>
      <c r="N42" s="843">
        <f t="shared" si="2"/>
        <v>0</v>
      </c>
      <c r="O42" s="299"/>
      <c r="P42" s="299"/>
      <c r="Q42" s="299"/>
      <c r="R42" s="299"/>
      <c r="S42" s="685">
        <f t="shared" si="3"/>
        <v>103.61499999999999</v>
      </c>
      <c r="T42" s="300">
        <f t="shared" si="9"/>
        <v>0.17415806436160486</v>
      </c>
      <c r="U42" s="296"/>
      <c r="V42" s="297"/>
      <c r="W42" s="297"/>
    </row>
    <row r="43" spans="1:23" ht="15" customHeight="1">
      <c r="A43" s="687" t="s">
        <v>738</v>
      </c>
      <c r="B43" s="688">
        <v>226</v>
      </c>
      <c r="C43" s="298">
        <v>38.74</v>
      </c>
      <c r="D43" s="298"/>
      <c r="E43" s="298"/>
      <c r="F43" s="299"/>
      <c r="G43" s="299"/>
      <c r="H43" s="299"/>
      <c r="I43" s="299"/>
      <c r="J43" s="299"/>
      <c r="K43" s="299"/>
      <c r="L43" s="299"/>
      <c r="M43" s="299"/>
      <c r="N43" s="843">
        <f t="shared" si="2"/>
        <v>0</v>
      </c>
      <c r="O43" s="299"/>
      <c r="P43" s="299"/>
      <c r="Q43" s="299"/>
      <c r="R43" s="299"/>
      <c r="S43" s="685">
        <f t="shared" si="3"/>
        <v>38.74</v>
      </c>
      <c r="T43" s="300">
        <f t="shared" si="9"/>
        <v>6.5114929434624075E-2</v>
      </c>
      <c r="U43" s="296"/>
      <c r="V43" s="297"/>
      <c r="W43" s="297"/>
    </row>
    <row r="44" spans="1:23">
      <c r="A44" s="687" t="s">
        <v>597</v>
      </c>
      <c r="B44" s="688">
        <v>226</v>
      </c>
      <c r="C44" s="298"/>
      <c r="D44" s="298"/>
      <c r="E44" s="298"/>
      <c r="F44" s="299"/>
      <c r="G44" s="299">
        <f>'[2]1 полуг'!H38</f>
        <v>0</v>
      </c>
      <c r="H44" s="299">
        <f>'[2]1 полуг'!H38</f>
        <v>0</v>
      </c>
      <c r="I44" s="299"/>
      <c r="J44" s="299">
        <v>249.13800000000001</v>
      </c>
      <c r="K44" s="299"/>
      <c r="L44" s="299"/>
      <c r="M44" s="299"/>
      <c r="N44" s="843">
        <f t="shared" si="2"/>
        <v>0</v>
      </c>
      <c r="O44" s="299"/>
      <c r="P44" s="299"/>
      <c r="Q44" s="299"/>
      <c r="R44" s="299">
        <v>0</v>
      </c>
      <c r="S44" s="685">
        <f t="shared" si="3"/>
        <v>249.13800000000001</v>
      </c>
      <c r="T44" s="300">
        <f t="shared" si="9"/>
        <v>0.41875589286224496</v>
      </c>
      <c r="U44" s="296"/>
      <c r="V44" s="297"/>
      <c r="W44" s="297"/>
    </row>
    <row r="45" spans="1:23" ht="12.75" hidden="1" customHeight="1">
      <c r="A45" s="687" t="s">
        <v>598</v>
      </c>
      <c r="B45" s="688">
        <v>226</v>
      </c>
      <c r="C45" s="298"/>
      <c r="D45" s="298"/>
      <c r="E45" s="298"/>
      <c r="F45" s="299"/>
      <c r="G45" s="299"/>
      <c r="H45" s="299"/>
      <c r="I45" s="299"/>
      <c r="J45" s="299"/>
      <c r="K45" s="299"/>
      <c r="L45" s="299">
        <f>'[2]1 полуг'!M41+'[2]3кв'!O35</f>
        <v>0</v>
      </c>
      <c r="M45" s="299"/>
      <c r="N45" s="843">
        <f t="shared" si="2"/>
        <v>0</v>
      </c>
      <c r="O45" s="299"/>
      <c r="P45" s="299"/>
      <c r="Q45" s="299"/>
      <c r="R45" s="299"/>
      <c r="S45" s="685">
        <f t="shared" si="3"/>
        <v>0</v>
      </c>
      <c r="T45" s="300">
        <f t="shared" si="9"/>
        <v>0</v>
      </c>
      <c r="U45" s="296"/>
      <c r="V45" s="297"/>
      <c r="W45" s="297"/>
    </row>
    <row r="46" spans="1:23" ht="15" customHeight="1">
      <c r="A46" s="687" t="s">
        <v>599</v>
      </c>
      <c r="B46" s="688">
        <v>226</v>
      </c>
      <c r="C46" s="298">
        <v>16</v>
      </c>
      <c r="D46" s="298"/>
      <c r="E46" s="298"/>
      <c r="F46" s="299">
        <v>20</v>
      </c>
      <c r="G46" s="299">
        <f>'[2]3кв'!I33+'[2]1 полуг'!H40</f>
        <v>0</v>
      </c>
      <c r="H46" s="299">
        <f>'[2]3кв'!I33+'[2]1 полуг'!H40</f>
        <v>0</v>
      </c>
      <c r="I46" s="299">
        <v>24</v>
      </c>
      <c r="J46" s="299"/>
      <c r="K46" s="299"/>
      <c r="L46" s="299"/>
      <c r="M46" s="299"/>
      <c r="N46" s="843">
        <f t="shared" si="2"/>
        <v>0</v>
      </c>
      <c r="O46" s="299"/>
      <c r="P46" s="299"/>
      <c r="Q46" s="299"/>
      <c r="R46" s="299">
        <v>24</v>
      </c>
      <c r="S46" s="685">
        <f t="shared" si="3"/>
        <v>84</v>
      </c>
      <c r="T46" s="300">
        <f t="shared" si="9"/>
        <v>0.14118879898059941</v>
      </c>
      <c r="U46" s="296"/>
      <c r="V46" s="297"/>
      <c r="W46" s="297"/>
    </row>
    <row r="47" spans="1:23" ht="15.75" hidden="1" customHeight="1">
      <c r="A47" s="687" t="s">
        <v>125</v>
      </c>
      <c r="B47" s="688">
        <v>226</v>
      </c>
      <c r="C47" s="298"/>
      <c r="D47" s="298"/>
      <c r="E47" s="298"/>
      <c r="F47" s="299"/>
      <c r="G47" s="299">
        <f>'[2]3кв'!I34+'[2]1 полуг'!H41</f>
        <v>0</v>
      </c>
      <c r="H47" s="299">
        <f>'[2]3кв'!I34+'[2]1 полуг'!H41</f>
        <v>0</v>
      </c>
      <c r="I47" s="299"/>
      <c r="J47" s="299"/>
      <c r="K47" s="299"/>
      <c r="L47" s="299"/>
      <c r="M47" s="299"/>
      <c r="N47" s="843">
        <f t="shared" si="2"/>
        <v>0</v>
      </c>
      <c r="O47" s="299"/>
      <c r="P47" s="299"/>
      <c r="Q47" s="299"/>
      <c r="R47" s="299"/>
      <c r="S47" s="685">
        <f t="shared" si="3"/>
        <v>0</v>
      </c>
      <c r="T47" s="300">
        <f t="shared" si="9"/>
        <v>0</v>
      </c>
      <c r="U47" s="296"/>
      <c r="V47" s="297"/>
      <c r="W47" s="297"/>
    </row>
    <row r="48" spans="1:23" hidden="1">
      <c r="A48" s="687" t="s">
        <v>600</v>
      </c>
      <c r="B48" s="688">
        <v>226</v>
      </c>
      <c r="C48" s="298"/>
      <c r="D48" s="298"/>
      <c r="E48" s="298"/>
      <c r="F48" s="299"/>
      <c r="G48" s="299">
        <f>'[2]1 полуг'!H44+'[2]3кв'!I38</f>
        <v>0</v>
      </c>
      <c r="H48" s="299">
        <f>'[2]1 полуг'!H44+'[2]3кв'!I38</f>
        <v>0</v>
      </c>
      <c r="I48" s="299"/>
      <c r="J48" s="299"/>
      <c r="K48" s="299"/>
      <c r="L48" s="299"/>
      <c r="M48" s="299"/>
      <c r="N48" s="843">
        <f t="shared" si="2"/>
        <v>0</v>
      </c>
      <c r="O48" s="299"/>
      <c r="P48" s="299"/>
      <c r="Q48" s="299"/>
      <c r="R48" s="299"/>
      <c r="S48" s="685">
        <f t="shared" si="3"/>
        <v>0</v>
      </c>
      <c r="T48" s="300">
        <f t="shared" si="9"/>
        <v>0</v>
      </c>
      <c r="U48" s="296"/>
      <c r="V48" s="297"/>
      <c r="W48" s="297"/>
    </row>
    <row r="49" spans="1:23" ht="12.75" customHeight="1">
      <c r="A49" s="687" t="s">
        <v>662</v>
      </c>
      <c r="B49" s="688">
        <v>226</v>
      </c>
      <c r="C49" s="298">
        <v>138.97128000000001</v>
      </c>
      <c r="D49" s="298"/>
      <c r="E49" s="298"/>
      <c r="F49" s="299"/>
      <c r="G49" s="299">
        <f>'[2]1 полуг'!H48</f>
        <v>0</v>
      </c>
      <c r="H49" s="299">
        <f>'[2]1 полуг'!H48</f>
        <v>0</v>
      </c>
      <c r="I49" s="299"/>
      <c r="J49" s="299"/>
      <c r="K49" s="299">
        <v>818.32946000000004</v>
      </c>
      <c r="L49" s="299"/>
      <c r="M49" s="299">
        <v>29.397480000000002</v>
      </c>
      <c r="N49" s="843">
        <f t="shared" si="2"/>
        <v>847.72694000000001</v>
      </c>
      <c r="O49" s="299"/>
      <c r="P49" s="299"/>
      <c r="Q49" s="299"/>
      <c r="R49" s="299">
        <v>162</v>
      </c>
      <c r="S49" s="685">
        <f t="shared" si="3"/>
        <v>1148.69822</v>
      </c>
      <c r="T49" s="300">
        <f t="shared" si="9"/>
        <v>1.9307538342018138</v>
      </c>
      <c r="U49" s="296"/>
      <c r="V49" s="297"/>
      <c r="W49" s="297"/>
    </row>
    <row r="50" spans="1:23" ht="12" customHeight="1">
      <c r="A50" s="687" t="s">
        <v>796</v>
      </c>
      <c r="B50" s="688">
        <v>226</v>
      </c>
      <c r="C50" s="298">
        <v>15</v>
      </c>
      <c r="D50" s="298"/>
      <c r="E50" s="298"/>
      <c r="F50" s="299"/>
      <c r="G50" s="299">
        <f>'[2]1 полуг'!H63</f>
        <v>0</v>
      </c>
      <c r="H50" s="299">
        <f>'[2]1 полуг'!H63</f>
        <v>0</v>
      </c>
      <c r="I50" s="299"/>
      <c r="J50" s="299"/>
      <c r="K50" s="299"/>
      <c r="L50" s="299"/>
      <c r="M50" s="299"/>
      <c r="N50" s="843">
        <f t="shared" si="2"/>
        <v>0</v>
      </c>
      <c r="O50" s="299"/>
      <c r="P50" s="299"/>
      <c r="Q50" s="299"/>
      <c r="R50" s="299"/>
      <c r="S50" s="685">
        <f t="shared" si="3"/>
        <v>15</v>
      </c>
      <c r="T50" s="300">
        <f t="shared" si="9"/>
        <v>2.5212285532249898E-2</v>
      </c>
      <c r="U50" s="296"/>
      <c r="V50" s="297"/>
      <c r="W50" s="297"/>
    </row>
    <row r="51" spans="1:23" ht="15" customHeight="1">
      <c r="A51" s="687" t="s">
        <v>166</v>
      </c>
      <c r="B51" s="688">
        <v>226</v>
      </c>
      <c r="C51" s="298"/>
      <c r="D51" s="298"/>
      <c r="E51" s="298"/>
      <c r="F51" s="299"/>
      <c r="G51" s="299">
        <f>'[2]3кв'!I42</f>
        <v>0</v>
      </c>
      <c r="H51" s="299">
        <f>'[2]3кв'!I42</f>
        <v>0</v>
      </c>
      <c r="I51" s="299">
        <v>106</v>
      </c>
      <c r="J51" s="299"/>
      <c r="K51" s="299"/>
      <c r="L51" s="299"/>
      <c r="M51" s="299"/>
      <c r="N51" s="843">
        <f t="shared" si="2"/>
        <v>0</v>
      </c>
      <c r="O51" s="298"/>
      <c r="P51" s="299"/>
      <c r="Q51" s="299"/>
      <c r="R51" s="299"/>
      <c r="S51" s="685">
        <f t="shared" si="3"/>
        <v>106</v>
      </c>
      <c r="T51" s="300">
        <f t="shared" si="9"/>
        <v>0.17816681776123261</v>
      </c>
      <c r="U51" s="296"/>
      <c r="V51" s="297"/>
      <c r="W51" s="297"/>
    </row>
    <row r="52" spans="1:23" hidden="1">
      <c r="A52" s="697" t="s">
        <v>601</v>
      </c>
      <c r="B52" s="688">
        <v>226</v>
      </c>
      <c r="C52" s="298"/>
      <c r="D52" s="298"/>
      <c r="E52" s="298"/>
      <c r="F52" s="299"/>
      <c r="G52" s="299">
        <f>'[2]1 полуг'!H42</f>
        <v>0</v>
      </c>
      <c r="H52" s="299">
        <f>'[2]1 полуг'!H42</f>
        <v>0</v>
      </c>
      <c r="I52" s="299"/>
      <c r="J52" s="299"/>
      <c r="K52" s="299"/>
      <c r="L52" s="299"/>
      <c r="M52" s="299"/>
      <c r="N52" s="843">
        <f t="shared" si="2"/>
        <v>0</v>
      </c>
      <c r="O52" s="298"/>
      <c r="P52" s="299"/>
      <c r="Q52" s="299"/>
      <c r="R52" s="299"/>
      <c r="S52" s="685">
        <f t="shared" si="3"/>
        <v>0</v>
      </c>
      <c r="T52" s="300">
        <f t="shared" si="9"/>
        <v>0</v>
      </c>
      <c r="U52" s="296"/>
      <c r="V52" s="297"/>
      <c r="W52" s="297"/>
    </row>
    <row r="53" spans="1:23" ht="15" customHeight="1">
      <c r="A53" s="687" t="s">
        <v>838</v>
      </c>
      <c r="B53" s="688">
        <v>226</v>
      </c>
      <c r="C53" s="298">
        <v>81</v>
      </c>
      <c r="D53" s="298"/>
      <c r="E53" s="298"/>
      <c r="F53" s="299"/>
      <c r="G53" s="299"/>
      <c r="H53" s="299"/>
      <c r="I53" s="299"/>
      <c r="J53" s="299"/>
      <c r="K53" s="299"/>
      <c r="L53" s="299"/>
      <c r="M53" s="299"/>
      <c r="N53" s="843">
        <f t="shared" si="2"/>
        <v>0</v>
      </c>
      <c r="O53" s="298"/>
      <c r="P53" s="299"/>
      <c r="Q53" s="299"/>
      <c r="R53" s="299"/>
      <c r="S53" s="685">
        <f t="shared" si="3"/>
        <v>81</v>
      </c>
      <c r="T53" s="300">
        <f t="shared" si="9"/>
        <v>0.13614634187414945</v>
      </c>
      <c r="U53" s="296"/>
      <c r="V53" s="297"/>
      <c r="W53" s="297"/>
    </row>
    <row r="54" spans="1:23" ht="15" hidden="1" customHeight="1">
      <c r="A54" s="687" t="s">
        <v>602</v>
      </c>
      <c r="B54" s="688">
        <v>226</v>
      </c>
      <c r="C54" s="298"/>
      <c r="D54" s="298"/>
      <c r="E54" s="298"/>
      <c r="F54" s="299"/>
      <c r="G54" s="299">
        <f>'[2]3кв'!I45</f>
        <v>0</v>
      </c>
      <c r="H54" s="299">
        <f>'[2]3кв'!I45</f>
        <v>0</v>
      </c>
      <c r="I54" s="299"/>
      <c r="J54" s="299"/>
      <c r="K54" s="299"/>
      <c r="L54" s="299"/>
      <c r="M54" s="299"/>
      <c r="N54" s="843">
        <f t="shared" si="2"/>
        <v>0</v>
      </c>
      <c r="O54" s="298"/>
      <c r="P54" s="299"/>
      <c r="Q54" s="299"/>
      <c r="R54" s="299"/>
      <c r="S54" s="685">
        <f t="shared" si="3"/>
        <v>0</v>
      </c>
      <c r="T54" s="300">
        <f t="shared" si="9"/>
        <v>0</v>
      </c>
      <c r="U54" s="296"/>
      <c r="V54" s="297"/>
      <c r="W54" s="297"/>
    </row>
    <row r="55" spans="1:23" ht="12.75" hidden="1" customHeight="1">
      <c r="A55" s="687" t="s">
        <v>338</v>
      </c>
      <c r="B55" s="688">
        <v>226</v>
      </c>
      <c r="C55" s="298"/>
      <c r="D55" s="298"/>
      <c r="E55" s="298"/>
      <c r="F55" s="299"/>
      <c r="G55" s="299">
        <f>'[2]1 полуг'!H65</f>
        <v>0</v>
      </c>
      <c r="H55" s="299">
        <f>'[2]1 полуг'!H65</f>
        <v>0</v>
      </c>
      <c r="I55" s="299"/>
      <c r="J55" s="299"/>
      <c r="K55" s="299"/>
      <c r="L55" s="299"/>
      <c r="M55" s="299"/>
      <c r="N55" s="843">
        <f t="shared" si="2"/>
        <v>0</v>
      </c>
      <c r="O55" s="298"/>
      <c r="P55" s="299"/>
      <c r="Q55" s="299"/>
      <c r="R55" s="299"/>
      <c r="S55" s="685">
        <f t="shared" si="3"/>
        <v>0</v>
      </c>
      <c r="T55" s="300">
        <f t="shared" si="9"/>
        <v>0</v>
      </c>
      <c r="U55" s="296"/>
      <c r="V55" s="297"/>
      <c r="W55" s="297"/>
    </row>
    <row r="56" spans="1:23" ht="12" hidden="1" customHeight="1">
      <c r="A56" s="687" t="s">
        <v>129</v>
      </c>
      <c r="B56" s="688">
        <v>226</v>
      </c>
      <c r="C56" s="298"/>
      <c r="D56" s="298"/>
      <c r="E56" s="298"/>
      <c r="F56" s="299"/>
      <c r="G56" s="299">
        <f>'[2]1 полуг'!H49+'[2]3кв'!I62</f>
        <v>0</v>
      </c>
      <c r="H56" s="299">
        <f>'[2]1 полуг'!H49+'[2]3кв'!I62</f>
        <v>0</v>
      </c>
      <c r="I56" s="299"/>
      <c r="J56" s="299"/>
      <c r="K56" s="299"/>
      <c r="L56" s="299"/>
      <c r="M56" s="299"/>
      <c r="N56" s="843">
        <f t="shared" si="2"/>
        <v>0</v>
      </c>
      <c r="O56" s="298"/>
      <c r="P56" s="299"/>
      <c r="Q56" s="299"/>
      <c r="R56" s="299"/>
      <c r="S56" s="685">
        <f t="shared" si="3"/>
        <v>0</v>
      </c>
      <c r="T56" s="300">
        <f t="shared" si="9"/>
        <v>0</v>
      </c>
      <c r="U56" s="296"/>
      <c r="V56" s="297"/>
      <c r="W56" s="297"/>
    </row>
    <row r="57" spans="1:23" ht="12.75" hidden="1" customHeight="1">
      <c r="A57" s="687" t="str">
        <f>'[2]1 кв'!A67</f>
        <v xml:space="preserve"> - аттестация рабочих мест</v>
      </c>
      <c r="B57" s="688">
        <v>226</v>
      </c>
      <c r="C57" s="298"/>
      <c r="D57" s="298"/>
      <c r="E57" s="298"/>
      <c r="F57" s="299"/>
      <c r="G57" s="299">
        <f>'[2]1 полуг'!H50</f>
        <v>0</v>
      </c>
      <c r="H57" s="299">
        <f>'[2]1 полуг'!H50</f>
        <v>0</v>
      </c>
      <c r="I57" s="299"/>
      <c r="J57" s="299"/>
      <c r="K57" s="299"/>
      <c r="L57" s="299"/>
      <c r="M57" s="299"/>
      <c r="N57" s="843">
        <f t="shared" si="2"/>
        <v>0</v>
      </c>
      <c r="O57" s="298"/>
      <c r="P57" s="299"/>
      <c r="Q57" s="299"/>
      <c r="R57" s="299"/>
      <c r="S57" s="685">
        <f t="shared" si="3"/>
        <v>0</v>
      </c>
      <c r="T57" s="300">
        <f t="shared" si="9"/>
        <v>0</v>
      </c>
      <c r="U57" s="296"/>
      <c r="V57" s="297"/>
      <c r="W57" s="297"/>
    </row>
    <row r="58" spans="1:23" ht="15" customHeight="1">
      <c r="A58" s="687" t="s">
        <v>756</v>
      </c>
      <c r="B58" s="688">
        <v>226</v>
      </c>
      <c r="C58" s="299">
        <v>130</v>
      </c>
      <c r="D58" s="299"/>
      <c r="E58" s="299"/>
      <c r="F58" s="299"/>
      <c r="G58" s="299">
        <f>'[2]1 полуг'!H62</f>
        <v>0</v>
      </c>
      <c r="H58" s="299">
        <f>'[2]1 полуг'!H62</f>
        <v>0</v>
      </c>
      <c r="I58" s="299"/>
      <c r="J58" s="299"/>
      <c r="K58" s="299"/>
      <c r="L58" s="299"/>
      <c r="M58" s="299"/>
      <c r="N58" s="843">
        <f t="shared" si="2"/>
        <v>0</v>
      </c>
      <c r="O58" s="298"/>
      <c r="P58" s="299"/>
      <c r="Q58" s="299"/>
      <c r="R58" s="299"/>
      <c r="S58" s="685">
        <f t="shared" si="3"/>
        <v>130</v>
      </c>
      <c r="T58" s="300">
        <f t="shared" si="9"/>
        <v>0.21850647461283246</v>
      </c>
      <c r="U58" s="296"/>
      <c r="V58" s="297"/>
      <c r="W58" s="297"/>
    </row>
    <row r="59" spans="1:23" ht="15" customHeight="1">
      <c r="A59" s="687" t="s">
        <v>89</v>
      </c>
      <c r="B59" s="688">
        <v>226</v>
      </c>
      <c r="C59" s="298">
        <v>140.05600000000001</v>
      </c>
      <c r="D59" s="298"/>
      <c r="E59" s="299"/>
      <c r="F59" s="299"/>
      <c r="G59" s="299"/>
      <c r="H59" s="299"/>
      <c r="I59" s="299">
        <v>59.512999999999998</v>
      </c>
      <c r="J59" s="299"/>
      <c r="K59" s="299">
        <v>27.14</v>
      </c>
      <c r="L59" s="299"/>
      <c r="M59" s="299">
        <v>6</v>
      </c>
      <c r="N59" s="843">
        <f t="shared" si="2"/>
        <v>33.14</v>
      </c>
      <c r="O59" s="298"/>
      <c r="P59" s="299"/>
      <c r="Q59" s="299"/>
      <c r="R59" s="299">
        <v>16</v>
      </c>
      <c r="S59" s="685">
        <f t="shared" si="3"/>
        <v>248.709</v>
      </c>
      <c r="T59" s="300">
        <f t="shared" si="9"/>
        <v>0.41803482149602261</v>
      </c>
      <c r="U59" s="296"/>
      <c r="V59" s="297"/>
      <c r="W59" s="297"/>
    </row>
    <row r="60" spans="1:23" ht="15" customHeight="1">
      <c r="A60" s="687" t="s">
        <v>226</v>
      </c>
      <c r="B60" s="688">
        <v>226</v>
      </c>
      <c r="C60" s="298"/>
      <c r="D60" s="298"/>
      <c r="E60" s="299"/>
      <c r="F60" s="299"/>
      <c r="G60" s="299"/>
      <c r="H60" s="299"/>
      <c r="I60" s="299"/>
      <c r="J60" s="299"/>
      <c r="K60" s="299"/>
      <c r="L60" s="299"/>
      <c r="M60" s="299"/>
      <c r="N60" s="843">
        <f t="shared" si="2"/>
        <v>0</v>
      </c>
      <c r="O60" s="298">
        <v>59.993980000000001</v>
      </c>
      <c r="P60" s="299"/>
      <c r="Q60" s="299"/>
      <c r="R60" s="299"/>
      <c r="S60" s="685">
        <f t="shared" si="3"/>
        <v>59.993980000000001</v>
      </c>
      <c r="T60" s="300">
        <f t="shared" si="9"/>
        <v>0.10083902359840598</v>
      </c>
      <c r="U60" s="296"/>
      <c r="V60" s="297"/>
      <c r="W60" s="297"/>
    </row>
    <row r="61" spans="1:23" ht="15" hidden="1" customHeight="1">
      <c r="A61" s="687" t="s">
        <v>887</v>
      </c>
      <c r="B61" s="688">
        <v>226</v>
      </c>
      <c r="C61" s="298"/>
      <c r="D61" s="298"/>
      <c r="E61" s="299"/>
      <c r="F61" s="299"/>
      <c r="G61" s="299"/>
      <c r="H61" s="299"/>
      <c r="I61" s="299"/>
      <c r="J61" s="299"/>
      <c r="K61" s="299"/>
      <c r="L61" s="299"/>
      <c r="M61" s="299"/>
      <c r="N61" s="843">
        <f t="shared" si="2"/>
        <v>0</v>
      </c>
      <c r="O61" s="298"/>
      <c r="P61" s="299"/>
      <c r="Q61" s="299"/>
      <c r="R61" s="299"/>
      <c r="S61" s="685">
        <f t="shared" si="3"/>
        <v>0</v>
      </c>
      <c r="T61" s="300">
        <f t="shared" si="9"/>
        <v>0</v>
      </c>
      <c r="U61" s="296"/>
      <c r="V61" s="297"/>
      <c r="W61" s="297"/>
    </row>
    <row r="62" spans="1:23" ht="15" hidden="1" customHeight="1">
      <c r="A62" s="687" t="s">
        <v>888</v>
      </c>
      <c r="B62" s="688">
        <v>226</v>
      </c>
      <c r="C62" s="298"/>
      <c r="D62" s="298"/>
      <c r="E62" s="299"/>
      <c r="F62" s="299"/>
      <c r="G62" s="299"/>
      <c r="H62" s="299"/>
      <c r="I62" s="299"/>
      <c r="J62" s="299"/>
      <c r="K62" s="299"/>
      <c r="L62" s="299"/>
      <c r="M62" s="299"/>
      <c r="N62" s="843">
        <f t="shared" si="2"/>
        <v>0</v>
      </c>
      <c r="O62" s="298"/>
      <c r="P62" s="299"/>
      <c r="Q62" s="299"/>
      <c r="R62" s="299"/>
      <c r="S62" s="685">
        <f t="shared" si="3"/>
        <v>0</v>
      </c>
      <c r="T62" s="300">
        <f t="shared" si="9"/>
        <v>0</v>
      </c>
      <c r="U62" s="296"/>
      <c r="V62" s="297"/>
      <c r="W62" s="297"/>
    </row>
    <row r="63" spans="1:23" ht="15" hidden="1" customHeight="1">
      <c r="A63" s="687" t="s">
        <v>603</v>
      </c>
      <c r="B63" s="688">
        <v>226</v>
      </c>
      <c r="C63" s="298"/>
      <c r="D63" s="298"/>
      <c r="E63" s="299"/>
      <c r="F63" s="299"/>
      <c r="G63" s="299"/>
      <c r="H63" s="299"/>
      <c r="I63" s="299"/>
      <c r="J63" s="299"/>
      <c r="K63" s="299"/>
      <c r="L63" s="299"/>
      <c r="M63" s="299"/>
      <c r="N63" s="843">
        <f t="shared" si="2"/>
        <v>0</v>
      </c>
      <c r="O63" s="298"/>
      <c r="P63" s="299"/>
      <c r="Q63" s="299"/>
      <c r="R63" s="299"/>
      <c r="S63" s="685">
        <f t="shared" si="3"/>
        <v>0</v>
      </c>
      <c r="T63" s="300">
        <f t="shared" si="9"/>
        <v>0</v>
      </c>
      <c r="U63" s="296"/>
      <c r="V63" s="297"/>
      <c r="W63" s="297"/>
    </row>
    <row r="64" spans="1:23" ht="15" hidden="1" customHeight="1">
      <c r="A64" s="687" t="s">
        <v>604</v>
      </c>
      <c r="B64" s="688">
        <v>226</v>
      </c>
      <c r="C64" s="299"/>
      <c r="D64" s="299"/>
      <c r="E64" s="299"/>
      <c r="F64" s="299"/>
      <c r="G64" s="299"/>
      <c r="H64" s="299"/>
      <c r="I64" s="299"/>
      <c r="J64" s="299"/>
      <c r="K64" s="299"/>
      <c r="L64" s="299"/>
      <c r="M64" s="299"/>
      <c r="N64" s="843">
        <f t="shared" si="2"/>
        <v>0</v>
      </c>
      <c r="O64" s="298"/>
      <c r="P64" s="299"/>
      <c r="Q64" s="299"/>
      <c r="R64" s="299"/>
      <c r="S64" s="685">
        <f t="shared" si="3"/>
        <v>0</v>
      </c>
      <c r="T64" s="300">
        <f t="shared" si="9"/>
        <v>0</v>
      </c>
      <c r="U64" s="296"/>
      <c r="V64" s="297"/>
      <c r="W64" s="297"/>
    </row>
    <row r="65" spans="1:23" ht="15" customHeight="1">
      <c r="A65" s="687" t="s">
        <v>755</v>
      </c>
      <c r="B65" s="688">
        <v>226</v>
      </c>
      <c r="C65" s="299">
        <v>300</v>
      </c>
      <c r="D65" s="299"/>
      <c r="E65" s="299"/>
      <c r="F65" s="299"/>
      <c r="G65" s="299"/>
      <c r="H65" s="299"/>
      <c r="I65" s="299"/>
      <c r="J65" s="299"/>
      <c r="K65" s="299"/>
      <c r="L65" s="299"/>
      <c r="M65" s="299"/>
      <c r="N65" s="843">
        <f>K65+M65+L65</f>
        <v>0</v>
      </c>
      <c r="O65" s="298"/>
      <c r="P65" s="299"/>
      <c r="Q65" s="299"/>
      <c r="R65" s="299"/>
      <c r="S65" s="685">
        <f t="shared" si="3"/>
        <v>300</v>
      </c>
      <c r="T65" s="300">
        <f t="shared" si="9"/>
        <v>0.5042457106449979</v>
      </c>
      <c r="U65" s="296"/>
      <c r="V65" s="297"/>
      <c r="W65" s="297"/>
    </row>
    <row r="66" spans="1:23" ht="12.75" customHeight="1">
      <c r="A66" s="687" t="s">
        <v>739</v>
      </c>
      <c r="B66" s="688">
        <v>226</v>
      </c>
      <c r="C66" s="299">
        <v>28</v>
      </c>
      <c r="D66" s="299"/>
      <c r="E66" s="299"/>
      <c r="F66" s="299"/>
      <c r="G66" s="299"/>
      <c r="H66" s="299"/>
      <c r="I66" s="299"/>
      <c r="J66" s="299"/>
      <c r="K66" s="299"/>
      <c r="L66" s="299"/>
      <c r="M66" s="299"/>
      <c r="N66" s="843">
        <f t="shared" si="2"/>
        <v>0</v>
      </c>
      <c r="O66" s="298"/>
      <c r="P66" s="299"/>
      <c r="Q66" s="299"/>
      <c r="R66" s="299"/>
      <c r="S66" s="685">
        <f t="shared" si="3"/>
        <v>28</v>
      </c>
      <c r="T66" s="300">
        <f t="shared" si="9"/>
        <v>4.7062932993533139E-2</v>
      </c>
      <c r="U66" s="296"/>
      <c r="V66" s="297"/>
      <c r="W66" s="297"/>
    </row>
    <row r="67" spans="1:23" ht="17.25" hidden="1" customHeight="1">
      <c r="A67" s="687" t="s">
        <v>554</v>
      </c>
      <c r="B67" s="688">
        <v>226</v>
      </c>
      <c r="C67" s="299"/>
      <c r="D67" s="299"/>
      <c r="E67" s="299"/>
      <c r="F67" s="299"/>
      <c r="G67" s="299"/>
      <c r="H67" s="299"/>
      <c r="I67" s="299"/>
      <c r="J67" s="299"/>
      <c r="K67" s="299"/>
      <c r="L67" s="299"/>
      <c r="M67" s="299"/>
      <c r="N67" s="843">
        <f t="shared" si="2"/>
        <v>0</v>
      </c>
      <c r="O67" s="298"/>
      <c r="P67" s="299"/>
      <c r="Q67" s="299"/>
      <c r="R67" s="299"/>
      <c r="S67" s="685">
        <f t="shared" si="3"/>
        <v>0</v>
      </c>
      <c r="T67" s="300">
        <f t="shared" si="9"/>
        <v>0</v>
      </c>
      <c r="U67" s="296"/>
      <c r="V67" s="297"/>
      <c r="W67" s="297"/>
    </row>
    <row r="68" spans="1:23" ht="17.25" hidden="1" customHeight="1">
      <c r="A68" s="687" t="s">
        <v>763</v>
      </c>
      <c r="B68" s="688">
        <v>226</v>
      </c>
      <c r="C68" s="299"/>
      <c r="D68" s="299"/>
      <c r="E68" s="299"/>
      <c r="F68" s="299"/>
      <c r="G68" s="299"/>
      <c r="H68" s="299"/>
      <c r="I68" s="299"/>
      <c r="J68" s="299"/>
      <c r="K68" s="299"/>
      <c r="L68" s="299"/>
      <c r="M68" s="299"/>
      <c r="N68" s="843">
        <f t="shared" si="2"/>
        <v>0</v>
      </c>
      <c r="O68" s="298"/>
      <c r="P68" s="299"/>
      <c r="Q68" s="299"/>
      <c r="R68" s="299"/>
      <c r="S68" s="685">
        <f t="shared" si="3"/>
        <v>0</v>
      </c>
      <c r="T68" s="300">
        <f t="shared" si="9"/>
        <v>0</v>
      </c>
      <c r="U68" s="296"/>
      <c r="V68" s="297"/>
      <c r="W68" s="297"/>
    </row>
    <row r="69" spans="1:23" ht="15" customHeight="1">
      <c r="A69" s="687" t="s">
        <v>740</v>
      </c>
      <c r="B69" s="688">
        <v>226</v>
      </c>
      <c r="C69" s="299">
        <v>120</v>
      </c>
      <c r="D69" s="299"/>
      <c r="E69" s="299"/>
      <c r="F69" s="299"/>
      <c r="G69" s="299"/>
      <c r="H69" s="299"/>
      <c r="I69" s="299"/>
      <c r="J69" s="299"/>
      <c r="K69" s="299">
        <v>600</v>
      </c>
      <c r="L69" s="299"/>
      <c r="M69" s="299"/>
      <c r="N69" s="843">
        <f t="shared" si="2"/>
        <v>600</v>
      </c>
      <c r="O69" s="298">
        <v>300</v>
      </c>
      <c r="P69" s="299"/>
      <c r="Q69" s="299"/>
      <c r="R69" s="299"/>
      <c r="S69" s="685">
        <f t="shared" si="3"/>
        <v>1020</v>
      </c>
      <c r="T69" s="300">
        <f t="shared" si="9"/>
        <v>1.7144354161929929</v>
      </c>
      <c r="U69" s="296"/>
      <c r="V69" s="297"/>
      <c r="W69" s="297"/>
    </row>
    <row r="70" spans="1:23" ht="12.75" customHeight="1">
      <c r="A70" s="687" t="s">
        <v>839</v>
      </c>
      <c r="B70" s="688">
        <v>226</v>
      </c>
      <c r="C70" s="299">
        <v>489.48</v>
      </c>
      <c r="D70" s="299"/>
      <c r="E70" s="299"/>
      <c r="F70" s="299"/>
      <c r="G70" s="299"/>
      <c r="H70" s="299"/>
      <c r="I70" s="299"/>
      <c r="J70" s="299"/>
      <c r="K70" s="299"/>
      <c r="L70" s="299"/>
      <c r="M70" s="299"/>
      <c r="N70" s="843">
        <f t="shared" si="2"/>
        <v>0</v>
      </c>
      <c r="O70" s="298"/>
      <c r="P70" s="299"/>
      <c r="Q70" s="299"/>
      <c r="R70" s="299">
        <v>15</v>
      </c>
      <c r="S70" s="685">
        <f t="shared" ref="S70:S133" si="12">C70+E70+F70+I70+J70+N70+O70+Q70+R70+P70+D70</f>
        <v>504.48</v>
      </c>
      <c r="T70" s="300">
        <f t="shared" si="9"/>
        <v>0.84793958702062866</v>
      </c>
      <c r="U70" s="296"/>
      <c r="V70" s="297"/>
      <c r="W70" s="297"/>
    </row>
    <row r="71" spans="1:23" ht="15" customHeight="1">
      <c r="A71" s="687" t="s">
        <v>741</v>
      </c>
      <c r="B71" s="688">
        <v>226</v>
      </c>
      <c r="C71" s="299"/>
      <c r="D71" s="299"/>
      <c r="E71" s="299"/>
      <c r="F71" s="299"/>
      <c r="G71" s="299">
        <f>'[2]1 полуг'!H67</f>
        <v>0</v>
      </c>
      <c r="H71" s="299">
        <f>'[2]1 полуг'!H67</f>
        <v>0</v>
      </c>
      <c r="I71" s="299"/>
      <c r="J71" s="299"/>
      <c r="K71" s="299">
        <v>887.33452999999997</v>
      </c>
      <c r="L71" s="299"/>
      <c r="M71" s="299">
        <v>107.53297999999999</v>
      </c>
      <c r="N71" s="843">
        <f t="shared" ref="N71:N120" si="13">K71+M71+L71</f>
        <v>994.86750999999992</v>
      </c>
      <c r="O71" s="298">
        <v>180.97630000000001</v>
      </c>
      <c r="P71" s="299"/>
      <c r="Q71" s="299"/>
      <c r="R71" s="299"/>
      <c r="S71" s="685">
        <f t="shared" si="12"/>
        <v>1175.8438099999998</v>
      </c>
      <c r="T71" s="300">
        <f t="shared" si="9"/>
        <v>1.9763806586032395</v>
      </c>
      <c r="U71" s="296"/>
      <c r="V71" s="297"/>
      <c r="W71" s="297"/>
    </row>
    <row r="72" spans="1:23" ht="15" hidden="1" customHeight="1">
      <c r="A72" s="687" t="s">
        <v>128</v>
      </c>
      <c r="B72" s="688">
        <v>226</v>
      </c>
      <c r="C72" s="299"/>
      <c r="D72" s="299"/>
      <c r="E72" s="299"/>
      <c r="F72" s="299"/>
      <c r="G72" s="299">
        <f>'[2]3кв'!I65+'[2]1 полуг'!H47</f>
        <v>0</v>
      </c>
      <c r="H72" s="299">
        <f>'[2]3кв'!I65+'[2]1 полуг'!H47</f>
        <v>0</v>
      </c>
      <c r="I72" s="299"/>
      <c r="J72" s="299"/>
      <c r="K72" s="299"/>
      <c r="L72" s="299"/>
      <c r="M72" s="299"/>
      <c r="N72" s="843">
        <f t="shared" si="13"/>
        <v>0</v>
      </c>
      <c r="O72" s="298"/>
      <c r="P72" s="299"/>
      <c r="Q72" s="299"/>
      <c r="R72" s="299"/>
      <c r="S72" s="685">
        <f t="shared" si="12"/>
        <v>0</v>
      </c>
      <c r="T72" s="300">
        <f t="shared" si="9"/>
        <v>0</v>
      </c>
      <c r="U72" s="296"/>
      <c r="V72" s="297"/>
      <c r="W72" s="297"/>
    </row>
    <row r="73" spans="1:23" ht="18" hidden="1" customHeight="1">
      <c r="A73" s="687" t="s">
        <v>753</v>
      </c>
      <c r="B73" s="688">
        <v>226</v>
      </c>
      <c r="C73" s="299"/>
      <c r="D73" s="299"/>
      <c r="E73" s="299"/>
      <c r="F73" s="299"/>
      <c r="G73" s="299">
        <f>'[2]1 полуг'!H42</f>
        <v>0</v>
      </c>
      <c r="H73" s="299">
        <f>'[2]1 полуг'!H42</f>
        <v>0</v>
      </c>
      <c r="I73" s="299"/>
      <c r="J73" s="299"/>
      <c r="K73" s="299"/>
      <c r="L73" s="299"/>
      <c r="M73" s="299"/>
      <c r="N73" s="843">
        <f t="shared" si="13"/>
        <v>0</v>
      </c>
      <c r="O73" s="298"/>
      <c r="P73" s="299"/>
      <c r="Q73" s="299"/>
      <c r="R73" s="299"/>
      <c r="S73" s="685">
        <f t="shared" si="12"/>
        <v>0</v>
      </c>
      <c r="T73" s="300">
        <f t="shared" si="9"/>
        <v>0</v>
      </c>
      <c r="U73" s="296"/>
      <c r="V73" s="297"/>
      <c r="W73" s="297"/>
    </row>
    <row r="74" spans="1:23" ht="18" customHeight="1">
      <c r="A74" s="687" t="s">
        <v>776</v>
      </c>
      <c r="B74" s="688">
        <v>226</v>
      </c>
      <c r="C74" s="299">
        <f>112.45317</f>
        <v>112.45317</v>
      </c>
      <c r="D74" s="299">
        <v>5.9420099999999998</v>
      </c>
      <c r="E74" s="299"/>
      <c r="F74" s="299"/>
      <c r="G74" s="299"/>
      <c r="H74" s="299"/>
      <c r="I74" s="299"/>
      <c r="J74" s="299"/>
      <c r="K74" s="299"/>
      <c r="L74" s="299"/>
      <c r="M74" s="299"/>
      <c r="N74" s="843">
        <f>K74+M74+L74</f>
        <v>0</v>
      </c>
      <c r="O74" s="298"/>
      <c r="P74" s="299"/>
      <c r="Q74" s="299"/>
      <c r="R74" s="299"/>
      <c r="S74" s="685">
        <f t="shared" si="12"/>
        <v>118.39518</v>
      </c>
      <c r="T74" s="300">
        <f t="shared" si="9"/>
        <v>0.19900087225347482</v>
      </c>
      <c r="U74" s="296"/>
      <c r="V74" s="297"/>
      <c r="W74" s="297"/>
    </row>
    <row r="75" spans="1:23" ht="18" customHeight="1">
      <c r="A75" s="687" t="s">
        <v>762</v>
      </c>
      <c r="B75" s="688">
        <v>226</v>
      </c>
      <c r="C75" s="299">
        <v>9.1</v>
      </c>
      <c r="D75" s="299"/>
      <c r="E75" s="299"/>
      <c r="F75" s="299"/>
      <c r="G75" s="299"/>
      <c r="H75" s="299"/>
      <c r="I75" s="299"/>
      <c r="J75" s="299"/>
      <c r="K75" s="299"/>
      <c r="L75" s="299"/>
      <c r="M75" s="299"/>
      <c r="N75" s="843">
        <f t="shared" si="13"/>
        <v>0</v>
      </c>
      <c r="O75" s="298"/>
      <c r="P75" s="299"/>
      <c r="Q75" s="299"/>
      <c r="R75" s="299"/>
      <c r="S75" s="685">
        <f t="shared" si="12"/>
        <v>9.1</v>
      </c>
      <c r="T75" s="300">
        <f t="shared" si="9"/>
        <v>1.5295453222898272E-2</v>
      </c>
      <c r="U75" s="296"/>
      <c r="V75" s="297"/>
      <c r="W75" s="297"/>
    </row>
    <row r="76" spans="1:23" ht="15.75" customHeight="1">
      <c r="A76" s="687" t="s">
        <v>742</v>
      </c>
      <c r="B76" s="688">
        <v>226</v>
      </c>
      <c r="C76" s="299"/>
      <c r="D76" s="299"/>
      <c r="E76" s="299"/>
      <c r="F76" s="299"/>
      <c r="G76" s="299">
        <f>'[2]1 полуг'!H58</f>
        <v>0</v>
      </c>
      <c r="H76" s="299">
        <f>'[2]1 полуг'!H58</f>
        <v>0</v>
      </c>
      <c r="I76" s="299"/>
      <c r="J76" s="299"/>
      <c r="K76" s="299"/>
      <c r="L76" s="299"/>
      <c r="M76" s="299"/>
      <c r="N76" s="843">
        <f t="shared" si="13"/>
        <v>0</v>
      </c>
      <c r="O76" s="298">
        <v>48</v>
      </c>
      <c r="P76" s="299"/>
      <c r="Q76" s="299"/>
      <c r="R76" s="299"/>
      <c r="S76" s="685">
        <f t="shared" si="12"/>
        <v>48</v>
      </c>
      <c r="T76" s="300">
        <f t="shared" si="9"/>
        <v>8.0679313703199668E-2</v>
      </c>
      <c r="U76" s="296"/>
      <c r="V76" s="297"/>
      <c r="W76" s="297"/>
    </row>
    <row r="77" spans="1:23" ht="16.5" hidden="1" customHeight="1">
      <c r="A77" s="687" t="s">
        <v>605</v>
      </c>
      <c r="B77" s="688">
        <v>226</v>
      </c>
      <c r="C77" s="299"/>
      <c r="D77" s="299"/>
      <c r="E77" s="299"/>
      <c r="F77" s="299"/>
      <c r="G77" s="299">
        <f>'[2]1 полуг'!H45</f>
        <v>0</v>
      </c>
      <c r="H77" s="299">
        <f>'[2]1 полуг'!H45</f>
        <v>0</v>
      </c>
      <c r="I77" s="299"/>
      <c r="J77" s="299"/>
      <c r="K77" s="299"/>
      <c r="L77" s="299"/>
      <c r="M77" s="299"/>
      <c r="N77" s="843">
        <f t="shared" si="13"/>
        <v>0</v>
      </c>
      <c r="O77" s="298"/>
      <c r="P77" s="299"/>
      <c r="Q77" s="299"/>
      <c r="R77" s="299"/>
      <c r="S77" s="685">
        <f t="shared" si="12"/>
        <v>0</v>
      </c>
      <c r="T77" s="300">
        <f t="shared" si="9"/>
        <v>0</v>
      </c>
      <c r="U77" s="296"/>
      <c r="V77" s="297"/>
      <c r="W77" s="297"/>
    </row>
    <row r="78" spans="1:23" ht="15" customHeight="1">
      <c r="A78" s="687" t="s">
        <v>606</v>
      </c>
      <c r="B78" s="688">
        <v>226</v>
      </c>
      <c r="C78" s="299"/>
      <c r="D78" s="299"/>
      <c r="E78" s="299"/>
      <c r="F78" s="299"/>
      <c r="G78" s="299">
        <f>'[2]3кв'!I60+'[2]1 полуг'!H51</f>
        <v>0</v>
      </c>
      <c r="H78" s="299">
        <f>'[2]3кв'!I60+'[2]1 полуг'!H51</f>
        <v>0</v>
      </c>
      <c r="I78" s="299"/>
      <c r="J78" s="299"/>
      <c r="K78" s="299">
        <v>1091.8735999999999</v>
      </c>
      <c r="L78" s="299"/>
      <c r="M78" s="299"/>
      <c r="N78" s="843">
        <f t="shared" si="13"/>
        <v>1091.8735999999999</v>
      </c>
      <c r="O78" s="298">
        <v>65.599999999999994</v>
      </c>
      <c r="P78" s="299"/>
      <c r="Q78" s="299"/>
      <c r="R78" s="299"/>
      <c r="S78" s="685">
        <f t="shared" si="12"/>
        <v>1157.4735999999998</v>
      </c>
      <c r="T78" s="300">
        <f t="shared" si="9"/>
        <v>1.9455036599494133</v>
      </c>
      <c r="U78" s="296"/>
      <c r="V78" s="297"/>
      <c r="W78" s="297"/>
    </row>
    <row r="79" spans="1:23" ht="15" hidden="1" customHeight="1">
      <c r="A79" s="687" t="s">
        <v>797</v>
      </c>
      <c r="B79" s="688">
        <v>226</v>
      </c>
      <c r="C79" s="299"/>
      <c r="D79" s="299"/>
      <c r="E79" s="299"/>
      <c r="F79" s="299"/>
      <c r="G79" s="299"/>
      <c r="H79" s="299"/>
      <c r="I79" s="299"/>
      <c r="J79" s="299"/>
      <c r="K79" s="299"/>
      <c r="L79" s="299"/>
      <c r="M79" s="299"/>
      <c r="N79" s="843"/>
      <c r="O79" s="298"/>
      <c r="P79" s="299"/>
      <c r="Q79" s="299"/>
      <c r="R79" s="299"/>
      <c r="S79" s="685">
        <f t="shared" si="12"/>
        <v>0</v>
      </c>
      <c r="T79" s="300">
        <f t="shared" si="9"/>
        <v>0</v>
      </c>
      <c r="U79" s="296"/>
      <c r="V79" s="297"/>
      <c r="W79" s="297"/>
    </row>
    <row r="80" spans="1:23" ht="15" hidden="1" customHeight="1">
      <c r="A80" s="687" t="s">
        <v>743</v>
      </c>
      <c r="B80" s="688">
        <v>226</v>
      </c>
      <c r="C80" s="299"/>
      <c r="D80" s="299"/>
      <c r="E80" s="299"/>
      <c r="F80" s="299"/>
      <c r="G80" s="299">
        <f>'[2]1 полуг'!H52</f>
        <v>0</v>
      </c>
      <c r="H80" s="299">
        <f>'[2]1 полуг'!H52</f>
        <v>0</v>
      </c>
      <c r="I80" s="299"/>
      <c r="J80" s="299"/>
      <c r="K80" s="299"/>
      <c r="L80" s="299"/>
      <c r="M80" s="299"/>
      <c r="N80" s="843">
        <f t="shared" si="13"/>
        <v>0</v>
      </c>
      <c r="O80" s="298"/>
      <c r="P80" s="299"/>
      <c r="Q80" s="299"/>
      <c r="R80" s="299"/>
      <c r="S80" s="685">
        <f t="shared" si="12"/>
        <v>0</v>
      </c>
      <c r="T80" s="300">
        <f t="shared" si="9"/>
        <v>0</v>
      </c>
      <c r="U80" s="296"/>
      <c r="V80" s="297"/>
      <c r="W80" s="297"/>
    </row>
    <row r="81" spans="1:23" ht="15" customHeight="1">
      <c r="A81" s="687" t="s">
        <v>607</v>
      </c>
      <c r="B81" s="688">
        <v>226</v>
      </c>
      <c r="C81" s="299">
        <v>416.44384000000002</v>
      </c>
      <c r="D81" s="299"/>
      <c r="E81" s="299">
        <v>208.08610999999999</v>
      </c>
      <c r="F81" s="299">
        <v>280.5</v>
      </c>
      <c r="G81" s="299">
        <f>'[2]1 полуг'!H68</f>
        <v>0</v>
      </c>
      <c r="H81" s="299">
        <f>'[2]1 полуг'!H68</f>
        <v>0</v>
      </c>
      <c r="I81" s="299"/>
      <c r="J81" s="299">
        <v>115.96963</v>
      </c>
      <c r="K81" s="299">
        <v>307.19900000000001</v>
      </c>
      <c r="L81" s="299"/>
      <c r="M81" s="299"/>
      <c r="N81" s="843">
        <f t="shared" si="13"/>
        <v>307.19900000000001</v>
      </c>
      <c r="O81" s="298"/>
      <c r="P81" s="299"/>
      <c r="Q81" s="299"/>
      <c r="R81" s="299">
        <v>6.2149999999999999</v>
      </c>
      <c r="S81" s="685">
        <f t="shared" si="12"/>
        <v>1334.4135799999999</v>
      </c>
      <c r="T81" s="300">
        <f t="shared" si="9"/>
        <v>2.2429077464714524</v>
      </c>
      <c r="U81" s="296"/>
      <c r="V81" s="297"/>
      <c r="W81" s="297"/>
    </row>
    <row r="82" spans="1:23" ht="15" hidden="1" customHeight="1">
      <c r="A82" s="687" t="s">
        <v>744</v>
      </c>
      <c r="B82" s="688">
        <v>226</v>
      </c>
      <c r="C82" s="299"/>
      <c r="D82" s="299"/>
      <c r="E82" s="299"/>
      <c r="F82" s="299"/>
      <c r="G82" s="299">
        <f>'[2]3кв'!I67+'[2]1 полуг'!H61</f>
        <v>0</v>
      </c>
      <c r="H82" s="299">
        <f>'[2]3кв'!I67+'[2]1 полуг'!H61</f>
        <v>0</v>
      </c>
      <c r="I82" s="299"/>
      <c r="J82" s="299"/>
      <c r="K82" s="299"/>
      <c r="L82" s="299"/>
      <c r="M82" s="299"/>
      <c r="N82" s="843">
        <f t="shared" si="13"/>
        <v>0</v>
      </c>
      <c r="O82" s="298"/>
      <c r="P82" s="299"/>
      <c r="Q82" s="299"/>
      <c r="R82" s="299"/>
      <c r="S82" s="685">
        <f t="shared" si="12"/>
        <v>0</v>
      </c>
      <c r="T82" s="300">
        <f t="shared" si="9"/>
        <v>0</v>
      </c>
      <c r="U82" s="296"/>
      <c r="V82" s="297"/>
      <c r="W82" s="297"/>
    </row>
    <row r="83" spans="1:23" ht="15" customHeight="1">
      <c r="A83" s="693" t="s">
        <v>745</v>
      </c>
      <c r="B83" s="684">
        <v>227</v>
      </c>
      <c r="C83" s="299">
        <v>34.029130000000002</v>
      </c>
      <c r="D83" s="299"/>
      <c r="E83" s="295"/>
      <c r="F83" s="295">
        <v>7.9307699999999999</v>
      </c>
      <c r="G83" s="295"/>
      <c r="H83" s="295"/>
      <c r="I83" s="295"/>
      <c r="J83" s="295"/>
      <c r="K83" s="299">
        <v>48.173310000000001</v>
      </c>
      <c r="L83" s="295"/>
      <c r="M83" s="295"/>
      <c r="N83" s="843">
        <f>K83+M83+L83</f>
        <v>48.173310000000001</v>
      </c>
      <c r="O83" s="295">
        <v>15.798</v>
      </c>
      <c r="P83" s="295"/>
      <c r="Q83" s="295"/>
      <c r="R83" s="295"/>
      <c r="S83" s="685">
        <f t="shared" si="12"/>
        <v>105.93121000000001</v>
      </c>
      <c r="T83" s="300">
        <f t="shared" si="9"/>
        <v>0.17805119421978172</v>
      </c>
      <c r="U83" s="296"/>
      <c r="V83" s="297"/>
      <c r="W83" s="297"/>
    </row>
    <row r="84" spans="1:23" s="302" customFormat="1" ht="15" customHeight="1">
      <c r="A84" s="689" t="s">
        <v>93</v>
      </c>
      <c r="B84" s="684">
        <v>242</v>
      </c>
      <c r="C84" s="295">
        <f>SUM(C85:C87)</f>
        <v>0</v>
      </c>
      <c r="D84" s="295"/>
      <c r="E84" s="295">
        <f>SUM(E85:E90)</f>
        <v>0</v>
      </c>
      <c r="F84" s="295">
        <f>SUM(F85:F93)</f>
        <v>0</v>
      </c>
      <c r="G84" s="295">
        <f t="shared" ref="G84:R84" si="14">SUM(G85:G87)</f>
        <v>0</v>
      </c>
      <c r="H84" s="295">
        <f t="shared" si="14"/>
        <v>0</v>
      </c>
      <c r="I84" s="295">
        <f t="shared" si="14"/>
        <v>0</v>
      </c>
      <c r="J84" s="295">
        <f>SUM(J85:J92)</f>
        <v>551.36085000000003</v>
      </c>
      <c r="K84" s="295">
        <f>SUM(K85:K87)</f>
        <v>0</v>
      </c>
      <c r="L84" s="295">
        <f t="shared" si="14"/>
        <v>0</v>
      </c>
      <c r="M84" s="295">
        <f>SUM(M85:M92)</f>
        <v>0</v>
      </c>
      <c r="N84" s="843">
        <f t="shared" si="13"/>
        <v>0</v>
      </c>
      <c r="O84" s="295">
        <f>SUM(O85:O92)</f>
        <v>99.94</v>
      </c>
      <c r="P84" s="295">
        <f t="shared" si="14"/>
        <v>0</v>
      </c>
      <c r="Q84" s="295">
        <f t="shared" si="14"/>
        <v>0</v>
      </c>
      <c r="R84" s="295">
        <f t="shared" si="14"/>
        <v>0</v>
      </c>
      <c r="S84" s="685">
        <f t="shared" si="12"/>
        <v>651.30085000000008</v>
      </c>
      <c r="T84" s="300">
        <f t="shared" si="9"/>
        <v>1.0947188665064709</v>
      </c>
      <c r="U84" s="300"/>
      <c r="V84" s="301"/>
      <c r="W84" s="301"/>
    </row>
    <row r="85" spans="1:23" ht="15" hidden="1" customHeight="1">
      <c r="A85" s="687" t="s">
        <v>94</v>
      </c>
      <c r="B85" s="688">
        <v>242</v>
      </c>
      <c r="C85" s="299"/>
      <c r="D85" s="299"/>
      <c r="E85" s="295"/>
      <c r="F85" s="295"/>
      <c r="G85" s="295"/>
      <c r="H85" s="295"/>
      <c r="I85" s="295"/>
      <c r="J85" s="295"/>
      <c r="K85" s="295"/>
      <c r="L85" s="295"/>
      <c r="M85" s="295"/>
      <c r="N85" s="843">
        <f t="shared" si="13"/>
        <v>0</v>
      </c>
      <c r="O85" s="295"/>
      <c r="P85" s="295"/>
      <c r="Q85" s="295"/>
      <c r="R85" s="295"/>
      <c r="S85" s="685">
        <f t="shared" si="12"/>
        <v>0</v>
      </c>
      <c r="T85" s="300">
        <f t="shared" ref="T85:T142" si="15">S85/$S$143*100</f>
        <v>0</v>
      </c>
      <c r="U85" s="296"/>
      <c r="V85" s="297"/>
      <c r="W85" s="297"/>
    </row>
    <row r="86" spans="1:23" ht="12" hidden="1" customHeight="1">
      <c r="A86" s="687" t="s">
        <v>83</v>
      </c>
      <c r="B86" s="688">
        <v>242</v>
      </c>
      <c r="C86" s="299"/>
      <c r="D86" s="299"/>
      <c r="E86" s="299"/>
      <c r="F86" s="299"/>
      <c r="G86" s="299"/>
      <c r="H86" s="299"/>
      <c r="I86" s="299"/>
      <c r="J86" s="299"/>
      <c r="K86" s="299"/>
      <c r="L86" s="299"/>
      <c r="M86" s="299"/>
      <c r="N86" s="843">
        <f t="shared" si="13"/>
        <v>0</v>
      </c>
      <c r="O86" s="299"/>
      <c r="P86" s="299"/>
      <c r="Q86" s="299"/>
      <c r="R86" s="299"/>
      <c r="S86" s="685">
        <f t="shared" si="12"/>
        <v>0</v>
      </c>
      <c r="T86" s="300">
        <f t="shared" si="15"/>
        <v>0</v>
      </c>
      <c r="U86" s="296"/>
      <c r="V86" s="297"/>
      <c r="W86" s="297"/>
    </row>
    <row r="87" spans="1:23" ht="15" hidden="1" customHeight="1">
      <c r="A87" s="687" t="s">
        <v>608</v>
      </c>
      <c r="B87" s="688">
        <v>242</v>
      </c>
      <c r="C87" s="299"/>
      <c r="D87" s="299"/>
      <c r="E87" s="299"/>
      <c r="F87" s="299"/>
      <c r="G87" s="299">
        <f>'[2]3кв'!I74+'[2]1 полуг'!H72+'[2]1 полуг'!H73</f>
        <v>0</v>
      </c>
      <c r="H87" s="299">
        <f>'[2]3кв'!I74+'[2]1 полуг'!H72+'[2]1 полуг'!H73</f>
        <v>0</v>
      </c>
      <c r="I87" s="299"/>
      <c r="J87" s="299"/>
      <c r="K87" s="299"/>
      <c r="L87" s="299"/>
      <c r="M87" s="299"/>
      <c r="N87" s="843">
        <f t="shared" si="13"/>
        <v>0</v>
      </c>
      <c r="O87" s="299">
        <f>'[2]3кв'!R74+'[2]1 полуг'!P72+'[2]1 полуг'!P73</f>
        <v>0</v>
      </c>
      <c r="P87" s="299"/>
      <c r="Q87" s="299">
        <f>'[2]3кв'!S74+'[2]1 полуг'!R72+'[2]1 полуг'!R73</f>
        <v>0</v>
      </c>
      <c r="R87" s="299"/>
      <c r="S87" s="685">
        <f t="shared" si="12"/>
        <v>0</v>
      </c>
      <c r="T87" s="300">
        <f t="shared" si="15"/>
        <v>0</v>
      </c>
      <c r="U87" s="296"/>
      <c r="V87" s="297"/>
      <c r="W87" s="297"/>
    </row>
    <row r="88" spans="1:23" ht="12.75" hidden="1" customHeight="1">
      <c r="A88" s="687" t="s">
        <v>609</v>
      </c>
      <c r="B88" s="688">
        <v>242</v>
      </c>
      <c r="C88" s="299"/>
      <c r="D88" s="299"/>
      <c r="E88" s="299"/>
      <c r="F88" s="299"/>
      <c r="G88" s="299"/>
      <c r="H88" s="299"/>
      <c r="I88" s="299"/>
      <c r="J88" s="299"/>
      <c r="K88" s="299"/>
      <c r="L88" s="299"/>
      <c r="M88" s="299"/>
      <c r="N88" s="843">
        <f t="shared" si="13"/>
        <v>0</v>
      </c>
      <c r="O88" s="299"/>
      <c r="P88" s="299"/>
      <c r="Q88" s="299"/>
      <c r="R88" s="299"/>
      <c r="S88" s="685">
        <f t="shared" si="12"/>
        <v>0</v>
      </c>
      <c r="T88" s="300">
        <f t="shared" si="15"/>
        <v>0</v>
      </c>
      <c r="U88" s="296"/>
      <c r="V88" s="297"/>
      <c r="W88" s="297"/>
    </row>
    <row r="89" spans="1:23" ht="15" customHeight="1">
      <c r="A89" s="698" t="s">
        <v>754</v>
      </c>
      <c r="B89" s="688">
        <v>242</v>
      </c>
      <c r="C89" s="299"/>
      <c r="D89" s="299"/>
      <c r="E89" s="299"/>
      <c r="F89" s="299"/>
      <c r="G89" s="299"/>
      <c r="H89" s="299"/>
      <c r="I89" s="299"/>
      <c r="J89" s="299"/>
      <c r="K89" s="299"/>
      <c r="L89" s="299"/>
      <c r="M89" s="299"/>
      <c r="N89" s="843">
        <f t="shared" si="13"/>
        <v>0</v>
      </c>
      <c r="O89" s="299">
        <v>99.94</v>
      </c>
      <c r="P89" s="299"/>
      <c r="Q89" s="299"/>
      <c r="R89" s="299"/>
      <c r="S89" s="685">
        <f t="shared" si="12"/>
        <v>99.94</v>
      </c>
      <c r="T89" s="300">
        <f t="shared" si="15"/>
        <v>0.16798105440620364</v>
      </c>
      <c r="U89" s="296"/>
      <c r="V89" s="297"/>
      <c r="W89" s="297"/>
    </row>
    <row r="90" spans="1:23" s="302" customFormat="1" ht="15" customHeight="1">
      <c r="A90" s="698" t="s">
        <v>93</v>
      </c>
      <c r="B90" s="688">
        <v>242</v>
      </c>
      <c r="C90" s="295"/>
      <c r="D90" s="295"/>
      <c r="E90" s="299"/>
      <c r="F90" s="295"/>
      <c r="G90" s="295">
        <f>'[2]3кв'!I76</f>
        <v>0</v>
      </c>
      <c r="H90" s="295">
        <f>'[2]3кв'!I76</f>
        <v>0</v>
      </c>
      <c r="I90" s="299"/>
      <c r="J90" s="299">
        <v>551.36085000000003</v>
      </c>
      <c r="K90" s="295"/>
      <c r="L90" s="295"/>
      <c r="M90" s="295"/>
      <c r="N90" s="843">
        <f t="shared" si="13"/>
        <v>0</v>
      </c>
      <c r="O90" s="295"/>
      <c r="P90" s="295"/>
      <c r="Q90" s="295"/>
      <c r="R90" s="295"/>
      <c r="S90" s="685">
        <f t="shared" si="12"/>
        <v>551.36085000000003</v>
      </c>
      <c r="T90" s="300">
        <f t="shared" si="15"/>
        <v>0.92673781210026707</v>
      </c>
      <c r="U90" s="296"/>
      <c r="V90" s="297"/>
      <c r="W90" s="297"/>
    </row>
    <row r="91" spans="1:23" hidden="1">
      <c r="A91" s="678" t="s">
        <v>633</v>
      </c>
      <c r="B91" s="688">
        <v>242</v>
      </c>
      <c r="C91" s="299"/>
      <c r="D91" s="299"/>
      <c r="E91" s="299"/>
      <c r="F91" s="299"/>
      <c r="G91" s="299">
        <f>'[2]1 полуг'!H74</f>
        <v>0</v>
      </c>
      <c r="H91" s="299">
        <f>'[2]1 полуг'!H74</f>
        <v>0</v>
      </c>
      <c r="I91" s="299"/>
      <c r="J91" s="299"/>
      <c r="K91" s="299"/>
      <c r="L91" s="299"/>
      <c r="M91" s="299"/>
      <c r="N91" s="843">
        <f t="shared" si="13"/>
        <v>0</v>
      </c>
      <c r="O91" s="299"/>
      <c r="P91" s="299"/>
      <c r="Q91" s="299"/>
      <c r="R91" s="299"/>
      <c r="S91" s="685">
        <f t="shared" si="12"/>
        <v>0</v>
      </c>
      <c r="T91" s="300">
        <f t="shared" si="15"/>
        <v>0</v>
      </c>
      <c r="U91" s="296"/>
      <c r="V91" s="297"/>
      <c r="W91" s="297"/>
    </row>
    <row r="92" spans="1:23" ht="15" hidden="1" customHeight="1">
      <c r="A92" s="692" t="s">
        <v>98</v>
      </c>
      <c r="B92" s="688">
        <v>242</v>
      </c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843">
        <f t="shared" si="13"/>
        <v>0</v>
      </c>
      <c r="O92" s="295"/>
      <c r="P92" s="295"/>
      <c r="Q92" s="295"/>
      <c r="R92" s="295"/>
      <c r="S92" s="685">
        <f t="shared" si="12"/>
        <v>0</v>
      </c>
      <c r="T92" s="300">
        <f t="shared" si="15"/>
        <v>0</v>
      </c>
      <c r="U92" s="296"/>
      <c r="V92" s="297"/>
      <c r="W92" s="297"/>
    </row>
    <row r="93" spans="1:23" ht="15" hidden="1" customHeight="1">
      <c r="A93" s="693" t="s">
        <v>795</v>
      </c>
      <c r="B93" s="684">
        <v>231</v>
      </c>
      <c r="C93" s="299"/>
      <c r="D93" s="299"/>
      <c r="E93" s="295"/>
      <c r="F93" s="295"/>
      <c r="G93" s="295"/>
      <c r="H93" s="295"/>
      <c r="I93" s="295"/>
      <c r="J93" s="295"/>
      <c r="K93" s="299"/>
      <c r="L93" s="295"/>
      <c r="M93" s="295"/>
      <c r="N93" s="843">
        <f t="shared" si="13"/>
        <v>0</v>
      </c>
      <c r="O93" s="295"/>
      <c r="P93" s="295"/>
      <c r="Q93" s="295"/>
      <c r="R93" s="295"/>
      <c r="S93" s="685">
        <f t="shared" si="12"/>
        <v>0</v>
      </c>
      <c r="T93" s="300">
        <f t="shared" si="15"/>
        <v>0</v>
      </c>
      <c r="U93" s="296"/>
      <c r="V93" s="297"/>
      <c r="W93" s="297"/>
    </row>
    <row r="94" spans="1:23" ht="12.75" customHeight="1">
      <c r="A94" s="699" t="s">
        <v>746</v>
      </c>
      <c r="B94" s="684">
        <v>260</v>
      </c>
      <c r="C94" s="295">
        <f>SUM(C95:C99)</f>
        <v>0</v>
      </c>
      <c r="D94" s="295">
        <f>SUM(D95:D99)</f>
        <v>0</v>
      </c>
      <c r="E94" s="295">
        <f>SUM(E95:E99)</f>
        <v>0</v>
      </c>
      <c r="F94" s="295">
        <f t="shared" ref="F94:R94" si="16">SUM(F95:F99)</f>
        <v>0</v>
      </c>
      <c r="G94" s="295">
        <f t="shared" si="16"/>
        <v>0</v>
      </c>
      <c r="H94" s="295">
        <f t="shared" si="16"/>
        <v>0</v>
      </c>
      <c r="I94" s="295">
        <f t="shared" si="16"/>
        <v>0</v>
      </c>
      <c r="J94" s="295">
        <f t="shared" si="16"/>
        <v>500</v>
      </c>
      <c r="K94" s="295">
        <f t="shared" si="16"/>
        <v>2.1944400000000002</v>
      </c>
      <c r="L94" s="295">
        <f t="shared" si="16"/>
        <v>0</v>
      </c>
      <c r="M94" s="295">
        <f t="shared" si="16"/>
        <v>0</v>
      </c>
      <c r="N94" s="843">
        <f t="shared" si="13"/>
        <v>2.1944400000000002</v>
      </c>
      <c r="O94" s="295">
        <f t="shared" si="16"/>
        <v>695.72569999999996</v>
      </c>
      <c r="P94" s="295">
        <f t="shared" si="16"/>
        <v>0</v>
      </c>
      <c r="Q94" s="295">
        <f t="shared" si="16"/>
        <v>62</v>
      </c>
      <c r="R94" s="295">
        <f t="shared" si="16"/>
        <v>103</v>
      </c>
      <c r="S94" s="685">
        <f t="shared" si="12"/>
        <v>1362.9201399999999</v>
      </c>
      <c r="T94" s="300">
        <f t="shared" si="15"/>
        <v>2.2908221151556005</v>
      </c>
      <c r="U94" s="296"/>
      <c r="V94" s="297"/>
      <c r="W94" s="297"/>
    </row>
    <row r="95" spans="1:23" ht="15" hidden="1" customHeight="1">
      <c r="A95" s="692" t="s">
        <v>634</v>
      </c>
      <c r="B95" s="688">
        <v>261</v>
      </c>
      <c r="C95" s="298"/>
      <c r="D95" s="298"/>
      <c r="E95" s="298"/>
      <c r="F95" s="298"/>
      <c r="G95" s="298">
        <f>'[2]3кв'!I80</f>
        <v>0</v>
      </c>
      <c r="H95" s="298">
        <f>'[2]3кв'!I80</f>
        <v>0</v>
      </c>
      <c r="I95" s="298"/>
      <c r="J95" s="298"/>
      <c r="K95" s="298">
        <f>'[2]3кв'!N80</f>
        <v>0</v>
      </c>
      <c r="L95" s="299"/>
      <c r="M95" s="299"/>
      <c r="N95" s="843">
        <f t="shared" si="13"/>
        <v>0</v>
      </c>
      <c r="O95" s="299"/>
      <c r="P95" s="299"/>
      <c r="Q95" s="299"/>
      <c r="R95" s="299"/>
      <c r="S95" s="685">
        <f t="shared" si="12"/>
        <v>0</v>
      </c>
      <c r="T95" s="300">
        <f t="shared" si="15"/>
        <v>0</v>
      </c>
      <c r="U95" s="296"/>
      <c r="V95" s="297"/>
      <c r="W95" s="297"/>
    </row>
    <row r="96" spans="1:23" ht="15" customHeight="1">
      <c r="A96" s="696" t="s">
        <v>661</v>
      </c>
      <c r="B96" s="688">
        <v>262</v>
      </c>
      <c r="C96" s="845"/>
      <c r="D96" s="845"/>
      <c r="E96" s="298"/>
      <c r="F96" s="298"/>
      <c r="G96" s="298">
        <f>'[2]3кв'!I81+'[2]1 полуг'!H80</f>
        <v>0</v>
      </c>
      <c r="H96" s="298">
        <f>'[2]3кв'!I81+'[2]1 полуг'!H80</f>
        <v>0</v>
      </c>
      <c r="I96" s="298"/>
      <c r="J96" s="298"/>
      <c r="K96" s="298"/>
      <c r="L96" s="299"/>
      <c r="M96" s="299"/>
      <c r="N96" s="843">
        <f t="shared" si="13"/>
        <v>0</v>
      </c>
      <c r="O96" s="299"/>
      <c r="P96" s="299"/>
      <c r="Q96" s="299">
        <v>30</v>
      </c>
      <c r="R96" s="298">
        <v>103</v>
      </c>
      <c r="S96" s="685">
        <f t="shared" si="12"/>
        <v>133</v>
      </c>
      <c r="T96" s="300">
        <f t="shared" si="15"/>
        <v>0.22354893171928242</v>
      </c>
      <c r="U96" s="296"/>
      <c r="V96" s="297"/>
      <c r="W96" s="297"/>
    </row>
    <row r="97" spans="1:23" ht="12" hidden="1" customHeight="1">
      <c r="A97" s="696" t="s">
        <v>631</v>
      </c>
      <c r="B97" s="688">
        <v>262</v>
      </c>
      <c r="C97" s="298"/>
      <c r="D97" s="298"/>
      <c r="E97" s="298"/>
      <c r="F97" s="298"/>
      <c r="G97" s="298">
        <f>'[2]1 полуг'!H82</f>
        <v>0</v>
      </c>
      <c r="H97" s="298">
        <f>'[2]1 полуг'!H82</f>
        <v>0</v>
      </c>
      <c r="I97" s="298"/>
      <c r="J97" s="298"/>
      <c r="K97" s="298"/>
      <c r="L97" s="299"/>
      <c r="M97" s="299"/>
      <c r="N97" s="843">
        <f t="shared" si="13"/>
        <v>0</v>
      </c>
      <c r="O97" s="299">
        <f>'[2]1 полуг'!P82</f>
        <v>0</v>
      </c>
      <c r="P97" s="299"/>
      <c r="Q97" s="299"/>
      <c r="R97" s="299"/>
      <c r="S97" s="685">
        <f t="shared" si="12"/>
        <v>0</v>
      </c>
      <c r="T97" s="300">
        <f t="shared" si="15"/>
        <v>0</v>
      </c>
      <c r="U97" s="296"/>
      <c r="V97" s="297"/>
      <c r="W97" s="297"/>
    </row>
    <row r="98" spans="1:23" ht="12.75" customHeight="1">
      <c r="A98" s="696" t="s">
        <v>735</v>
      </c>
      <c r="B98" s="688">
        <v>263</v>
      </c>
      <c r="C98" s="298"/>
      <c r="D98" s="298"/>
      <c r="E98" s="298"/>
      <c r="F98" s="298"/>
      <c r="G98" s="298"/>
      <c r="H98" s="298"/>
      <c r="I98" s="298"/>
      <c r="J98" s="298"/>
      <c r="K98" s="298"/>
      <c r="L98" s="299"/>
      <c r="M98" s="299"/>
      <c r="N98" s="843">
        <f t="shared" si="13"/>
        <v>0</v>
      </c>
      <c r="O98" s="299">
        <v>695.72569999999996</v>
      </c>
      <c r="P98" s="299"/>
      <c r="Q98" s="299"/>
      <c r="R98" s="299"/>
      <c r="S98" s="685">
        <f t="shared" si="12"/>
        <v>695.72569999999996</v>
      </c>
      <c r="T98" s="300">
        <f t="shared" si="15"/>
        <v>1.169389000034962</v>
      </c>
      <c r="U98" s="296"/>
      <c r="V98" s="297"/>
      <c r="W98" s="297"/>
    </row>
    <row r="99" spans="1:23">
      <c r="A99" s="696" t="s">
        <v>929</v>
      </c>
      <c r="B99" s="688">
        <v>286</v>
      </c>
      <c r="C99" s="298"/>
      <c r="D99" s="298"/>
      <c r="E99" s="298"/>
      <c r="F99" s="298"/>
      <c r="G99" s="298">
        <f>'[2]3кв'!I84+'[2]1 полуг'!H83</f>
        <v>0</v>
      </c>
      <c r="H99" s="298">
        <f>'[2]3кв'!I84+'[2]1 полуг'!H83</f>
        <v>0</v>
      </c>
      <c r="I99" s="298"/>
      <c r="J99" s="298">
        <v>500</v>
      </c>
      <c r="K99" s="298">
        <v>2.1944400000000002</v>
      </c>
      <c r="L99" s="299"/>
      <c r="M99" s="299"/>
      <c r="N99" s="843">
        <f t="shared" si="13"/>
        <v>2.1944400000000002</v>
      </c>
      <c r="O99" s="299"/>
      <c r="P99" s="299"/>
      <c r="Q99" s="299">
        <v>32</v>
      </c>
      <c r="R99" s="299"/>
      <c r="S99" s="685">
        <f t="shared" si="12"/>
        <v>534.19443999999999</v>
      </c>
      <c r="T99" s="300">
        <f t="shared" si="15"/>
        <v>0.89788418340135578</v>
      </c>
      <c r="U99" s="296"/>
      <c r="V99" s="297"/>
      <c r="W99" s="297"/>
    </row>
    <row r="100" spans="1:23" ht="15" customHeight="1">
      <c r="A100" s="689" t="s">
        <v>36</v>
      </c>
      <c r="B100" s="684">
        <v>290</v>
      </c>
      <c r="C100" s="843">
        <f>SUM(C101:C112)</f>
        <v>2188.0280599999996</v>
      </c>
      <c r="D100" s="843">
        <f>SUM(D101:D112)</f>
        <v>1.16269</v>
      </c>
      <c r="E100" s="843">
        <f t="shared" ref="E100:R100" si="17">SUM(E101:E112)</f>
        <v>300</v>
      </c>
      <c r="F100" s="843">
        <f t="shared" si="17"/>
        <v>0.93200000000000005</v>
      </c>
      <c r="G100" s="843">
        <f t="shared" si="17"/>
        <v>0</v>
      </c>
      <c r="H100" s="843">
        <f t="shared" si="17"/>
        <v>0</v>
      </c>
      <c r="I100" s="843">
        <f t="shared" si="17"/>
        <v>4.9000000000000004</v>
      </c>
      <c r="J100" s="843">
        <f t="shared" si="17"/>
        <v>186.02569</v>
      </c>
      <c r="K100" s="843">
        <f>SUM(K101:K112)</f>
        <v>1830.6126899999999</v>
      </c>
      <c r="L100" s="843">
        <f t="shared" si="17"/>
        <v>0</v>
      </c>
      <c r="M100" s="843">
        <f t="shared" si="17"/>
        <v>0</v>
      </c>
      <c r="N100" s="843">
        <f t="shared" si="17"/>
        <v>1830.6126899999999</v>
      </c>
      <c r="O100" s="843">
        <f t="shared" si="17"/>
        <v>117.50800000000001</v>
      </c>
      <c r="P100" s="843">
        <f t="shared" si="17"/>
        <v>0</v>
      </c>
      <c r="Q100" s="843">
        <f t="shared" si="17"/>
        <v>0</v>
      </c>
      <c r="R100" s="843">
        <f t="shared" si="17"/>
        <v>11.8</v>
      </c>
      <c r="S100" s="685">
        <f t="shared" si="12"/>
        <v>4640.9691299999995</v>
      </c>
      <c r="T100" s="300">
        <f t="shared" si="15"/>
        <v>7.8006292567944922</v>
      </c>
      <c r="U100" s="296"/>
      <c r="V100" s="297"/>
      <c r="W100" s="297"/>
    </row>
    <row r="101" spans="1:23" ht="12.75" customHeight="1">
      <c r="A101" s="687" t="s">
        <v>102</v>
      </c>
      <c r="B101" s="688">
        <v>291</v>
      </c>
      <c r="C101" s="298">
        <v>649.84793000000002</v>
      </c>
      <c r="D101" s="298">
        <v>1.16269</v>
      </c>
      <c r="E101" s="298"/>
      <c r="F101" s="298">
        <v>0.93200000000000005</v>
      </c>
      <c r="G101" s="298">
        <f>'[2]3кв'!I86+'[2]1 полуг'!H85</f>
        <v>0</v>
      </c>
      <c r="H101" s="298">
        <f>'[2]3кв'!I86+'[2]1 полуг'!H85</f>
        <v>0</v>
      </c>
      <c r="I101" s="298">
        <v>4.9000000000000004</v>
      </c>
      <c r="J101" s="298"/>
      <c r="K101" s="298">
        <v>1557.7738099999999</v>
      </c>
      <c r="L101" s="299"/>
      <c r="M101" s="299"/>
      <c r="N101" s="843">
        <f t="shared" si="13"/>
        <v>1557.7738099999999</v>
      </c>
      <c r="O101" s="299">
        <v>100.88800000000001</v>
      </c>
      <c r="P101" s="299"/>
      <c r="Q101" s="299"/>
      <c r="R101" s="298">
        <v>5</v>
      </c>
      <c r="S101" s="685">
        <f t="shared" si="12"/>
        <v>2320.50443</v>
      </c>
      <c r="T101" s="300">
        <f t="shared" si="15"/>
        <v>3.9003480178673859</v>
      </c>
      <c r="U101" s="296"/>
      <c r="V101" s="297"/>
      <c r="W101" s="297"/>
    </row>
    <row r="102" spans="1:23" ht="15" hidden="1" customHeight="1">
      <c r="A102" s="687" t="s">
        <v>103</v>
      </c>
      <c r="B102" s="688">
        <v>290</v>
      </c>
      <c r="C102" s="298"/>
      <c r="D102" s="298"/>
      <c r="E102" s="298"/>
      <c r="F102" s="298"/>
      <c r="G102" s="298">
        <f>'[2]3кв'!I87+'[2]1 полуг'!H86</f>
        <v>0</v>
      </c>
      <c r="H102" s="298">
        <f>'[2]3кв'!I87+'[2]1 полуг'!H86</f>
        <v>0</v>
      </c>
      <c r="I102" s="298"/>
      <c r="J102" s="298"/>
      <c r="K102" s="298"/>
      <c r="L102" s="299"/>
      <c r="M102" s="299"/>
      <c r="N102" s="843">
        <f t="shared" si="13"/>
        <v>0</v>
      </c>
      <c r="O102" s="299"/>
      <c r="P102" s="299"/>
      <c r="Q102" s="299"/>
      <c r="R102" s="299"/>
      <c r="S102" s="685">
        <f t="shared" si="12"/>
        <v>0</v>
      </c>
      <c r="T102" s="300">
        <f t="shared" si="15"/>
        <v>0</v>
      </c>
      <c r="U102" s="296"/>
      <c r="V102" s="297"/>
      <c r="W102" s="297"/>
    </row>
    <row r="103" spans="1:23" ht="13.5" customHeight="1">
      <c r="A103" s="687" t="s">
        <v>889</v>
      </c>
      <c r="B103" s="688">
        <v>290</v>
      </c>
      <c r="C103" s="298">
        <v>4.6539999999999999</v>
      </c>
      <c r="D103" s="298"/>
      <c r="E103" s="298"/>
      <c r="F103" s="298"/>
      <c r="G103" s="298">
        <f>'[2]3кв'!I91+'[2]1 полуг'!H93</f>
        <v>0</v>
      </c>
      <c r="H103" s="298">
        <f>'[2]3кв'!I91+'[2]1 полуг'!H93</f>
        <v>0</v>
      </c>
      <c r="I103" s="298"/>
      <c r="J103" s="298"/>
      <c r="K103" s="298">
        <v>272.11599999999999</v>
      </c>
      <c r="L103" s="299"/>
      <c r="M103" s="299"/>
      <c r="N103" s="843">
        <f t="shared" si="13"/>
        <v>272.11599999999999</v>
      </c>
      <c r="O103" s="299">
        <v>16.62</v>
      </c>
      <c r="P103" s="299"/>
      <c r="Q103" s="299"/>
      <c r="R103" s="299">
        <v>6.8</v>
      </c>
      <c r="S103" s="685">
        <f t="shared" si="12"/>
        <v>300.19</v>
      </c>
      <c r="T103" s="300">
        <f t="shared" si="15"/>
        <v>0.5045650662617398</v>
      </c>
      <c r="U103" s="296"/>
      <c r="V103" s="297"/>
      <c r="W103" s="297"/>
    </row>
    <row r="104" spans="1:23" ht="15" hidden="1" customHeight="1">
      <c r="A104" s="687" t="s">
        <v>187</v>
      </c>
      <c r="B104" s="688">
        <v>291</v>
      </c>
      <c r="C104" s="298"/>
      <c r="D104" s="298"/>
      <c r="E104" s="298"/>
      <c r="F104" s="298"/>
      <c r="G104" s="298">
        <f>'[2]3кв'!I90+'[2]1 полуг'!H89</f>
        <v>0</v>
      </c>
      <c r="H104" s="298">
        <f>'[2]3кв'!I90+'[2]1 полуг'!H89</f>
        <v>0</v>
      </c>
      <c r="I104" s="298"/>
      <c r="J104" s="298"/>
      <c r="K104" s="298"/>
      <c r="L104" s="299"/>
      <c r="M104" s="299"/>
      <c r="N104" s="843">
        <f t="shared" si="13"/>
        <v>0</v>
      </c>
      <c r="O104" s="299"/>
      <c r="P104" s="299"/>
      <c r="Q104" s="299"/>
      <c r="R104" s="299"/>
      <c r="S104" s="685">
        <f t="shared" si="12"/>
        <v>0</v>
      </c>
      <c r="T104" s="300">
        <f t="shared" si="15"/>
        <v>0</v>
      </c>
      <c r="U104" s="296"/>
      <c r="V104" s="297"/>
      <c r="W104" s="297"/>
    </row>
    <row r="105" spans="1:23" ht="15" hidden="1" customHeight="1">
      <c r="A105" s="687" t="s">
        <v>610</v>
      </c>
      <c r="B105" s="688">
        <v>290</v>
      </c>
      <c r="C105" s="298"/>
      <c r="D105" s="298"/>
      <c r="E105" s="298"/>
      <c r="F105" s="298"/>
      <c r="G105" s="298">
        <f>'[2]1 полуг'!H92</f>
        <v>0</v>
      </c>
      <c r="H105" s="298">
        <f>'[2]1 полуг'!H92</f>
        <v>0</v>
      </c>
      <c r="I105" s="298"/>
      <c r="J105" s="298"/>
      <c r="K105" s="298"/>
      <c r="L105" s="299"/>
      <c r="M105" s="299"/>
      <c r="N105" s="843">
        <f t="shared" si="13"/>
        <v>0</v>
      </c>
      <c r="O105" s="299"/>
      <c r="P105" s="299"/>
      <c r="Q105" s="299"/>
      <c r="R105" s="299"/>
      <c r="S105" s="685">
        <f t="shared" si="12"/>
        <v>0</v>
      </c>
      <c r="T105" s="300">
        <f t="shared" si="15"/>
        <v>0</v>
      </c>
      <c r="U105" s="296"/>
      <c r="V105" s="297"/>
      <c r="W105" s="297"/>
    </row>
    <row r="106" spans="1:23" ht="15" hidden="1" customHeight="1">
      <c r="A106" s="687" t="s">
        <v>819</v>
      </c>
      <c r="B106" s="688">
        <v>290</v>
      </c>
      <c r="C106" s="298"/>
      <c r="D106" s="298"/>
      <c r="E106" s="298"/>
      <c r="F106" s="298"/>
      <c r="G106" s="298">
        <f>'[2]1 полуг'!H87</f>
        <v>0</v>
      </c>
      <c r="H106" s="298">
        <f>'[2]1 полуг'!H87</f>
        <v>0</v>
      </c>
      <c r="I106" s="298"/>
      <c r="J106" s="298"/>
      <c r="K106" s="298"/>
      <c r="L106" s="299"/>
      <c r="M106" s="299"/>
      <c r="N106" s="843">
        <f t="shared" si="13"/>
        <v>0</v>
      </c>
      <c r="O106" s="299"/>
      <c r="P106" s="299"/>
      <c r="Q106" s="299"/>
      <c r="R106" s="299"/>
      <c r="S106" s="685">
        <f t="shared" si="12"/>
        <v>0</v>
      </c>
      <c r="T106" s="300">
        <f t="shared" si="15"/>
        <v>0</v>
      </c>
      <c r="U106" s="296"/>
      <c r="V106" s="297"/>
      <c r="W106" s="297"/>
    </row>
    <row r="107" spans="1:23" ht="12.75" customHeight="1">
      <c r="A107" s="687" t="s">
        <v>747</v>
      </c>
      <c r="B107" s="688">
        <v>290</v>
      </c>
      <c r="C107" s="298">
        <v>259</v>
      </c>
      <c r="D107" s="298"/>
      <c r="E107" s="298">
        <v>300</v>
      </c>
      <c r="F107" s="298"/>
      <c r="G107" s="298">
        <f>'[2]1 полуг'!H88</f>
        <v>0</v>
      </c>
      <c r="H107" s="298">
        <f>'[2]1 полуг'!H88</f>
        <v>0</v>
      </c>
      <c r="I107" s="298"/>
      <c r="J107" s="298">
        <v>186.02569</v>
      </c>
      <c r="K107" s="298">
        <v>0.72287999999999997</v>
      </c>
      <c r="L107" s="299"/>
      <c r="M107" s="299"/>
      <c r="N107" s="843">
        <f t="shared" si="13"/>
        <v>0.72287999999999997</v>
      </c>
      <c r="O107" s="299"/>
      <c r="P107" s="299"/>
      <c r="Q107" s="299"/>
      <c r="R107" s="299"/>
      <c r="S107" s="685">
        <f t="shared" si="12"/>
        <v>745.74856999999997</v>
      </c>
      <c r="T107" s="300">
        <f t="shared" si="15"/>
        <v>1.2534683921404699</v>
      </c>
      <c r="U107" s="296"/>
      <c r="V107" s="297"/>
      <c r="W107" s="297"/>
    </row>
    <row r="108" spans="1:23">
      <c r="A108" s="687" t="s">
        <v>931</v>
      </c>
      <c r="B108" s="688">
        <v>296</v>
      </c>
      <c r="C108" s="298">
        <v>205</v>
      </c>
      <c r="D108" s="298"/>
      <c r="E108" s="298"/>
      <c r="F108" s="298"/>
      <c r="G108" s="298">
        <f>'[2]1 полуг'!H90</f>
        <v>0</v>
      </c>
      <c r="H108" s="298">
        <f>'[2]1 полуг'!H90</f>
        <v>0</v>
      </c>
      <c r="I108" s="298"/>
      <c r="J108" s="298"/>
      <c r="K108" s="298">
        <f>'[2]1 полуг'!L90</f>
        <v>0</v>
      </c>
      <c r="L108" s="299"/>
      <c r="M108" s="299"/>
      <c r="N108" s="843">
        <f t="shared" si="13"/>
        <v>0</v>
      </c>
      <c r="O108" s="299"/>
      <c r="P108" s="299"/>
      <c r="Q108" s="299">
        <f>'[2]1 полуг'!R90</f>
        <v>0</v>
      </c>
      <c r="R108" s="299"/>
      <c r="S108" s="685">
        <f t="shared" si="12"/>
        <v>205</v>
      </c>
      <c r="T108" s="300">
        <f t="shared" si="15"/>
        <v>0.34456790227408191</v>
      </c>
      <c r="U108" s="296"/>
      <c r="V108" s="297"/>
      <c r="W108" s="297"/>
    </row>
    <row r="109" spans="1:23">
      <c r="A109" s="687" t="s">
        <v>932</v>
      </c>
      <c r="B109" s="688">
        <v>297</v>
      </c>
      <c r="C109" s="298">
        <v>1069.52613</v>
      </c>
      <c r="D109" s="298"/>
      <c r="E109" s="298"/>
      <c r="F109" s="298"/>
      <c r="G109" s="298">
        <f>'[2]3кв'!I89+'[2]1 полуг'!H91</f>
        <v>0</v>
      </c>
      <c r="H109" s="298">
        <f>'[2]3кв'!I89+'[2]1 полуг'!H91</f>
        <v>0</v>
      </c>
      <c r="I109" s="298"/>
      <c r="J109" s="298"/>
      <c r="K109" s="298">
        <f>'[2]3кв'!N89+'[2]1 полуг'!L91</f>
        <v>0</v>
      </c>
      <c r="L109" s="299"/>
      <c r="M109" s="299"/>
      <c r="N109" s="843">
        <f t="shared" si="13"/>
        <v>0</v>
      </c>
      <c r="O109" s="299"/>
      <c r="P109" s="299"/>
      <c r="Q109" s="299">
        <f>'[2]3кв'!S89+'[2]1 полуг'!R91</f>
        <v>0</v>
      </c>
      <c r="R109" s="299"/>
      <c r="S109" s="685">
        <f t="shared" si="12"/>
        <v>1069.52613</v>
      </c>
      <c r="T109" s="300">
        <f t="shared" si="15"/>
        <v>1.7976798782508148</v>
      </c>
      <c r="U109" s="296"/>
      <c r="V109" s="297"/>
      <c r="W109" s="297"/>
    </row>
    <row r="110" spans="1:23" hidden="1">
      <c r="A110" s="687" t="s">
        <v>189</v>
      </c>
      <c r="B110" s="688">
        <v>290</v>
      </c>
      <c r="C110" s="298"/>
      <c r="D110" s="298"/>
      <c r="E110" s="298"/>
      <c r="F110" s="298"/>
      <c r="G110" s="298">
        <f>'[2]1 полуг'!H94</f>
        <v>0</v>
      </c>
      <c r="H110" s="298">
        <f>'[2]1 полуг'!H94</f>
        <v>0</v>
      </c>
      <c r="I110" s="298"/>
      <c r="J110" s="298"/>
      <c r="K110" s="298">
        <f>'[2]1 полуг'!L94</f>
        <v>0</v>
      </c>
      <c r="L110" s="299"/>
      <c r="M110" s="299"/>
      <c r="N110" s="843">
        <f t="shared" si="13"/>
        <v>0</v>
      </c>
      <c r="O110" s="299"/>
      <c r="P110" s="299"/>
      <c r="Q110" s="299">
        <f>'[2]1 полуг'!R94</f>
        <v>0</v>
      </c>
      <c r="R110" s="299"/>
      <c r="S110" s="685">
        <f t="shared" si="12"/>
        <v>0</v>
      </c>
      <c r="T110" s="300">
        <f t="shared" si="15"/>
        <v>0</v>
      </c>
      <c r="U110" s="296"/>
      <c r="V110" s="297"/>
      <c r="W110" s="297"/>
    </row>
    <row r="111" spans="1:23" ht="12.75" hidden="1" customHeight="1">
      <c r="A111" s="687" t="s">
        <v>106</v>
      </c>
      <c r="B111" s="688">
        <v>290</v>
      </c>
      <c r="C111" s="298"/>
      <c r="D111" s="298"/>
      <c r="E111" s="298"/>
      <c r="F111" s="298"/>
      <c r="G111" s="298">
        <f>'[2]3кв'!I92+'[2]1 полуг'!H95</f>
        <v>0</v>
      </c>
      <c r="H111" s="298">
        <f>'[2]3кв'!I92+'[2]1 полуг'!H95</f>
        <v>0</v>
      </c>
      <c r="I111" s="298"/>
      <c r="J111" s="298"/>
      <c r="K111" s="298"/>
      <c r="L111" s="299"/>
      <c r="M111" s="299"/>
      <c r="N111" s="843">
        <f t="shared" si="13"/>
        <v>0</v>
      </c>
      <c r="O111" s="299"/>
      <c r="P111" s="299"/>
      <c r="Q111" s="299"/>
      <c r="R111" s="299"/>
      <c r="S111" s="685">
        <f t="shared" si="12"/>
        <v>0</v>
      </c>
      <c r="T111" s="300">
        <f t="shared" si="15"/>
        <v>0</v>
      </c>
      <c r="U111" s="296"/>
      <c r="V111" s="297"/>
      <c r="W111" s="297"/>
    </row>
    <row r="112" spans="1:23" ht="12.75" hidden="1" customHeight="1">
      <c r="A112" s="687" t="s">
        <v>611</v>
      </c>
      <c r="B112" s="688">
        <v>290</v>
      </c>
      <c r="C112" s="298"/>
      <c r="D112" s="298"/>
      <c r="E112" s="298"/>
      <c r="F112" s="298"/>
      <c r="G112" s="298">
        <f>'[2]1 полуг'!H96</f>
        <v>0</v>
      </c>
      <c r="H112" s="298">
        <f>'[2]1 полуг'!H96</f>
        <v>0</v>
      </c>
      <c r="I112" s="298"/>
      <c r="J112" s="298"/>
      <c r="K112" s="298">
        <f>'[2]1 полуг'!L96</f>
        <v>0</v>
      </c>
      <c r="L112" s="299"/>
      <c r="M112" s="299"/>
      <c r="N112" s="843">
        <f t="shared" si="13"/>
        <v>0</v>
      </c>
      <c r="O112" s="299"/>
      <c r="P112" s="299"/>
      <c r="Q112" s="299">
        <f>'[2]1 полуг'!R96</f>
        <v>0</v>
      </c>
      <c r="R112" s="299"/>
      <c r="S112" s="685">
        <f t="shared" si="12"/>
        <v>0</v>
      </c>
      <c r="T112" s="300">
        <f t="shared" si="15"/>
        <v>0</v>
      </c>
      <c r="U112" s="296"/>
      <c r="V112" s="297"/>
      <c r="W112" s="297"/>
    </row>
    <row r="113" spans="1:23" s="302" customFormat="1" ht="12.75" customHeight="1">
      <c r="A113" s="700" t="s">
        <v>748</v>
      </c>
      <c r="B113" s="684">
        <v>310</v>
      </c>
      <c r="C113" s="843">
        <f>SUM(C114:C121)</f>
        <v>291.32900000000001</v>
      </c>
      <c r="D113" s="843">
        <f>SUM(D114:D121)</f>
        <v>0</v>
      </c>
      <c r="E113" s="843">
        <f t="shared" ref="E113:R113" si="18">SUM(E114:E120)</f>
        <v>608.995</v>
      </c>
      <c r="F113" s="843">
        <f t="shared" si="18"/>
        <v>124.074</v>
      </c>
      <c r="G113" s="843">
        <f t="shared" si="18"/>
        <v>0</v>
      </c>
      <c r="H113" s="843">
        <f t="shared" si="18"/>
        <v>0</v>
      </c>
      <c r="I113" s="843">
        <f t="shared" si="18"/>
        <v>45.8</v>
      </c>
      <c r="J113" s="843">
        <f t="shared" si="18"/>
        <v>68.52</v>
      </c>
      <c r="K113" s="843">
        <f t="shared" si="18"/>
        <v>422.202</v>
      </c>
      <c r="L113" s="843">
        <f t="shared" si="18"/>
        <v>0</v>
      </c>
      <c r="M113" s="843">
        <f t="shared" si="18"/>
        <v>0</v>
      </c>
      <c r="N113" s="843">
        <f t="shared" si="18"/>
        <v>422.202</v>
      </c>
      <c r="O113" s="843">
        <f t="shared" si="18"/>
        <v>0</v>
      </c>
      <c r="P113" s="843">
        <f t="shared" si="18"/>
        <v>0</v>
      </c>
      <c r="Q113" s="843">
        <f t="shared" si="18"/>
        <v>0</v>
      </c>
      <c r="R113" s="843">
        <f t="shared" si="18"/>
        <v>0</v>
      </c>
      <c r="S113" s="685">
        <f t="shared" si="12"/>
        <v>1560.92</v>
      </c>
      <c r="T113" s="300">
        <f t="shared" si="15"/>
        <v>2.6236240488666343</v>
      </c>
      <c r="U113" s="300"/>
      <c r="V113" s="301"/>
      <c r="W113" s="301"/>
    </row>
    <row r="114" spans="1:23" s="302" customFormat="1" ht="12.75" hidden="1" customHeight="1">
      <c r="A114" s="687" t="s">
        <v>612</v>
      </c>
      <c r="B114" s="688">
        <v>310</v>
      </c>
      <c r="C114" s="843"/>
      <c r="D114" s="843"/>
      <c r="E114" s="843"/>
      <c r="F114" s="843"/>
      <c r="G114" s="843"/>
      <c r="H114" s="843"/>
      <c r="I114" s="298"/>
      <c r="J114" s="843"/>
      <c r="K114" s="843"/>
      <c r="L114" s="295">
        <f>'[2]1 полуг'!M99</f>
        <v>0</v>
      </c>
      <c r="M114" s="295"/>
      <c r="N114" s="843">
        <f t="shared" si="13"/>
        <v>0</v>
      </c>
      <c r="O114" s="295"/>
      <c r="P114" s="295"/>
      <c r="Q114" s="295">
        <f>'[2]3кв'!S93+'[2]1 полуг'!R99</f>
        <v>0</v>
      </c>
      <c r="R114" s="299"/>
      <c r="S114" s="685">
        <f t="shared" si="12"/>
        <v>0</v>
      </c>
      <c r="T114" s="300">
        <f t="shared" si="15"/>
        <v>0</v>
      </c>
      <c r="U114" s="296"/>
      <c r="V114" s="297"/>
      <c r="W114" s="297"/>
    </row>
    <row r="115" spans="1:23" s="302" customFormat="1" ht="12.75" hidden="1" customHeight="1">
      <c r="A115" s="687" t="s">
        <v>613</v>
      </c>
      <c r="B115" s="688">
        <v>310</v>
      </c>
      <c r="C115" s="843"/>
      <c r="D115" s="843"/>
      <c r="E115" s="843"/>
      <c r="F115" s="843"/>
      <c r="G115" s="843"/>
      <c r="H115" s="843"/>
      <c r="I115" s="843"/>
      <c r="J115" s="843"/>
      <c r="K115" s="843"/>
      <c r="L115" s="295"/>
      <c r="M115" s="295"/>
      <c r="N115" s="843">
        <f t="shared" si="13"/>
        <v>0</v>
      </c>
      <c r="O115" s="295"/>
      <c r="P115" s="295"/>
      <c r="Q115" s="295">
        <f>'[2]1 полуг'!R100</f>
        <v>0</v>
      </c>
      <c r="R115" s="299"/>
      <c r="S115" s="685">
        <f t="shared" si="12"/>
        <v>0</v>
      </c>
      <c r="T115" s="300">
        <f t="shared" si="15"/>
        <v>0</v>
      </c>
      <c r="U115" s="296"/>
      <c r="V115" s="297"/>
      <c r="W115" s="297"/>
    </row>
    <row r="116" spans="1:23" s="302" customFormat="1" ht="12.75" customHeight="1">
      <c r="A116" s="687" t="s">
        <v>131</v>
      </c>
      <c r="B116" s="688">
        <v>310</v>
      </c>
      <c r="C116" s="843"/>
      <c r="D116" s="843"/>
      <c r="E116" s="843"/>
      <c r="F116" s="843"/>
      <c r="G116" s="843"/>
      <c r="H116" s="843"/>
      <c r="I116" s="843"/>
      <c r="J116" s="843"/>
      <c r="K116" s="298">
        <v>422.202</v>
      </c>
      <c r="L116" s="295">
        <f>'[2]3кв'!N95+'[2]1 полуг'!M101</f>
        <v>0</v>
      </c>
      <c r="M116" s="295"/>
      <c r="N116" s="843">
        <f t="shared" si="13"/>
        <v>422.202</v>
      </c>
      <c r="O116" s="295"/>
      <c r="P116" s="295"/>
      <c r="Q116" s="295"/>
      <c r="R116" s="299"/>
      <c r="S116" s="685">
        <f t="shared" si="12"/>
        <v>422.202</v>
      </c>
      <c r="T116" s="300">
        <f t="shared" si="15"/>
        <v>0.70964515841913145</v>
      </c>
      <c r="U116" s="296"/>
      <c r="V116" s="297"/>
      <c r="W116" s="297"/>
    </row>
    <row r="117" spans="1:23" s="302" customFormat="1" ht="12.75" customHeight="1">
      <c r="A117" s="687" t="s">
        <v>342</v>
      </c>
      <c r="B117" s="688">
        <v>310</v>
      </c>
      <c r="C117" s="298">
        <v>291.32900000000001</v>
      </c>
      <c r="D117" s="298"/>
      <c r="E117" s="298">
        <v>608.995</v>
      </c>
      <c r="F117" s="843">
        <v>124.074</v>
      </c>
      <c r="G117" s="843"/>
      <c r="H117" s="843"/>
      <c r="I117" s="843">
        <v>45.8</v>
      </c>
      <c r="J117" s="298">
        <v>68.52</v>
      </c>
      <c r="K117" s="298"/>
      <c r="L117" s="843">
        <f>+L120</f>
        <v>0</v>
      </c>
      <c r="M117" s="843"/>
      <c r="N117" s="843">
        <f>K117+M117+L117</f>
        <v>0</v>
      </c>
      <c r="O117" s="843"/>
      <c r="P117" s="843"/>
      <c r="Q117" s="843"/>
      <c r="R117" s="298"/>
      <c r="S117" s="685">
        <f t="shared" si="12"/>
        <v>1138.7180000000001</v>
      </c>
      <c r="T117" s="300">
        <f t="shared" si="15"/>
        <v>1.9139788904475028</v>
      </c>
      <c r="U117" s="296"/>
      <c r="V117" s="297"/>
      <c r="W117" s="297"/>
    </row>
    <row r="118" spans="1:23" s="302" customFormat="1" ht="12.75" hidden="1" customHeight="1">
      <c r="A118" s="687" t="s">
        <v>840</v>
      </c>
      <c r="B118" s="688">
        <v>310</v>
      </c>
      <c r="C118" s="843"/>
      <c r="D118" s="843"/>
      <c r="E118" s="843"/>
      <c r="F118" s="843"/>
      <c r="G118" s="843"/>
      <c r="H118" s="843"/>
      <c r="I118" s="843"/>
      <c r="J118" s="843"/>
      <c r="K118" s="298"/>
      <c r="L118" s="843"/>
      <c r="M118" s="843"/>
      <c r="N118" s="843">
        <f t="shared" si="13"/>
        <v>0</v>
      </c>
      <c r="O118" s="843"/>
      <c r="P118" s="843"/>
      <c r="Q118" s="843"/>
      <c r="R118" s="298"/>
      <c r="S118" s="685">
        <f t="shared" si="12"/>
        <v>0</v>
      </c>
      <c r="T118" s="300">
        <f t="shared" si="15"/>
        <v>0</v>
      </c>
      <c r="U118" s="296"/>
      <c r="V118" s="297"/>
      <c r="W118" s="297"/>
    </row>
    <row r="119" spans="1:23" s="302" customFormat="1" ht="12.75" hidden="1" customHeight="1">
      <c r="A119" s="687" t="s">
        <v>614</v>
      </c>
      <c r="B119" s="688">
        <v>310</v>
      </c>
      <c r="C119" s="843"/>
      <c r="D119" s="843"/>
      <c r="E119" s="843"/>
      <c r="F119" s="843"/>
      <c r="G119" s="843"/>
      <c r="H119" s="843"/>
      <c r="I119" s="843"/>
      <c r="J119" s="843"/>
      <c r="K119" s="843"/>
      <c r="L119" s="843"/>
      <c r="M119" s="843"/>
      <c r="N119" s="843">
        <f t="shared" si="13"/>
        <v>0</v>
      </c>
      <c r="O119" s="843"/>
      <c r="P119" s="843"/>
      <c r="Q119" s="843"/>
      <c r="R119" s="843"/>
      <c r="S119" s="685">
        <f t="shared" si="12"/>
        <v>0</v>
      </c>
      <c r="T119" s="300">
        <f t="shared" si="15"/>
        <v>0</v>
      </c>
      <c r="U119" s="296"/>
      <c r="V119" s="297"/>
      <c r="W119" s="297"/>
    </row>
    <row r="120" spans="1:23" hidden="1">
      <c r="A120" s="687" t="s">
        <v>632</v>
      </c>
      <c r="B120" s="688">
        <v>310</v>
      </c>
      <c r="C120" s="298"/>
      <c r="D120" s="298"/>
      <c r="E120" s="843"/>
      <c r="F120" s="298"/>
      <c r="G120" s="843">
        <f>'[2]3кв'!I96+'[2]1 полуг'!H102</f>
        <v>0</v>
      </c>
      <c r="H120" s="843">
        <f>'[2]3кв'!I96+'[2]1 полуг'!H102</f>
        <v>0</v>
      </c>
      <c r="I120" s="843"/>
      <c r="J120" s="843"/>
      <c r="K120" s="298"/>
      <c r="L120" s="843"/>
      <c r="M120" s="843"/>
      <c r="N120" s="843">
        <f t="shared" si="13"/>
        <v>0</v>
      </c>
      <c r="O120" s="843"/>
      <c r="P120" s="843"/>
      <c r="Q120" s="843"/>
      <c r="R120" s="843"/>
      <c r="S120" s="685">
        <f t="shared" si="12"/>
        <v>0</v>
      </c>
      <c r="T120" s="300">
        <f t="shared" si="15"/>
        <v>0</v>
      </c>
      <c r="U120" s="296"/>
      <c r="V120" s="297"/>
      <c r="W120" s="297"/>
    </row>
    <row r="121" spans="1:23" hidden="1">
      <c r="A121" s="687" t="s">
        <v>761</v>
      </c>
      <c r="B121" s="688">
        <v>310</v>
      </c>
      <c r="C121" s="298"/>
      <c r="D121" s="298"/>
      <c r="E121" s="843"/>
      <c r="F121" s="298"/>
      <c r="G121" s="843"/>
      <c r="H121" s="843"/>
      <c r="I121" s="843"/>
      <c r="J121" s="843"/>
      <c r="K121" s="298"/>
      <c r="L121" s="843"/>
      <c r="M121" s="843"/>
      <c r="N121" s="843"/>
      <c r="O121" s="843"/>
      <c r="P121" s="843"/>
      <c r="Q121" s="843"/>
      <c r="R121" s="843"/>
      <c r="S121" s="685">
        <f t="shared" si="12"/>
        <v>0</v>
      </c>
      <c r="T121" s="300">
        <f t="shared" si="15"/>
        <v>0</v>
      </c>
      <c r="U121" s="296"/>
      <c r="V121" s="297"/>
      <c r="W121" s="297"/>
    </row>
    <row r="122" spans="1:23" ht="11.25" customHeight="1">
      <c r="A122" s="686" t="s">
        <v>107</v>
      </c>
      <c r="B122" s="684">
        <v>340</v>
      </c>
      <c r="C122" s="843">
        <f>SUM(C123:C142)</f>
        <v>1892.0333000000001</v>
      </c>
      <c r="D122" s="843">
        <f>SUM(D123:D142)</f>
        <v>134.18899999999999</v>
      </c>
      <c r="E122" s="843">
        <f>SUM(E123:E139)</f>
        <v>198.55222000000001</v>
      </c>
      <c r="F122" s="843">
        <f>SUM(F123:F141)</f>
        <v>146.17000000000002</v>
      </c>
      <c r="G122" s="843">
        <f>SUM(G123:G139)</f>
        <v>0</v>
      </c>
      <c r="H122" s="843">
        <f>SUM(H123:H139)</f>
        <v>0</v>
      </c>
      <c r="I122" s="843">
        <f>SUM(I123:I141)</f>
        <v>28.117000000000001</v>
      </c>
      <c r="J122" s="843">
        <f>SUM(J123:J141)</f>
        <v>611.67349999999999</v>
      </c>
      <c r="K122" s="843">
        <f>SUM(K123:K142)</f>
        <v>3951.0291300000008</v>
      </c>
      <c r="L122" s="843">
        <f t="shared" ref="L122:R122" si="19">SUM(L123:L141)</f>
        <v>0</v>
      </c>
      <c r="M122" s="843">
        <f t="shared" si="19"/>
        <v>5.1173799999999998</v>
      </c>
      <c r="N122" s="843">
        <f>SUM(N123:N141)</f>
        <v>3895.8168100000012</v>
      </c>
      <c r="O122" s="843">
        <f t="shared" si="19"/>
        <v>638.29999999999995</v>
      </c>
      <c r="P122" s="843">
        <f t="shared" si="19"/>
        <v>0</v>
      </c>
      <c r="Q122" s="843">
        <f t="shared" si="19"/>
        <v>276.19200000000001</v>
      </c>
      <c r="R122" s="843">
        <f t="shared" si="19"/>
        <v>11.75</v>
      </c>
      <c r="S122" s="685">
        <f t="shared" si="12"/>
        <v>7832.7938300000023</v>
      </c>
      <c r="T122" s="300">
        <f t="shared" si="15"/>
        <v>13.165508970480355</v>
      </c>
      <c r="U122" s="296"/>
      <c r="V122" s="297"/>
      <c r="W122" s="297"/>
    </row>
    <row r="123" spans="1:23" ht="12.75" customHeight="1">
      <c r="A123" s="695" t="s">
        <v>108</v>
      </c>
      <c r="B123" s="688">
        <v>340</v>
      </c>
      <c r="C123" s="298"/>
      <c r="D123" s="298"/>
      <c r="E123" s="299"/>
      <c r="F123" s="299"/>
      <c r="G123" s="299">
        <f>'[2]1 полуг'!H107</f>
        <v>0</v>
      </c>
      <c r="H123" s="299">
        <f>'[2]1 полуг'!H107</f>
        <v>0</v>
      </c>
      <c r="I123" s="299"/>
      <c r="J123" s="299"/>
      <c r="K123" s="298">
        <v>47.09</v>
      </c>
      <c r="L123" s="298"/>
      <c r="M123" s="298"/>
      <c r="N123" s="843">
        <f>K123+M123+L123</f>
        <v>47.09</v>
      </c>
      <c r="O123" s="298"/>
      <c r="P123" s="298"/>
      <c r="Q123" s="298"/>
      <c r="R123" s="298"/>
      <c r="S123" s="685">
        <f t="shared" si="12"/>
        <v>47.09</v>
      </c>
      <c r="T123" s="300">
        <f t="shared" si="15"/>
        <v>7.9149768380909855E-2</v>
      </c>
      <c r="U123" s="296"/>
      <c r="V123" s="297"/>
      <c r="W123" s="297"/>
    </row>
    <row r="124" spans="1:23" ht="14.25" customHeight="1">
      <c r="A124" s="695" t="s">
        <v>109</v>
      </c>
      <c r="B124" s="688">
        <v>340</v>
      </c>
      <c r="C124" s="298"/>
      <c r="D124" s="298"/>
      <c r="E124" s="299"/>
      <c r="F124" s="299"/>
      <c r="G124" s="299">
        <f>'[2]1 полуг'!H108</f>
        <v>0</v>
      </c>
      <c r="H124" s="299">
        <f>'[2]1 полуг'!H108</f>
        <v>0</v>
      </c>
      <c r="I124" s="299"/>
      <c r="J124" s="299"/>
      <c r="K124" s="298">
        <v>1055.8130000000001</v>
      </c>
      <c r="L124" s="298"/>
      <c r="M124" s="298"/>
      <c r="N124" s="843">
        <f t="shared" ref="N124:N140" si="20">K124+M124+L124</f>
        <v>1055.8130000000001</v>
      </c>
      <c r="O124" s="298"/>
      <c r="P124" s="298"/>
      <c r="Q124" s="298"/>
      <c r="R124" s="298"/>
      <c r="S124" s="685">
        <f t="shared" si="12"/>
        <v>1055.8130000000001</v>
      </c>
      <c r="T124" s="300">
        <f t="shared" si="15"/>
        <v>1.7746305883107576</v>
      </c>
      <c r="U124" s="296"/>
      <c r="V124" s="297"/>
      <c r="W124" s="297"/>
    </row>
    <row r="125" spans="1:23" ht="15" hidden="1" customHeight="1">
      <c r="A125" s="695" t="s">
        <v>110</v>
      </c>
      <c r="B125" s="688">
        <v>340</v>
      </c>
      <c r="C125" s="298"/>
      <c r="D125" s="298"/>
      <c r="E125" s="299"/>
      <c r="F125" s="299"/>
      <c r="G125" s="299">
        <f>'[2]1 полуг'!H109</f>
        <v>0</v>
      </c>
      <c r="H125" s="299">
        <f>'[2]1 полуг'!H109</f>
        <v>0</v>
      </c>
      <c r="I125" s="299"/>
      <c r="J125" s="299"/>
      <c r="K125" s="298"/>
      <c r="L125" s="298"/>
      <c r="M125" s="298"/>
      <c r="N125" s="843">
        <f t="shared" si="20"/>
        <v>0</v>
      </c>
      <c r="O125" s="298"/>
      <c r="P125" s="298"/>
      <c r="Q125" s="298"/>
      <c r="R125" s="298"/>
      <c r="S125" s="685">
        <f t="shared" si="12"/>
        <v>0</v>
      </c>
      <c r="T125" s="300">
        <f t="shared" si="15"/>
        <v>0</v>
      </c>
      <c r="U125" s="296"/>
      <c r="V125" s="297"/>
      <c r="W125" s="297"/>
    </row>
    <row r="126" spans="1:23" ht="15" customHeight="1">
      <c r="A126" s="695" t="s">
        <v>111</v>
      </c>
      <c r="B126" s="688">
        <v>340</v>
      </c>
      <c r="C126" s="298">
        <v>980.93299999999999</v>
      </c>
      <c r="D126" s="298"/>
      <c r="E126" s="299"/>
      <c r="F126" s="299">
        <v>65.78</v>
      </c>
      <c r="G126" s="299"/>
      <c r="H126" s="299"/>
      <c r="I126" s="299"/>
      <c r="J126" s="299">
        <v>200</v>
      </c>
      <c r="K126" s="299">
        <v>601.72</v>
      </c>
      <c r="L126" s="298"/>
      <c r="M126" s="298"/>
      <c r="N126" s="843">
        <f t="shared" si="20"/>
        <v>601.72</v>
      </c>
      <c r="O126" s="298"/>
      <c r="P126" s="298"/>
      <c r="Q126" s="298">
        <v>78.739999999999995</v>
      </c>
      <c r="R126" s="298"/>
      <c r="S126" s="685">
        <f t="shared" si="12"/>
        <v>1927.173</v>
      </c>
      <c r="T126" s="300">
        <f t="shared" si="15"/>
        <v>3.2392290630695091</v>
      </c>
      <c r="U126" s="296"/>
      <c r="V126" s="297"/>
      <c r="W126" s="297"/>
    </row>
    <row r="127" spans="1:23" ht="12.75" customHeight="1">
      <c r="A127" s="695" t="s">
        <v>555</v>
      </c>
      <c r="B127" s="688">
        <v>341</v>
      </c>
      <c r="C127" s="298">
        <v>162.44999999999999</v>
      </c>
      <c r="D127" s="298"/>
      <c r="E127" s="299"/>
      <c r="F127" s="299"/>
      <c r="G127" s="299"/>
      <c r="H127" s="299"/>
      <c r="I127" s="299">
        <v>2</v>
      </c>
      <c r="J127" s="299"/>
      <c r="K127" s="299">
        <v>58.15</v>
      </c>
      <c r="L127" s="298"/>
      <c r="M127" s="298"/>
      <c r="N127" s="843">
        <f t="shared" si="20"/>
        <v>58.15</v>
      </c>
      <c r="O127" s="298"/>
      <c r="P127" s="298"/>
      <c r="Q127" s="298"/>
      <c r="R127" s="298"/>
      <c r="S127" s="685">
        <f t="shared" si="12"/>
        <v>222.6</v>
      </c>
      <c r="T127" s="300">
        <f t="shared" si="15"/>
        <v>0.37415031729858844</v>
      </c>
      <c r="U127" s="296"/>
      <c r="V127" s="297"/>
      <c r="W127" s="297"/>
    </row>
    <row r="128" spans="1:23" ht="13.5" customHeight="1">
      <c r="A128" s="695" t="s">
        <v>112</v>
      </c>
      <c r="B128" s="688">
        <v>340</v>
      </c>
      <c r="C128" s="298"/>
      <c r="D128" s="298"/>
      <c r="E128" s="299"/>
      <c r="F128" s="299">
        <v>40.39</v>
      </c>
      <c r="G128" s="299"/>
      <c r="H128" s="299"/>
      <c r="I128" s="299">
        <v>24.617000000000001</v>
      </c>
      <c r="J128" s="299"/>
      <c r="K128" s="299"/>
      <c r="L128" s="298"/>
      <c r="M128" s="298"/>
      <c r="N128" s="843">
        <f t="shared" si="20"/>
        <v>0</v>
      </c>
      <c r="O128" s="298"/>
      <c r="P128" s="298"/>
      <c r="Q128" s="298">
        <v>5</v>
      </c>
      <c r="R128" s="298"/>
      <c r="S128" s="685">
        <f t="shared" si="12"/>
        <v>70.007000000000005</v>
      </c>
      <c r="T128" s="300">
        <f t="shared" si="15"/>
        <v>0.11766909821708126</v>
      </c>
      <c r="U128" s="296"/>
      <c r="V128" s="297"/>
      <c r="W128" s="297"/>
    </row>
    <row r="129" spans="1:23" ht="14.25" customHeight="1">
      <c r="A129" s="695" t="s">
        <v>242</v>
      </c>
      <c r="B129" s="688">
        <v>340</v>
      </c>
      <c r="C129" s="298">
        <v>4.2</v>
      </c>
      <c r="D129" s="298"/>
      <c r="E129" s="299"/>
      <c r="F129" s="299"/>
      <c r="G129" s="299"/>
      <c r="H129" s="299"/>
      <c r="I129" s="299"/>
      <c r="J129" s="299"/>
      <c r="K129" s="299">
        <v>43.2</v>
      </c>
      <c r="L129" s="298"/>
      <c r="M129" s="298"/>
      <c r="N129" s="843">
        <f t="shared" si="20"/>
        <v>43.2</v>
      </c>
      <c r="O129" s="298"/>
      <c r="P129" s="298"/>
      <c r="Q129" s="298"/>
      <c r="R129" s="298"/>
      <c r="S129" s="685">
        <f t="shared" si="12"/>
        <v>47.400000000000006</v>
      </c>
      <c r="T129" s="300">
        <f t="shared" si="15"/>
        <v>7.9670822281909692E-2</v>
      </c>
      <c r="U129" s="296"/>
      <c r="V129" s="297"/>
      <c r="W129" s="297"/>
    </row>
    <row r="130" spans="1:23" ht="15" customHeight="1">
      <c r="A130" s="695" t="s">
        <v>113</v>
      </c>
      <c r="B130" s="688">
        <v>340</v>
      </c>
      <c r="C130" s="298">
        <v>69.236999999999995</v>
      </c>
      <c r="D130" s="298"/>
      <c r="E130" s="299"/>
      <c r="F130" s="299"/>
      <c r="G130" s="299"/>
      <c r="H130" s="299"/>
      <c r="I130" s="299"/>
      <c r="J130" s="299"/>
      <c r="K130" s="299">
        <v>205.995</v>
      </c>
      <c r="L130" s="298"/>
      <c r="M130" s="298"/>
      <c r="N130" s="843">
        <f t="shared" si="20"/>
        <v>205.995</v>
      </c>
      <c r="O130" s="298"/>
      <c r="P130" s="298"/>
      <c r="Q130" s="298"/>
      <c r="R130" s="298"/>
      <c r="S130" s="685">
        <f t="shared" si="12"/>
        <v>275.23199999999997</v>
      </c>
      <c r="T130" s="300">
        <f t="shared" si="15"/>
        <v>0.46261518477414681</v>
      </c>
      <c r="U130" s="296"/>
      <c r="V130" s="297"/>
      <c r="W130" s="297"/>
    </row>
    <row r="131" spans="1:23" ht="12.75" customHeight="1">
      <c r="A131" s="695" t="s">
        <v>749</v>
      </c>
      <c r="B131" s="688">
        <v>340</v>
      </c>
      <c r="C131" s="298">
        <v>26.6</v>
      </c>
      <c r="D131" s="298"/>
      <c r="E131" s="299"/>
      <c r="F131" s="299"/>
      <c r="G131" s="299"/>
      <c r="H131" s="299"/>
      <c r="I131" s="299"/>
      <c r="J131" s="299">
        <v>18</v>
      </c>
      <c r="K131" s="299">
        <v>162.03</v>
      </c>
      <c r="L131" s="298"/>
      <c r="M131" s="298"/>
      <c r="N131" s="843">
        <f t="shared" si="20"/>
        <v>162.03</v>
      </c>
      <c r="O131" s="298"/>
      <c r="P131" s="298"/>
      <c r="Q131" s="298">
        <v>117.4</v>
      </c>
      <c r="R131" s="298"/>
      <c r="S131" s="685">
        <f t="shared" si="12"/>
        <v>324.02999999999997</v>
      </c>
      <c r="T131" s="300">
        <f t="shared" si="15"/>
        <v>0.54463579206766222</v>
      </c>
      <c r="U131" s="296"/>
      <c r="V131" s="297"/>
      <c r="W131" s="297"/>
    </row>
    <row r="132" spans="1:23" ht="11.25" hidden="1" customHeight="1">
      <c r="A132" s="695" t="s">
        <v>114</v>
      </c>
      <c r="B132" s="688">
        <v>340</v>
      </c>
      <c r="C132" s="298"/>
      <c r="D132" s="298"/>
      <c r="E132" s="299"/>
      <c r="F132" s="299"/>
      <c r="G132" s="299"/>
      <c r="H132" s="299"/>
      <c r="I132" s="299"/>
      <c r="J132" s="299"/>
      <c r="K132" s="299"/>
      <c r="L132" s="298"/>
      <c r="M132" s="298"/>
      <c r="N132" s="843">
        <f t="shared" si="20"/>
        <v>0</v>
      </c>
      <c r="O132" s="298"/>
      <c r="P132" s="298"/>
      <c r="Q132" s="298"/>
      <c r="R132" s="298"/>
      <c r="S132" s="685">
        <f t="shared" si="12"/>
        <v>0</v>
      </c>
      <c r="T132" s="300">
        <f t="shared" si="15"/>
        <v>0</v>
      </c>
      <c r="U132" s="296"/>
      <c r="V132" s="297"/>
      <c r="W132" s="297"/>
    </row>
    <row r="133" spans="1:23" hidden="1">
      <c r="A133" s="695" t="s">
        <v>230</v>
      </c>
      <c r="B133" s="688">
        <v>340</v>
      </c>
      <c r="C133" s="298"/>
      <c r="D133" s="298"/>
      <c r="E133" s="299"/>
      <c r="F133" s="299"/>
      <c r="G133" s="299"/>
      <c r="H133" s="299"/>
      <c r="I133" s="299"/>
      <c r="J133" s="299"/>
      <c r="K133" s="299"/>
      <c r="L133" s="298"/>
      <c r="M133" s="298"/>
      <c r="N133" s="843">
        <f t="shared" si="20"/>
        <v>0</v>
      </c>
      <c r="O133" s="298"/>
      <c r="P133" s="298"/>
      <c r="Q133" s="298"/>
      <c r="R133" s="298"/>
      <c r="S133" s="685">
        <f t="shared" si="12"/>
        <v>0</v>
      </c>
      <c r="T133" s="300">
        <f t="shared" si="15"/>
        <v>0</v>
      </c>
      <c r="U133" s="296"/>
      <c r="V133" s="297"/>
      <c r="W133" s="297"/>
    </row>
    <row r="134" spans="1:23">
      <c r="A134" s="695" t="s">
        <v>115</v>
      </c>
      <c r="B134" s="688">
        <v>340</v>
      </c>
      <c r="C134" s="298">
        <v>551.72829999999999</v>
      </c>
      <c r="D134" s="298">
        <v>8.4990000000000006</v>
      </c>
      <c r="E134" s="299">
        <v>198.55222000000001</v>
      </c>
      <c r="F134" s="299"/>
      <c r="G134" s="299"/>
      <c r="H134" s="299"/>
      <c r="I134" s="299"/>
      <c r="J134" s="299">
        <v>357.67349999999999</v>
      </c>
      <c r="K134" s="299">
        <v>1375.01</v>
      </c>
      <c r="L134" s="298"/>
      <c r="M134" s="298"/>
      <c r="N134" s="843">
        <f t="shared" si="20"/>
        <v>1375.01</v>
      </c>
      <c r="O134" s="298">
        <v>20</v>
      </c>
      <c r="P134" s="298"/>
      <c r="Q134" s="298"/>
      <c r="R134" s="298"/>
      <c r="S134" s="685">
        <f t="shared" ref="S134:S142" si="21">C134+E134+F134+I134+J134+N134+O134+Q134+R134+P134+D134</f>
        <v>2511.4630200000001</v>
      </c>
      <c r="T134" s="300">
        <f t="shared" si="15"/>
        <v>4.2213148509284428</v>
      </c>
      <c r="U134" s="296"/>
      <c r="V134" s="297"/>
      <c r="W134" s="297"/>
    </row>
    <row r="135" spans="1:23" hidden="1">
      <c r="A135" s="695" t="s">
        <v>132</v>
      </c>
      <c r="B135" s="688">
        <v>340</v>
      </c>
      <c r="C135" s="298"/>
      <c r="D135" s="298"/>
      <c r="E135" s="299"/>
      <c r="F135" s="299"/>
      <c r="G135" s="299"/>
      <c r="H135" s="299"/>
      <c r="I135" s="299"/>
      <c r="J135" s="299"/>
      <c r="K135" s="299"/>
      <c r="L135" s="298"/>
      <c r="M135" s="298"/>
      <c r="N135" s="843">
        <f t="shared" si="20"/>
        <v>0</v>
      </c>
      <c r="O135" s="298"/>
      <c r="P135" s="298"/>
      <c r="Q135" s="298"/>
      <c r="R135" s="298"/>
      <c r="S135" s="685">
        <f t="shared" si="21"/>
        <v>0</v>
      </c>
      <c r="T135" s="300">
        <f t="shared" si="15"/>
        <v>0</v>
      </c>
      <c r="U135" s="296"/>
      <c r="V135" s="297"/>
      <c r="W135" s="297"/>
    </row>
    <row r="136" spans="1:23" hidden="1">
      <c r="A136" s="695" t="s">
        <v>615</v>
      </c>
      <c r="B136" s="688">
        <v>340</v>
      </c>
      <c r="C136" s="298"/>
      <c r="D136" s="298"/>
      <c r="E136" s="299"/>
      <c r="F136" s="299"/>
      <c r="G136" s="299"/>
      <c r="H136" s="299"/>
      <c r="I136" s="299"/>
      <c r="J136" s="299"/>
      <c r="K136" s="299"/>
      <c r="L136" s="298"/>
      <c r="M136" s="298"/>
      <c r="N136" s="843">
        <f t="shared" si="20"/>
        <v>0</v>
      </c>
      <c r="O136" s="298"/>
      <c r="P136" s="298"/>
      <c r="Q136" s="298"/>
      <c r="R136" s="298"/>
      <c r="S136" s="685">
        <f t="shared" si="21"/>
        <v>0</v>
      </c>
      <c r="T136" s="300">
        <f t="shared" si="15"/>
        <v>0</v>
      </c>
      <c r="U136" s="296"/>
      <c r="V136" s="297"/>
      <c r="W136" s="297"/>
    </row>
    <row r="137" spans="1:23" ht="12" hidden="1" customHeight="1">
      <c r="A137" s="695" t="s">
        <v>343</v>
      </c>
      <c r="B137" s="688">
        <v>340</v>
      </c>
      <c r="C137" s="298"/>
      <c r="D137" s="298"/>
      <c r="E137" s="299"/>
      <c r="F137" s="299"/>
      <c r="G137" s="299"/>
      <c r="H137" s="299"/>
      <c r="I137" s="299"/>
      <c r="J137" s="299"/>
      <c r="K137" s="299"/>
      <c r="L137" s="298"/>
      <c r="M137" s="298"/>
      <c r="N137" s="843">
        <f t="shared" si="20"/>
        <v>0</v>
      </c>
      <c r="O137" s="298"/>
      <c r="P137" s="298"/>
      <c r="Q137" s="298"/>
      <c r="R137" s="298"/>
      <c r="S137" s="685">
        <f t="shared" si="21"/>
        <v>0</v>
      </c>
      <c r="T137" s="300">
        <f t="shared" si="15"/>
        <v>0</v>
      </c>
      <c r="U137" s="296"/>
      <c r="V137" s="297"/>
      <c r="W137" s="297"/>
    </row>
    <row r="138" spans="1:23">
      <c r="A138" s="695" t="s">
        <v>841</v>
      </c>
      <c r="B138" s="688">
        <v>340</v>
      </c>
      <c r="C138" s="298"/>
      <c r="D138" s="298"/>
      <c r="E138" s="299"/>
      <c r="F138" s="299">
        <v>40</v>
      </c>
      <c r="G138" s="299"/>
      <c r="H138" s="299"/>
      <c r="I138" s="299"/>
      <c r="J138" s="299"/>
      <c r="K138" s="299"/>
      <c r="L138" s="298"/>
      <c r="M138" s="298">
        <v>5.1173799999999998</v>
      </c>
      <c r="N138" s="843">
        <f t="shared" si="20"/>
        <v>5.1173799999999998</v>
      </c>
      <c r="O138" s="298">
        <v>618.29999999999995</v>
      </c>
      <c r="P138" s="298"/>
      <c r="Q138" s="298"/>
      <c r="R138" s="298">
        <v>11.75</v>
      </c>
      <c r="S138" s="685">
        <f t="shared" si="21"/>
        <v>675.16737999999998</v>
      </c>
      <c r="T138" s="300">
        <f t="shared" si="15"/>
        <v>1.1348341844414045</v>
      </c>
      <c r="U138" s="296"/>
      <c r="V138" s="297"/>
      <c r="W138" s="297"/>
    </row>
    <row r="139" spans="1:23">
      <c r="A139" s="695" t="s">
        <v>116</v>
      </c>
      <c r="B139" s="688">
        <v>340</v>
      </c>
      <c r="C139" s="298">
        <v>3.9249999999999998</v>
      </c>
      <c r="D139" s="298"/>
      <c r="E139" s="299"/>
      <c r="F139" s="299"/>
      <c r="G139" s="299"/>
      <c r="H139" s="299"/>
      <c r="I139" s="299"/>
      <c r="J139" s="299"/>
      <c r="K139" s="299">
        <v>27.876999999999999</v>
      </c>
      <c r="L139" s="298"/>
      <c r="M139" s="298"/>
      <c r="N139" s="843">
        <f t="shared" si="20"/>
        <v>27.876999999999999</v>
      </c>
      <c r="O139" s="298"/>
      <c r="P139" s="298"/>
      <c r="Q139" s="298"/>
      <c r="R139" s="298"/>
      <c r="S139" s="685">
        <f t="shared" si="21"/>
        <v>31.802</v>
      </c>
      <c r="T139" s="300">
        <f t="shared" si="15"/>
        <v>5.3453406966440749E-2</v>
      </c>
      <c r="U139" s="296"/>
      <c r="V139" s="297"/>
      <c r="W139" s="297"/>
    </row>
    <row r="140" spans="1:23" ht="13.5" customHeight="1">
      <c r="A140" s="695" t="s">
        <v>750</v>
      </c>
      <c r="B140" s="688">
        <v>340</v>
      </c>
      <c r="C140" s="298">
        <v>22.5</v>
      </c>
      <c r="D140" s="298"/>
      <c r="E140" s="299"/>
      <c r="F140" s="299"/>
      <c r="G140" s="299"/>
      <c r="H140" s="299"/>
      <c r="I140" s="299">
        <v>1.5</v>
      </c>
      <c r="J140" s="299">
        <v>36</v>
      </c>
      <c r="K140" s="299">
        <v>86.581000000000003</v>
      </c>
      <c r="L140" s="298"/>
      <c r="M140" s="298"/>
      <c r="N140" s="843">
        <f t="shared" si="20"/>
        <v>86.581000000000003</v>
      </c>
      <c r="O140" s="298"/>
      <c r="P140" s="298"/>
      <c r="Q140" s="298">
        <v>75.052000000000007</v>
      </c>
      <c r="R140" s="298"/>
      <c r="S140" s="685">
        <f t="shared" si="21"/>
        <v>221.63300000000004</v>
      </c>
      <c r="T140" s="300">
        <f t="shared" si="15"/>
        <v>0.37252496529127616</v>
      </c>
      <c r="U140" s="296"/>
      <c r="V140" s="297"/>
      <c r="W140" s="297"/>
    </row>
    <row r="141" spans="1:23" ht="15" customHeight="1">
      <c r="A141" s="695" t="s">
        <v>751</v>
      </c>
      <c r="B141" s="688">
        <v>390</v>
      </c>
      <c r="C141" s="299">
        <v>70.459999999999994</v>
      </c>
      <c r="D141" s="299">
        <v>105.69</v>
      </c>
      <c r="E141" s="299"/>
      <c r="F141" s="299"/>
      <c r="G141" s="299"/>
      <c r="H141" s="299"/>
      <c r="I141" s="299"/>
      <c r="J141" s="299"/>
      <c r="K141" s="299">
        <v>227.23343</v>
      </c>
      <c r="L141" s="298"/>
      <c r="M141" s="298"/>
      <c r="N141" s="843">
        <f>K141+M141+L141</f>
        <v>227.23343</v>
      </c>
      <c r="O141" s="298"/>
      <c r="P141" s="298"/>
      <c r="Q141" s="298"/>
      <c r="R141" s="298"/>
      <c r="S141" s="685">
        <f t="shared" si="21"/>
        <v>403.38342999999998</v>
      </c>
      <c r="T141" s="300">
        <f t="shared" si="15"/>
        <v>0.67801454774255587</v>
      </c>
      <c r="U141" s="296"/>
      <c r="V141" s="297"/>
      <c r="W141" s="297"/>
    </row>
    <row r="142" spans="1:23" ht="15" customHeight="1">
      <c r="A142" s="695" t="s">
        <v>890</v>
      </c>
      <c r="B142" s="688">
        <v>241</v>
      </c>
      <c r="C142" s="299"/>
      <c r="D142" s="299">
        <v>20</v>
      </c>
      <c r="E142" s="299"/>
      <c r="F142" s="299"/>
      <c r="G142" s="299"/>
      <c r="H142" s="299"/>
      <c r="I142" s="299"/>
      <c r="J142" s="299"/>
      <c r="K142" s="299">
        <v>60.329700000000003</v>
      </c>
      <c r="L142" s="298"/>
      <c r="M142" s="298"/>
      <c r="N142" s="843">
        <f>K142+M142</f>
        <v>60.329700000000003</v>
      </c>
      <c r="O142" s="298"/>
      <c r="P142" s="298"/>
      <c r="Q142" s="298"/>
      <c r="R142" s="298"/>
      <c r="S142" s="685">
        <f t="shared" si="21"/>
        <v>80.329700000000003</v>
      </c>
      <c r="T142" s="300">
        <f t="shared" si="15"/>
        <v>0.13501968887466498</v>
      </c>
      <c r="U142" s="296"/>
      <c r="V142" s="297"/>
      <c r="W142" s="297"/>
    </row>
    <row r="143" spans="1:23">
      <c r="A143" s="701" t="s">
        <v>118</v>
      </c>
      <c r="B143" s="702"/>
      <c r="C143" s="735">
        <f>+C5</f>
        <v>10932.979459999999</v>
      </c>
      <c r="D143" s="736">
        <f>+D5</f>
        <v>1205.2459800000001</v>
      </c>
      <c r="E143" s="735">
        <f>+E5</f>
        <v>1827.57023</v>
      </c>
      <c r="F143" s="736">
        <f>+F5</f>
        <v>1449.37931</v>
      </c>
      <c r="G143" s="703">
        <f t="shared" ref="G143:M143" si="22">+G5</f>
        <v>0</v>
      </c>
      <c r="H143" s="703">
        <f t="shared" si="22"/>
        <v>0</v>
      </c>
      <c r="I143" s="735">
        <f>+I5</f>
        <v>1636.8298500000001</v>
      </c>
      <c r="J143" s="735">
        <f t="shared" si="22"/>
        <v>4983.2452200000007</v>
      </c>
      <c r="K143" s="735">
        <f t="shared" si="22"/>
        <v>30987.254469999993</v>
      </c>
      <c r="L143" s="703">
        <f t="shared" si="22"/>
        <v>0</v>
      </c>
      <c r="M143" s="735">
        <f t="shared" si="22"/>
        <v>789.30577000000005</v>
      </c>
      <c r="N143" s="685">
        <f>K143+M143+L143</f>
        <v>31776.560239999992</v>
      </c>
      <c r="O143" s="735">
        <f>+O5</f>
        <v>3872.6749099999997</v>
      </c>
      <c r="P143" s="703">
        <f>+P5</f>
        <v>0</v>
      </c>
      <c r="Q143" s="736">
        <f>+Q5</f>
        <v>874.69347000000005</v>
      </c>
      <c r="R143" s="735">
        <f>+R5</f>
        <v>935.62588000000005</v>
      </c>
      <c r="S143" s="737">
        <f>C143+E143+F143+I143+J143+N143+O143+Q143+R143+P143+D143</f>
        <v>59494.804549999986</v>
      </c>
      <c r="T143" s="297"/>
      <c r="U143" s="296"/>
      <c r="V143" s="297"/>
      <c r="W143" s="297"/>
    </row>
    <row r="144" spans="1:23" ht="15" customHeight="1">
      <c r="A144" s="302"/>
      <c r="B144" s="704"/>
      <c r="C144" s="705"/>
      <c r="D144" s="705"/>
      <c r="E144" s="706"/>
      <c r="F144" s="705"/>
      <c r="G144" s="705"/>
      <c r="H144" s="705"/>
      <c r="I144" s="705"/>
      <c r="J144" s="705"/>
      <c r="K144" s="705"/>
      <c r="L144" s="707"/>
      <c r="M144" s="707"/>
      <c r="N144" s="707"/>
      <c r="O144" s="707"/>
      <c r="P144" s="707"/>
      <c r="Q144" s="707"/>
      <c r="R144" s="707"/>
      <c r="S144" s="707"/>
    </row>
    <row r="145" spans="1:21" ht="15" customHeight="1">
      <c r="A145" s="302"/>
      <c r="B145" s="704"/>
      <c r="C145" s="708"/>
      <c r="D145" s="708"/>
      <c r="E145" s="709"/>
      <c r="F145" s="709"/>
      <c r="G145" s="709"/>
      <c r="H145" s="709"/>
      <c r="I145" s="709"/>
      <c r="J145" s="709"/>
      <c r="K145" s="709"/>
      <c r="L145" s="709"/>
      <c r="M145" s="709"/>
      <c r="N145" s="708"/>
      <c r="O145" s="709"/>
      <c r="P145" s="709"/>
      <c r="Q145" s="709"/>
      <c r="R145" s="709"/>
      <c r="S145" s="709"/>
    </row>
    <row r="146" spans="1:21" ht="15" customHeight="1" thickBot="1">
      <c r="A146" s="292"/>
      <c r="C146" s="710"/>
      <c r="D146" s="710"/>
      <c r="E146" s="711"/>
      <c r="F146" s="710"/>
      <c r="G146" s="710"/>
      <c r="H146" s="710"/>
      <c r="I146" s="710"/>
      <c r="J146" s="710"/>
      <c r="K146" s="710"/>
      <c r="L146" s="710"/>
      <c r="M146" s="710"/>
      <c r="N146" s="710"/>
      <c r="O146" s="710"/>
      <c r="P146" s="710"/>
      <c r="Q146" s="710"/>
      <c r="R146" s="710"/>
      <c r="S146" s="708"/>
    </row>
    <row r="147" spans="1:21" ht="13.5" customHeight="1" thickBot="1">
      <c r="A147" s="292"/>
      <c r="C147" s="712"/>
      <c r="D147" s="712"/>
      <c r="E147" s="678"/>
      <c r="F147" s="678"/>
      <c r="G147" s="678"/>
      <c r="H147" s="678"/>
      <c r="I147" s="678"/>
      <c r="J147" s="678"/>
      <c r="K147" s="712"/>
      <c r="L147" s="712"/>
      <c r="N147" s="887" t="s">
        <v>231</v>
      </c>
      <c r="O147" s="888"/>
      <c r="P147" s="888"/>
      <c r="Q147" s="889"/>
      <c r="R147" s="713"/>
      <c r="S147" s="714">
        <f>S143</f>
        <v>59494.804549999986</v>
      </c>
      <c r="U147" s="303"/>
    </row>
    <row r="148" spans="1:21" ht="12.75" thickBot="1">
      <c r="C148" s="678"/>
      <c r="D148" s="678"/>
      <c r="E148" s="678"/>
      <c r="F148" s="715"/>
      <c r="G148" s="715"/>
      <c r="H148" s="715"/>
      <c r="I148" s="678"/>
      <c r="J148" s="678"/>
      <c r="L148" s="678"/>
      <c r="N148" s="887" t="s">
        <v>933</v>
      </c>
      <c r="O148" s="888"/>
      <c r="P148" s="888"/>
      <c r="Q148" s="889"/>
      <c r="R148" s="716"/>
      <c r="S148" s="717">
        <f>M2+S2-S147</f>
        <v>1565.8949000000139</v>
      </c>
      <c r="U148" s="297"/>
    </row>
    <row r="149" spans="1:21" ht="12" customHeight="1">
      <c r="R149" s="718"/>
      <c r="S149" s="719"/>
    </row>
    <row r="150" spans="1:21" ht="12" customHeight="1">
      <c r="C150" s="720">
        <f>C143/$S$143*100</f>
        <v>18.376359990916217</v>
      </c>
      <c r="D150" s="720"/>
      <c r="E150" s="720">
        <f t="shared" ref="E150:R150" si="23">E143/$S$143*100</f>
        <v>3.0718148312666411</v>
      </c>
      <c r="F150" s="720">
        <f t="shared" si="23"/>
        <v>2.4361443338836892</v>
      </c>
      <c r="G150" s="720">
        <f t="shared" si="23"/>
        <v>0</v>
      </c>
      <c r="H150" s="720">
        <f t="shared" si="23"/>
        <v>0</v>
      </c>
      <c r="I150" s="720">
        <f t="shared" si="23"/>
        <v>2.7512147697273179</v>
      </c>
      <c r="J150" s="720">
        <f t="shared" si="23"/>
        <v>8.3759334242572976</v>
      </c>
      <c r="K150" s="720">
        <f t="shared" si="23"/>
        <v>52.08396717054179</v>
      </c>
      <c r="L150" s="720">
        <f t="shared" si="23"/>
        <v>0</v>
      </c>
      <c r="M150" s="720">
        <f t="shared" si="23"/>
        <v>1.3266801630328244</v>
      </c>
      <c r="N150" s="720"/>
      <c r="O150" s="720">
        <f t="shared" si="23"/>
        <v>6.5092657069666773</v>
      </c>
      <c r="P150" s="720">
        <f t="shared" si="23"/>
        <v>0</v>
      </c>
      <c r="Q150" s="720">
        <f t="shared" si="23"/>
        <v>1.470201434588964</v>
      </c>
      <c r="R150" s="720">
        <f t="shared" si="23"/>
        <v>1.5726177891948387</v>
      </c>
      <c r="S150" s="719"/>
    </row>
    <row r="151" spans="1:21">
      <c r="S151" s="719"/>
    </row>
    <row r="152" spans="1:21" ht="12" customHeight="1">
      <c r="S152" s="719"/>
    </row>
    <row r="154" spans="1:21">
      <c r="F154" s="306"/>
      <c r="G154" s="721"/>
      <c r="H154" s="721"/>
    </row>
    <row r="156" spans="1:21">
      <c r="N156" s="678" t="s">
        <v>559</v>
      </c>
    </row>
    <row r="157" spans="1:21">
      <c r="S157" s="719"/>
    </row>
    <row r="158" spans="1:21">
      <c r="S158" s="719"/>
    </row>
  </sheetData>
  <mergeCells count="26">
    <mergeCell ref="R3:R4"/>
    <mergeCell ref="S3:S4"/>
    <mergeCell ref="N147:Q147"/>
    <mergeCell ref="N148:Q148"/>
    <mergeCell ref="L3:L4"/>
    <mergeCell ref="M3:M4"/>
    <mergeCell ref="N3:N4"/>
    <mergeCell ref="O3:O4"/>
    <mergeCell ref="P3:P4"/>
    <mergeCell ref="Q3:Q4"/>
    <mergeCell ref="K3:K4"/>
    <mergeCell ref="Q1:S1"/>
    <mergeCell ref="A2:F2"/>
    <mergeCell ref="I2:K2"/>
    <mergeCell ref="M2:N2"/>
    <mergeCell ref="O2:Q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19685039370078741" right="0" top="0" bottom="0" header="0" footer="0"/>
  <pageSetup paperSize="9" scale="7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29"/>
  <sheetViews>
    <sheetView view="pageBreakPreview" zoomScale="55" zoomScaleSheetLayoutView="55" workbookViewId="0">
      <selection activeCell="M22" sqref="M22"/>
    </sheetView>
  </sheetViews>
  <sheetFormatPr defaultColWidth="8.85546875" defaultRowHeight="15"/>
  <cols>
    <col min="1" max="1" width="20" style="307" customWidth="1"/>
    <col min="2" max="2" width="11.5703125" style="307" customWidth="1"/>
    <col min="3" max="3" width="11.28515625" style="307" customWidth="1"/>
    <col min="4" max="4" width="14.42578125" style="307" customWidth="1"/>
    <col min="5" max="6" width="14.140625" style="307" customWidth="1"/>
    <col min="7" max="7" width="13.28515625" style="307" customWidth="1"/>
    <col min="8" max="8" width="16.42578125" style="307" customWidth="1"/>
    <col min="9" max="9" width="12.42578125" style="307" customWidth="1"/>
    <col min="10" max="10" width="14.42578125" style="307" customWidth="1"/>
    <col min="11" max="14" width="8.85546875" style="307"/>
    <col min="15" max="15" width="12.42578125" style="307" bestFit="1" customWidth="1"/>
    <col min="16" max="16384" width="8.85546875" style="307"/>
  </cols>
  <sheetData>
    <row r="1" spans="1:12" ht="15.75">
      <c r="H1" s="892" t="s">
        <v>392</v>
      </c>
      <c r="I1" s="892"/>
      <c r="J1" s="892"/>
    </row>
    <row r="3" spans="1:12" hidden="1"/>
    <row r="4" spans="1:12" hidden="1">
      <c r="H4" s="893"/>
      <c r="I4" s="893"/>
      <c r="J4" s="893"/>
    </row>
    <row r="5" spans="1:12" hidden="1">
      <c r="H5" s="505"/>
      <c r="I5" s="505"/>
      <c r="J5" s="505"/>
    </row>
    <row r="6" spans="1:12">
      <c r="H6" s="505"/>
      <c r="I6" s="505"/>
      <c r="J6" s="505"/>
    </row>
    <row r="7" spans="1:12" ht="15.75">
      <c r="A7" s="894" t="s">
        <v>391</v>
      </c>
      <c r="B7" s="894"/>
      <c r="C7" s="894"/>
      <c r="D7" s="894"/>
      <c r="E7" s="894"/>
      <c r="F7" s="894"/>
      <c r="G7" s="894"/>
      <c r="H7" s="894"/>
      <c r="I7" s="894"/>
      <c r="J7" s="894"/>
    </row>
    <row r="8" spans="1:12" ht="15.75">
      <c r="A8" s="894" t="s">
        <v>925</v>
      </c>
      <c r="B8" s="895"/>
      <c r="C8" s="895"/>
      <c r="D8" s="895"/>
      <c r="E8" s="895"/>
      <c r="F8" s="895"/>
      <c r="G8" s="895"/>
      <c r="H8" s="895"/>
      <c r="I8" s="895"/>
      <c r="J8" s="895"/>
    </row>
    <row r="9" spans="1:12">
      <c r="H9" s="505"/>
      <c r="I9" s="505"/>
      <c r="J9" s="505"/>
    </row>
    <row r="10" spans="1:12">
      <c r="H10" s="505"/>
      <c r="I10" s="505"/>
      <c r="J10" s="505"/>
    </row>
    <row r="11" spans="1:12">
      <c r="I11" s="896" t="s">
        <v>42</v>
      </c>
      <c r="J11" s="896"/>
    </row>
    <row r="12" spans="1:12">
      <c r="A12" s="891" t="s">
        <v>43</v>
      </c>
      <c r="B12" s="897" t="s">
        <v>832</v>
      </c>
      <c r="C12" s="898"/>
      <c r="D12" s="903" t="s">
        <v>877</v>
      </c>
      <c r="E12" s="906" t="s">
        <v>926</v>
      </c>
      <c r="F12" s="906"/>
      <c r="G12" s="906"/>
      <c r="H12" s="906"/>
      <c r="I12" s="897" t="s">
        <v>928</v>
      </c>
      <c r="J12" s="898"/>
    </row>
    <row r="13" spans="1:12">
      <c r="A13" s="891"/>
      <c r="B13" s="899"/>
      <c r="C13" s="900"/>
      <c r="D13" s="904"/>
      <c r="E13" s="891" t="s">
        <v>760</v>
      </c>
      <c r="F13" s="891" t="s">
        <v>44</v>
      </c>
      <c r="G13" s="891" t="s">
        <v>45</v>
      </c>
      <c r="H13" s="891" t="s">
        <v>927</v>
      </c>
      <c r="I13" s="899"/>
      <c r="J13" s="900"/>
    </row>
    <row r="14" spans="1:12" ht="63" customHeight="1">
      <c r="A14" s="891"/>
      <c r="B14" s="901"/>
      <c r="C14" s="902"/>
      <c r="D14" s="904"/>
      <c r="E14" s="891"/>
      <c r="F14" s="891"/>
      <c r="G14" s="891"/>
      <c r="H14" s="891"/>
      <c r="I14" s="901"/>
      <c r="J14" s="902"/>
    </row>
    <row r="15" spans="1:12" ht="65.25" customHeight="1">
      <c r="A15" s="891"/>
      <c r="B15" s="504" t="s">
        <v>752</v>
      </c>
      <c r="C15" s="504" t="s">
        <v>46</v>
      </c>
      <c r="D15" s="905"/>
      <c r="E15" s="891"/>
      <c r="F15" s="891"/>
      <c r="G15" s="891"/>
      <c r="H15" s="891"/>
      <c r="I15" s="504" t="s">
        <v>752</v>
      </c>
      <c r="J15" s="504" t="s">
        <v>46</v>
      </c>
    </row>
    <row r="16" spans="1:12" ht="24.95" customHeight="1">
      <c r="A16" s="308" t="s">
        <v>51</v>
      </c>
      <c r="B16" s="454"/>
      <c r="C16" s="454">
        <v>34.811599999999999</v>
      </c>
      <c r="D16" s="606">
        <v>0</v>
      </c>
      <c r="E16" s="454">
        <v>1137.66535</v>
      </c>
      <c r="F16" s="454">
        <v>1092.24334</v>
      </c>
      <c r="G16" s="454">
        <v>1092.24334</v>
      </c>
      <c r="H16" s="454">
        <f>F16-G16+D16</f>
        <v>0</v>
      </c>
      <c r="I16" s="454">
        <f t="shared" ref="I16:I19" si="0">B16+E16-F16-C16</f>
        <v>10.610410000000002</v>
      </c>
      <c r="J16" s="454">
        <v>0</v>
      </c>
      <c r="K16" s="309"/>
      <c r="L16" s="309"/>
    </row>
    <row r="17" spans="1:15" ht="24.95" customHeight="1">
      <c r="A17" s="308" t="s">
        <v>48</v>
      </c>
      <c r="B17" s="454"/>
      <c r="C17" s="454">
        <v>125.23254</v>
      </c>
      <c r="D17" s="606">
        <v>4.5</v>
      </c>
      <c r="E17" s="454">
        <v>2996.5377100000001</v>
      </c>
      <c r="F17" s="454">
        <v>2946.1100999999999</v>
      </c>
      <c r="G17" s="454">
        <v>2950.6100999999999</v>
      </c>
      <c r="H17" s="454">
        <f t="shared" ref="H17:H23" si="1">F17-G17+D17</f>
        <v>0</v>
      </c>
      <c r="I17" s="454">
        <v>0</v>
      </c>
      <c r="J17" s="454">
        <f t="shared" ref="J17:J21" si="2">F17+C17-E17</f>
        <v>74.804929999999786</v>
      </c>
      <c r="K17" s="309"/>
      <c r="L17" s="309"/>
    </row>
    <row r="18" spans="1:15" ht="24.95" customHeight="1">
      <c r="A18" s="308" t="s">
        <v>50</v>
      </c>
      <c r="B18" s="454"/>
      <c r="C18" s="455">
        <v>173.80747</v>
      </c>
      <c r="D18" s="606">
        <v>50.729500000000002</v>
      </c>
      <c r="E18" s="454">
        <v>7030.0901899999999</v>
      </c>
      <c r="F18" s="454">
        <v>6831.9942099999998</v>
      </c>
      <c r="G18" s="454">
        <v>6882.7237100000002</v>
      </c>
      <c r="H18" s="454">
        <f t="shared" si="1"/>
        <v>-3.694822225952521E-13</v>
      </c>
      <c r="I18" s="454">
        <f>B18+E18-F18-C18</f>
        <v>24.288510000000059</v>
      </c>
      <c r="J18" s="454">
        <v>0</v>
      </c>
      <c r="K18" s="309"/>
      <c r="L18" s="309"/>
    </row>
    <row r="19" spans="1:15" ht="24.95" customHeight="1">
      <c r="A19" s="308" t="s">
        <v>47</v>
      </c>
      <c r="B19" s="454"/>
      <c r="C19" s="455">
        <v>141.35556</v>
      </c>
      <c r="D19" s="606">
        <v>47.018810000000002</v>
      </c>
      <c r="E19" s="454">
        <v>5945.3779000000004</v>
      </c>
      <c r="F19" s="454">
        <v>5470.2463399999997</v>
      </c>
      <c r="G19" s="454">
        <v>5517.2651500000002</v>
      </c>
      <c r="H19" s="454">
        <f>F19-G19+D19</f>
        <v>-4.8316906031686813E-13</v>
      </c>
      <c r="I19" s="454">
        <f t="shared" si="0"/>
        <v>333.77600000000075</v>
      </c>
      <c r="J19" s="454">
        <v>0</v>
      </c>
      <c r="K19" s="309"/>
      <c r="L19" s="309"/>
    </row>
    <row r="20" spans="1:15" ht="24.95" customHeight="1">
      <c r="A20" s="308" t="s">
        <v>49</v>
      </c>
      <c r="B20" s="454"/>
      <c r="C20" s="455">
        <v>155.83170000000001</v>
      </c>
      <c r="D20" s="606">
        <v>2.5840000000000001</v>
      </c>
      <c r="E20" s="454">
        <v>1491.00407</v>
      </c>
      <c r="F20" s="454">
        <v>1365.97147</v>
      </c>
      <c r="G20" s="454">
        <v>1368.55547</v>
      </c>
      <c r="H20" s="454">
        <f t="shared" si="1"/>
        <v>-5.9952043329758453E-14</v>
      </c>
      <c r="I20" s="454">
        <v>0</v>
      </c>
      <c r="J20" s="454">
        <f t="shared" si="2"/>
        <v>30.799099999999953</v>
      </c>
      <c r="K20" s="309"/>
      <c r="L20" s="309"/>
    </row>
    <row r="21" spans="1:15" ht="24.95" customHeight="1">
      <c r="A21" s="308" t="s">
        <v>878</v>
      </c>
      <c r="B21" s="454"/>
      <c r="C21" s="455">
        <v>0</v>
      </c>
      <c r="D21" s="606">
        <v>0</v>
      </c>
      <c r="E21" s="454">
        <v>1462.5519999999999</v>
      </c>
      <c r="F21" s="454">
        <v>1480.9949999999999</v>
      </c>
      <c r="G21" s="454">
        <v>1480.9949999999999</v>
      </c>
      <c r="H21" s="454">
        <f t="shared" si="1"/>
        <v>0</v>
      </c>
      <c r="I21" s="454">
        <v>0</v>
      </c>
      <c r="J21" s="454">
        <f t="shared" si="2"/>
        <v>18.442999999999984</v>
      </c>
      <c r="K21" s="309"/>
      <c r="L21" s="309"/>
    </row>
    <row r="22" spans="1:15" ht="24.95" customHeight="1">
      <c r="A22" s="308" t="s">
        <v>52</v>
      </c>
      <c r="B22" s="454"/>
      <c r="C22" s="455">
        <v>19.837440000000001</v>
      </c>
      <c r="D22" s="606">
        <v>103.26718</v>
      </c>
      <c r="E22" s="454">
        <v>3829.4039400000001</v>
      </c>
      <c r="F22" s="454">
        <v>3713.9696399999998</v>
      </c>
      <c r="G22" s="454">
        <v>3817.2368200000001</v>
      </c>
      <c r="H22" s="454">
        <f t="shared" si="1"/>
        <v>-2.8421709430404007E-13</v>
      </c>
      <c r="I22" s="454">
        <f t="shared" ref="I22:I23" si="3">B22+E22-F22-C22</f>
        <v>95.596860000000348</v>
      </c>
      <c r="J22" s="454">
        <v>0</v>
      </c>
      <c r="K22" s="309"/>
      <c r="L22" s="309"/>
      <c r="O22" s="607"/>
    </row>
    <row r="23" spans="1:15" ht="24.95" customHeight="1">
      <c r="A23" s="308" t="s">
        <v>53</v>
      </c>
      <c r="B23" s="454"/>
      <c r="C23" s="454">
        <v>47.149830000000001</v>
      </c>
      <c r="D23" s="606">
        <v>58.29269</v>
      </c>
      <c r="E23" s="454">
        <v>3242.3664600000002</v>
      </c>
      <c r="F23" s="454">
        <v>3136.9712599999998</v>
      </c>
      <c r="G23" s="454">
        <v>3195.26395</v>
      </c>
      <c r="H23" s="454">
        <f t="shared" si="1"/>
        <v>-2.2026824808563106E-13</v>
      </c>
      <c r="I23" s="454">
        <f t="shared" si="3"/>
        <v>58.245370000000385</v>
      </c>
      <c r="J23" s="454">
        <v>0</v>
      </c>
      <c r="K23" s="309"/>
      <c r="L23" s="309"/>
      <c r="O23" s="309"/>
    </row>
    <row r="24" spans="1:15" ht="24.95" customHeight="1">
      <c r="A24" s="310" t="s">
        <v>54</v>
      </c>
      <c r="B24" s="456">
        <f t="shared" ref="B24:H24" si="4">SUM(B16:B23)</f>
        <v>0</v>
      </c>
      <c r="C24" s="456">
        <f t="shared" si="4"/>
        <v>698.02614000000005</v>
      </c>
      <c r="D24" s="456">
        <f t="shared" si="4"/>
        <v>266.39218</v>
      </c>
      <c r="E24" s="456">
        <f t="shared" si="4"/>
        <v>27134.997619999998</v>
      </c>
      <c r="F24" s="456">
        <f t="shared" si="4"/>
        <v>26038.501359999995</v>
      </c>
      <c r="G24" s="456">
        <f t="shared" si="4"/>
        <v>26304.893539999997</v>
      </c>
      <c r="H24" s="456">
        <f t="shared" si="4"/>
        <v>-1.4170886686315498E-12</v>
      </c>
      <c r="I24" s="456">
        <f>I16+I17+I18+I19+I20+I21+I22+I23</f>
        <v>522.51715000000161</v>
      </c>
      <c r="J24" s="456">
        <f>J16+J17+J18+J19+J20+J21+J22+J23</f>
        <v>124.04702999999972</v>
      </c>
      <c r="K24" s="309"/>
      <c r="O24" s="607"/>
    </row>
    <row r="25" spans="1:15" ht="24.95" hidden="1" customHeight="1">
      <c r="A25" s="311" t="s">
        <v>40</v>
      </c>
      <c r="B25" s="455">
        <v>0</v>
      </c>
      <c r="C25" s="455">
        <v>0</v>
      </c>
      <c r="D25" s="455">
        <v>0</v>
      </c>
      <c r="E25" s="455">
        <v>0</v>
      </c>
      <c r="F25" s="455">
        <v>0</v>
      </c>
      <c r="G25" s="455">
        <v>0</v>
      </c>
      <c r="H25" s="455">
        <f>F25-G25</f>
        <v>0</v>
      </c>
      <c r="I25" s="455">
        <f>B25+E25-F25-C25</f>
        <v>0</v>
      </c>
      <c r="J25" s="454">
        <v>0</v>
      </c>
      <c r="K25" s="309"/>
    </row>
    <row r="26" spans="1:15" ht="24.95" customHeight="1">
      <c r="A26" s="312" t="s">
        <v>879</v>
      </c>
      <c r="B26" s="456">
        <f>B24+B25</f>
        <v>0</v>
      </c>
      <c r="C26" s="456">
        <f t="shared" ref="C26:H26" si="5">C24+C25</f>
        <v>698.02614000000005</v>
      </c>
      <c r="D26" s="456">
        <f t="shared" si="5"/>
        <v>266.39218</v>
      </c>
      <c r="E26" s="456">
        <f>E24+E25</f>
        <v>27134.997619999998</v>
      </c>
      <c r="F26" s="456">
        <f t="shared" si="5"/>
        <v>26038.501359999995</v>
      </c>
      <c r="G26" s="456">
        <f t="shared" si="5"/>
        <v>26304.893539999997</v>
      </c>
      <c r="H26" s="456">
        <f t="shared" si="5"/>
        <v>-1.4170886686315498E-12</v>
      </c>
      <c r="I26" s="456">
        <f>I24+I25</f>
        <v>522.51715000000161</v>
      </c>
      <c r="J26" s="456">
        <f>J24+J25</f>
        <v>124.04702999999972</v>
      </c>
      <c r="K26" s="309"/>
    </row>
    <row r="27" spans="1:15">
      <c r="A27" s="608"/>
      <c r="E27" s="609"/>
      <c r="F27" s="609"/>
      <c r="H27" s="609"/>
      <c r="I27" s="609"/>
    </row>
    <row r="29" spans="1:15">
      <c r="B29" s="309"/>
    </row>
  </sheetData>
  <mergeCells count="14">
    <mergeCell ref="E13:E15"/>
    <mergeCell ref="F13:F15"/>
    <mergeCell ref="G13:G15"/>
    <mergeCell ref="H13:H15"/>
    <mergeCell ref="H1:J1"/>
    <mergeCell ref="H4:J4"/>
    <mergeCell ref="A7:J7"/>
    <mergeCell ref="A8:J8"/>
    <mergeCell ref="I11:J11"/>
    <mergeCell ref="A12:A15"/>
    <mergeCell ref="B12:C14"/>
    <mergeCell ref="D12:D15"/>
    <mergeCell ref="E12:H12"/>
    <mergeCell ref="I12:J14"/>
  </mergeCells>
  <pageMargins left="0" right="0" top="0" bottom="0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B1:I143"/>
  <sheetViews>
    <sheetView view="pageBreakPreview" topLeftCell="B1" zoomScale="70" zoomScaleSheetLayoutView="70" workbookViewId="0">
      <selection activeCell="K118" sqref="K118"/>
    </sheetView>
  </sheetViews>
  <sheetFormatPr defaultRowHeight="12.75"/>
  <cols>
    <col min="1" max="1" width="0" style="484" hidden="1" customWidth="1"/>
    <col min="2" max="2" width="3.140625" style="484" customWidth="1"/>
    <col min="3" max="3" width="12.28515625" style="723" customWidth="1"/>
    <col min="4" max="4" width="34.85546875" style="485" customWidth="1"/>
    <col min="5" max="5" width="10.5703125" style="287" customWidth="1"/>
    <col min="6" max="6" width="10.85546875" style="486" customWidth="1"/>
    <col min="7" max="7" width="11.140625" style="725" customWidth="1"/>
    <col min="8" max="8" width="11.28515625" style="484" customWidth="1"/>
    <col min="9" max="145" width="9.140625" style="484"/>
    <col min="146" max="146" width="3.140625" style="484" customWidth="1"/>
    <col min="147" max="147" width="12.28515625" style="484" customWidth="1"/>
    <col min="148" max="148" width="34.85546875" style="484" customWidth="1"/>
    <col min="149" max="149" width="8.42578125" style="484" customWidth="1"/>
    <col min="150" max="150" width="8.28515625" style="484" customWidth="1"/>
    <col min="151" max="151" width="9.42578125" style="484" customWidth="1"/>
    <col min="152" max="152" width="8.28515625" style="484" customWidth="1"/>
    <col min="153" max="155" width="6.42578125" style="484" customWidth="1"/>
    <col min="156" max="156" width="7.140625" style="484" customWidth="1"/>
    <col min="157" max="157" width="4.5703125" style="484" customWidth="1"/>
    <col min="158" max="158" width="6.7109375" style="484" customWidth="1"/>
    <col min="159" max="159" width="6.85546875" style="484" customWidth="1"/>
    <col min="160" max="160" width="6.28515625" style="484" customWidth="1"/>
    <col min="161" max="161" width="4" style="484" customWidth="1"/>
    <col min="162" max="162" width="7.28515625" style="484" customWidth="1"/>
    <col min="163" max="163" width="7.5703125" style="484" customWidth="1"/>
    <col min="164" max="164" width="6" style="484" customWidth="1"/>
    <col min="165" max="165" width="4.7109375" style="484" customWidth="1"/>
    <col min="166" max="166" width="5.42578125" style="484" customWidth="1"/>
    <col min="167" max="167" width="5.7109375" style="484" customWidth="1"/>
    <col min="168" max="168" width="5.85546875" style="484" customWidth="1"/>
    <col min="169" max="169" width="5.7109375" style="484" customWidth="1"/>
    <col min="170" max="180" width="0" style="484" hidden="1" customWidth="1"/>
    <col min="181" max="181" width="5.85546875" style="484" customWidth="1"/>
    <col min="182" max="182" width="5.7109375" style="484" customWidth="1"/>
    <col min="183" max="183" width="5" style="484" customWidth="1"/>
    <col min="184" max="184" width="4.140625" style="484" customWidth="1"/>
    <col min="185" max="185" width="5.85546875" style="484" customWidth="1"/>
    <col min="186" max="186" width="5.7109375" style="484" customWidth="1"/>
    <col min="187" max="187" width="4.7109375" style="484" customWidth="1"/>
    <col min="188" max="188" width="4.42578125" style="484" customWidth="1"/>
    <col min="189" max="192" width="0" style="484" hidden="1" customWidth="1"/>
    <col min="193" max="193" width="5.85546875" style="484" customWidth="1"/>
    <col min="194" max="194" width="5.42578125" style="484" customWidth="1"/>
    <col min="195" max="195" width="5.28515625" style="484" customWidth="1"/>
    <col min="196" max="196" width="4.85546875" style="484" customWidth="1"/>
    <col min="197" max="208" width="0" style="484" hidden="1" customWidth="1"/>
    <col min="209" max="209" width="5.85546875" style="484" customWidth="1"/>
    <col min="210" max="210" width="5.42578125" style="484" customWidth="1"/>
    <col min="211" max="211" width="5.140625" style="484" customWidth="1"/>
    <col min="212" max="212" width="4.140625" style="484" customWidth="1"/>
    <col min="213" max="213" width="6.140625" style="484" customWidth="1"/>
    <col min="214" max="215" width="5.5703125" style="484" customWidth="1"/>
    <col min="216" max="216" width="4.42578125" style="484" customWidth="1"/>
    <col min="217" max="228" width="0" style="484" hidden="1" customWidth="1"/>
    <col min="229" max="229" width="7.5703125" style="484" customWidth="1"/>
    <col min="230" max="230" width="6.42578125" style="484" customWidth="1"/>
    <col min="231" max="231" width="5.42578125" style="484" customWidth="1"/>
    <col min="232" max="232" width="5.140625" style="484" customWidth="1"/>
    <col min="233" max="233" width="5.7109375" style="484" customWidth="1"/>
    <col min="234" max="234" width="5.42578125" style="484" customWidth="1"/>
    <col min="235" max="235" width="4.5703125" style="484" customWidth="1"/>
    <col min="236" max="236" width="5.42578125" style="484" customWidth="1"/>
    <col min="237" max="239" width="5.85546875" style="484" customWidth="1"/>
    <col min="240" max="240" width="4.42578125" style="484" customWidth="1"/>
    <col min="241" max="255" width="0" style="484" hidden="1" customWidth="1"/>
    <col min="256" max="256" width="9.140625" style="484" customWidth="1"/>
    <col min="257" max="401" width="9.140625" style="484"/>
    <col min="402" max="402" width="3.140625" style="484" customWidth="1"/>
    <col min="403" max="403" width="12.28515625" style="484" customWidth="1"/>
    <col min="404" max="404" width="34.85546875" style="484" customWidth="1"/>
    <col min="405" max="405" width="8.42578125" style="484" customWidth="1"/>
    <col min="406" max="406" width="8.28515625" style="484" customWidth="1"/>
    <col min="407" max="407" width="9.42578125" style="484" customWidth="1"/>
    <col min="408" max="408" width="8.28515625" style="484" customWidth="1"/>
    <col min="409" max="411" width="6.42578125" style="484" customWidth="1"/>
    <col min="412" max="412" width="7.140625" style="484" customWidth="1"/>
    <col min="413" max="413" width="4.5703125" style="484" customWidth="1"/>
    <col min="414" max="414" width="6.7109375" style="484" customWidth="1"/>
    <col min="415" max="415" width="6.85546875" style="484" customWidth="1"/>
    <col min="416" max="416" width="6.28515625" style="484" customWidth="1"/>
    <col min="417" max="417" width="4" style="484" customWidth="1"/>
    <col min="418" max="418" width="7.28515625" style="484" customWidth="1"/>
    <col min="419" max="419" width="7.5703125" style="484" customWidth="1"/>
    <col min="420" max="420" width="6" style="484" customWidth="1"/>
    <col min="421" max="421" width="4.7109375" style="484" customWidth="1"/>
    <col min="422" max="422" width="5.42578125" style="484" customWidth="1"/>
    <col min="423" max="423" width="5.7109375" style="484" customWidth="1"/>
    <col min="424" max="424" width="5.85546875" style="484" customWidth="1"/>
    <col min="425" max="425" width="5.7109375" style="484" customWidth="1"/>
    <col min="426" max="436" width="0" style="484" hidden="1" customWidth="1"/>
    <col min="437" max="437" width="5.85546875" style="484" customWidth="1"/>
    <col min="438" max="438" width="5.7109375" style="484" customWidth="1"/>
    <col min="439" max="439" width="5" style="484" customWidth="1"/>
    <col min="440" max="440" width="4.140625" style="484" customWidth="1"/>
    <col min="441" max="441" width="5.85546875" style="484" customWidth="1"/>
    <col min="442" max="442" width="5.7109375" style="484" customWidth="1"/>
    <col min="443" max="443" width="4.7109375" style="484" customWidth="1"/>
    <col min="444" max="444" width="4.42578125" style="484" customWidth="1"/>
    <col min="445" max="448" width="0" style="484" hidden="1" customWidth="1"/>
    <col min="449" max="449" width="5.85546875" style="484" customWidth="1"/>
    <col min="450" max="450" width="5.42578125" style="484" customWidth="1"/>
    <col min="451" max="451" width="5.28515625" style="484" customWidth="1"/>
    <col min="452" max="452" width="4.85546875" style="484" customWidth="1"/>
    <col min="453" max="464" width="0" style="484" hidden="1" customWidth="1"/>
    <col min="465" max="465" width="5.85546875" style="484" customWidth="1"/>
    <col min="466" max="466" width="5.42578125" style="484" customWidth="1"/>
    <col min="467" max="467" width="5.140625" style="484" customWidth="1"/>
    <col min="468" max="468" width="4.140625" style="484" customWidth="1"/>
    <col min="469" max="469" width="6.140625" style="484" customWidth="1"/>
    <col min="470" max="471" width="5.5703125" style="484" customWidth="1"/>
    <col min="472" max="472" width="4.42578125" style="484" customWidth="1"/>
    <col min="473" max="484" width="0" style="484" hidden="1" customWidth="1"/>
    <col min="485" max="485" width="7.5703125" style="484" customWidth="1"/>
    <col min="486" max="486" width="6.42578125" style="484" customWidth="1"/>
    <col min="487" max="487" width="5.42578125" style="484" customWidth="1"/>
    <col min="488" max="488" width="5.140625" style="484" customWidth="1"/>
    <col min="489" max="489" width="5.7109375" style="484" customWidth="1"/>
    <col min="490" max="490" width="5.42578125" style="484" customWidth="1"/>
    <col min="491" max="491" width="4.5703125" style="484" customWidth="1"/>
    <col min="492" max="492" width="5.42578125" style="484" customWidth="1"/>
    <col min="493" max="495" width="5.85546875" style="484" customWidth="1"/>
    <col min="496" max="496" width="4.42578125" style="484" customWidth="1"/>
    <col min="497" max="511" width="0" style="484" hidden="1" customWidth="1"/>
    <col min="512" max="512" width="9.140625" style="484" customWidth="1"/>
    <col min="513" max="657" width="9.140625" style="484"/>
    <col min="658" max="658" width="3.140625" style="484" customWidth="1"/>
    <col min="659" max="659" width="12.28515625" style="484" customWidth="1"/>
    <col min="660" max="660" width="34.85546875" style="484" customWidth="1"/>
    <col min="661" max="661" width="8.42578125" style="484" customWidth="1"/>
    <col min="662" max="662" width="8.28515625" style="484" customWidth="1"/>
    <col min="663" max="663" width="9.42578125" style="484" customWidth="1"/>
    <col min="664" max="664" width="8.28515625" style="484" customWidth="1"/>
    <col min="665" max="667" width="6.42578125" style="484" customWidth="1"/>
    <col min="668" max="668" width="7.140625" style="484" customWidth="1"/>
    <col min="669" max="669" width="4.5703125" style="484" customWidth="1"/>
    <col min="670" max="670" width="6.7109375" style="484" customWidth="1"/>
    <col min="671" max="671" width="6.85546875" style="484" customWidth="1"/>
    <col min="672" max="672" width="6.28515625" style="484" customWidth="1"/>
    <col min="673" max="673" width="4" style="484" customWidth="1"/>
    <col min="674" max="674" width="7.28515625" style="484" customWidth="1"/>
    <col min="675" max="675" width="7.5703125" style="484" customWidth="1"/>
    <col min="676" max="676" width="6" style="484" customWidth="1"/>
    <col min="677" max="677" width="4.7109375" style="484" customWidth="1"/>
    <col min="678" max="678" width="5.42578125" style="484" customWidth="1"/>
    <col min="679" max="679" width="5.7109375" style="484" customWidth="1"/>
    <col min="680" max="680" width="5.85546875" style="484" customWidth="1"/>
    <col min="681" max="681" width="5.7109375" style="484" customWidth="1"/>
    <col min="682" max="692" width="0" style="484" hidden="1" customWidth="1"/>
    <col min="693" max="693" width="5.85546875" style="484" customWidth="1"/>
    <col min="694" max="694" width="5.7109375" style="484" customWidth="1"/>
    <col min="695" max="695" width="5" style="484" customWidth="1"/>
    <col min="696" max="696" width="4.140625" style="484" customWidth="1"/>
    <col min="697" max="697" width="5.85546875" style="484" customWidth="1"/>
    <col min="698" max="698" width="5.7109375" style="484" customWidth="1"/>
    <col min="699" max="699" width="4.7109375" style="484" customWidth="1"/>
    <col min="700" max="700" width="4.42578125" style="484" customWidth="1"/>
    <col min="701" max="704" width="0" style="484" hidden="1" customWidth="1"/>
    <col min="705" max="705" width="5.85546875" style="484" customWidth="1"/>
    <col min="706" max="706" width="5.42578125" style="484" customWidth="1"/>
    <col min="707" max="707" width="5.28515625" style="484" customWidth="1"/>
    <col min="708" max="708" width="4.85546875" style="484" customWidth="1"/>
    <col min="709" max="720" width="0" style="484" hidden="1" customWidth="1"/>
    <col min="721" max="721" width="5.85546875" style="484" customWidth="1"/>
    <col min="722" max="722" width="5.42578125" style="484" customWidth="1"/>
    <col min="723" max="723" width="5.140625" style="484" customWidth="1"/>
    <col min="724" max="724" width="4.140625" style="484" customWidth="1"/>
    <col min="725" max="725" width="6.140625" style="484" customWidth="1"/>
    <col min="726" max="727" width="5.5703125" style="484" customWidth="1"/>
    <col min="728" max="728" width="4.42578125" style="484" customWidth="1"/>
    <col min="729" max="740" width="0" style="484" hidden="1" customWidth="1"/>
    <col min="741" max="741" width="7.5703125" style="484" customWidth="1"/>
    <col min="742" max="742" width="6.42578125" style="484" customWidth="1"/>
    <col min="743" max="743" width="5.42578125" style="484" customWidth="1"/>
    <col min="744" max="744" width="5.140625" style="484" customWidth="1"/>
    <col min="745" max="745" width="5.7109375" style="484" customWidth="1"/>
    <col min="746" max="746" width="5.42578125" style="484" customWidth="1"/>
    <col min="747" max="747" width="4.5703125" style="484" customWidth="1"/>
    <col min="748" max="748" width="5.42578125" style="484" customWidth="1"/>
    <col min="749" max="751" width="5.85546875" style="484" customWidth="1"/>
    <col min="752" max="752" width="4.42578125" style="484" customWidth="1"/>
    <col min="753" max="767" width="0" style="484" hidden="1" customWidth="1"/>
    <col min="768" max="768" width="9.140625" style="484" customWidth="1"/>
    <col min="769" max="913" width="9.140625" style="484"/>
    <col min="914" max="914" width="3.140625" style="484" customWidth="1"/>
    <col min="915" max="915" width="12.28515625" style="484" customWidth="1"/>
    <col min="916" max="916" width="34.85546875" style="484" customWidth="1"/>
    <col min="917" max="917" width="8.42578125" style="484" customWidth="1"/>
    <col min="918" max="918" width="8.28515625" style="484" customWidth="1"/>
    <col min="919" max="919" width="9.42578125" style="484" customWidth="1"/>
    <col min="920" max="920" width="8.28515625" style="484" customWidth="1"/>
    <col min="921" max="923" width="6.42578125" style="484" customWidth="1"/>
    <col min="924" max="924" width="7.140625" style="484" customWidth="1"/>
    <col min="925" max="925" width="4.5703125" style="484" customWidth="1"/>
    <col min="926" max="926" width="6.7109375" style="484" customWidth="1"/>
    <col min="927" max="927" width="6.85546875" style="484" customWidth="1"/>
    <col min="928" max="928" width="6.28515625" style="484" customWidth="1"/>
    <col min="929" max="929" width="4" style="484" customWidth="1"/>
    <col min="930" max="930" width="7.28515625" style="484" customWidth="1"/>
    <col min="931" max="931" width="7.5703125" style="484" customWidth="1"/>
    <col min="932" max="932" width="6" style="484" customWidth="1"/>
    <col min="933" max="933" width="4.7109375" style="484" customWidth="1"/>
    <col min="934" max="934" width="5.42578125" style="484" customWidth="1"/>
    <col min="935" max="935" width="5.7109375" style="484" customWidth="1"/>
    <col min="936" max="936" width="5.85546875" style="484" customWidth="1"/>
    <col min="937" max="937" width="5.7109375" style="484" customWidth="1"/>
    <col min="938" max="948" width="0" style="484" hidden="1" customWidth="1"/>
    <col min="949" max="949" width="5.85546875" style="484" customWidth="1"/>
    <col min="950" max="950" width="5.7109375" style="484" customWidth="1"/>
    <col min="951" max="951" width="5" style="484" customWidth="1"/>
    <col min="952" max="952" width="4.140625" style="484" customWidth="1"/>
    <col min="953" max="953" width="5.85546875" style="484" customWidth="1"/>
    <col min="954" max="954" width="5.7109375" style="484" customWidth="1"/>
    <col min="955" max="955" width="4.7109375" style="484" customWidth="1"/>
    <col min="956" max="956" width="4.42578125" style="484" customWidth="1"/>
    <col min="957" max="960" width="0" style="484" hidden="1" customWidth="1"/>
    <col min="961" max="961" width="5.85546875" style="484" customWidth="1"/>
    <col min="962" max="962" width="5.42578125" style="484" customWidth="1"/>
    <col min="963" max="963" width="5.28515625" style="484" customWidth="1"/>
    <col min="964" max="964" width="4.85546875" style="484" customWidth="1"/>
    <col min="965" max="976" width="0" style="484" hidden="1" customWidth="1"/>
    <col min="977" max="977" width="5.85546875" style="484" customWidth="1"/>
    <col min="978" max="978" width="5.42578125" style="484" customWidth="1"/>
    <col min="979" max="979" width="5.140625" style="484" customWidth="1"/>
    <col min="980" max="980" width="4.140625" style="484" customWidth="1"/>
    <col min="981" max="981" width="6.140625" style="484" customWidth="1"/>
    <col min="982" max="983" width="5.5703125" style="484" customWidth="1"/>
    <col min="984" max="984" width="4.42578125" style="484" customWidth="1"/>
    <col min="985" max="996" width="0" style="484" hidden="1" customWidth="1"/>
    <col min="997" max="997" width="7.5703125" style="484" customWidth="1"/>
    <col min="998" max="998" width="6.42578125" style="484" customWidth="1"/>
    <col min="999" max="999" width="5.42578125" style="484" customWidth="1"/>
    <col min="1000" max="1000" width="5.140625" style="484" customWidth="1"/>
    <col min="1001" max="1001" width="5.7109375" style="484" customWidth="1"/>
    <col min="1002" max="1002" width="5.42578125" style="484" customWidth="1"/>
    <col min="1003" max="1003" width="4.5703125" style="484" customWidth="1"/>
    <col min="1004" max="1004" width="5.42578125" style="484" customWidth="1"/>
    <col min="1005" max="1007" width="5.85546875" style="484" customWidth="1"/>
    <col min="1008" max="1008" width="4.42578125" style="484" customWidth="1"/>
    <col min="1009" max="1023" width="0" style="484" hidden="1" customWidth="1"/>
    <col min="1024" max="1024" width="9.140625" style="484" customWidth="1"/>
    <col min="1025" max="1169" width="9.140625" style="484"/>
    <col min="1170" max="1170" width="3.140625" style="484" customWidth="1"/>
    <col min="1171" max="1171" width="12.28515625" style="484" customWidth="1"/>
    <col min="1172" max="1172" width="34.85546875" style="484" customWidth="1"/>
    <col min="1173" max="1173" width="8.42578125" style="484" customWidth="1"/>
    <col min="1174" max="1174" width="8.28515625" style="484" customWidth="1"/>
    <col min="1175" max="1175" width="9.42578125" style="484" customWidth="1"/>
    <col min="1176" max="1176" width="8.28515625" style="484" customWidth="1"/>
    <col min="1177" max="1179" width="6.42578125" style="484" customWidth="1"/>
    <col min="1180" max="1180" width="7.140625" style="484" customWidth="1"/>
    <col min="1181" max="1181" width="4.5703125" style="484" customWidth="1"/>
    <col min="1182" max="1182" width="6.7109375" style="484" customWidth="1"/>
    <col min="1183" max="1183" width="6.85546875" style="484" customWidth="1"/>
    <col min="1184" max="1184" width="6.28515625" style="484" customWidth="1"/>
    <col min="1185" max="1185" width="4" style="484" customWidth="1"/>
    <col min="1186" max="1186" width="7.28515625" style="484" customWidth="1"/>
    <col min="1187" max="1187" width="7.5703125" style="484" customWidth="1"/>
    <col min="1188" max="1188" width="6" style="484" customWidth="1"/>
    <col min="1189" max="1189" width="4.7109375" style="484" customWidth="1"/>
    <col min="1190" max="1190" width="5.42578125" style="484" customWidth="1"/>
    <col min="1191" max="1191" width="5.7109375" style="484" customWidth="1"/>
    <col min="1192" max="1192" width="5.85546875" style="484" customWidth="1"/>
    <col min="1193" max="1193" width="5.7109375" style="484" customWidth="1"/>
    <col min="1194" max="1204" width="0" style="484" hidden="1" customWidth="1"/>
    <col min="1205" max="1205" width="5.85546875" style="484" customWidth="1"/>
    <col min="1206" max="1206" width="5.7109375" style="484" customWidth="1"/>
    <col min="1207" max="1207" width="5" style="484" customWidth="1"/>
    <col min="1208" max="1208" width="4.140625" style="484" customWidth="1"/>
    <col min="1209" max="1209" width="5.85546875" style="484" customWidth="1"/>
    <col min="1210" max="1210" width="5.7109375" style="484" customWidth="1"/>
    <col min="1211" max="1211" width="4.7109375" style="484" customWidth="1"/>
    <col min="1212" max="1212" width="4.42578125" style="484" customWidth="1"/>
    <col min="1213" max="1216" width="0" style="484" hidden="1" customWidth="1"/>
    <col min="1217" max="1217" width="5.85546875" style="484" customWidth="1"/>
    <col min="1218" max="1218" width="5.42578125" style="484" customWidth="1"/>
    <col min="1219" max="1219" width="5.28515625" style="484" customWidth="1"/>
    <col min="1220" max="1220" width="4.85546875" style="484" customWidth="1"/>
    <col min="1221" max="1232" width="0" style="484" hidden="1" customWidth="1"/>
    <col min="1233" max="1233" width="5.85546875" style="484" customWidth="1"/>
    <col min="1234" max="1234" width="5.42578125" style="484" customWidth="1"/>
    <col min="1235" max="1235" width="5.140625" style="484" customWidth="1"/>
    <col min="1236" max="1236" width="4.140625" style="484" customWidth="1"/>
    <col min="1237" max="1237" width="6.140625" style="484" customWidth="1"/>
    <col min="1238" max="1239" width="5.5703125" style="484" customWidth="1"/>
    <col min="1240" max="1240" width="4.42578125" style="484" customWidth="1"/>
    <col min="1241" max="1252" width="0" style="484" hidden="1" customWidth="1"/>
    <col min="1253" max="1253" width="7.5703125" style="484" customWidth="1"/>
    <col min="1254" max="1254" width="6.42578125" style="484" customWidth="1"/>
    <col min="1255" max="1255" width="5.42578125" style="484" customWidth="1"/>
    <col min="1256" max="1256" width="5.140625" style="484" customWidth="1"/>
    <col min="1257" max="1257" width="5.7109375" style="484" customWidth="1"/>
    <col min="1258" max="1258" width="5.42578125" style="484" customWidth="1"/>
    <col min="1259" max="1259" width="4.5703125" style="484" customWidth="1"/>
    <col min="1260" max="1260" width="5.42578125" style="484" customWidth="1"/>
    <col min="1261" max="1263" width="5.85546875" style="484" customWidth="1"/>
    <col min="1264" max="1264" width="4.42578125" style="484" customWidth="1"/>
    <col min="1265" max="1279" width="0" style="484" hidden="1" customWidth="1"/>
    <col min="1280" max="1280" width="9.140625" style="484" customWidth="1"/>
    <col min="1281" max="1425" width="9.140625" style="484"/>
    <col min="1426" max="1426" width="3.140625" style="484" customWidth="1"/>
    <col min="1427" max="1427" width="12.28515625" style="484" customWidth="1"/>
    <col min="1428" max="1428" width="34.85546875" style="484" customWidth="1"/>
    <col min="1429" max="1429" width="8.42578125" style="484" customWidth="1"/>
    <col min="1430" max="1430" width="8.28515625" style="484" customWidth="1"/>
    <col min="1431" max="1431" width="9.42578125" style="484" customWidth="1"/>
    <col min="1432" max="1432" width="8.28515625" style="484" customWidth="1"/>
    <col min="1433" max="1435" width="6.42578125" style="484" customWidth="1"/>
    <col min="1436" max="1436" width="7.140625" style="484" customWidth="1"/>
    <col min="1437" max="1437" width="4.5703125" style="484" customWidth="1"/>
    <col min="1438" max="1438" width="6.7109375" style="484" customWidth="1"/>
    <col min="1439" max="1439" width="6.85546875" style="484" customWidth="1"/>
    <col min="1440" max="1440" width="6.28515625" style="484" customWidth="1"/>
    <col min="1441" max="1441" width="4" style="484" customWidth="1"/>
    <col min="1442" max="1442" width="7.28515625" style="484" customWidth="1"/>
    <col min="1443" max="1443" width="7.5703125" style="484" customWidth="1"/>
    <col min="1444" max="1444" width="6" style="484" customWidth="1"/>
    <col min="1445" max="1445" width="4.7109375" style="484" customWidth="1"/>
    <col min="1446" max="1446" width="5.42578125" style="484" customWidth="1"/>
    <col min="1447" max="1447" width="5.7109375" style="484" customWidth="1"/>
    <col min="1448" max="1448" width="5.85546875" style="484" customWidth="1"/>
    <col min="1449" max="1449" width="5.7109375" style="484" customWidth="1"/>
    <col min="1450" max="1460" width="0" style="484" hidden="1" customWidth="1"/>
    <col min="1461" max="1461" width="5.85546875" style="484" customWidth="1"/>
    <col min="1462" max="1462" width="5.7109375" style="484" customWidth="1"/>
    <col min="1463" max="1463" width="5" style="484" customWidth="1"/>
    <col min="1464" max="1464" width="4.140625" style="484" customWidth="1"/>
    <col min="1465" max="1465" width="5.85546875" style="484" customWidth="1"/>
    <col min="1466" max="1466" width="5.7109375" style="484" customWidth="1"/>
    <col min="1467" max="1467" width="4.7109375" style="484" customWidth="1"/>
    <col min="1468" max="1468" width="4.42578125" style="484" customWidth="1"/>
    <col min="1469" max="1472" width="0" style="484" hidden="1" customWidth="1"/>
    <col min="1473" max="1473" width="5.85546875" style="484" customWidth="1"/>
    <col min="1474" max="1474" width="5.42578125" style="484" customWidth="1"/>
    <col min="1475" max="1475" width="5.28515625" style="484" customWidth="1"/>
    <col min="1476" max="1476" width="4.85546875" style="484" customWidth="1"/>
    <col min="1477" max="1488" width="0" style="484" hidden="1" customWidth="1"/>
    <col min="1489" max="1489" width="5.85546875" style="484" customWidth="1"/>
    <col min="1490" max="1490" width="5.42578125" style="484" customWidth="1"/>
    <col min="1491" max="1491" width="5.140625" style="484" customWidth="1"/>
    <col min="1492" max="1492" width="4.140625" style="484" customWidth="1"/>
    <col min="1493" max="1493" width="6.140625" style="484" customWidth="1"/>
    <col min="1494" max="1495" width="5.5703125" style="484" customWidth="1"/>
    <col min="1496" max="1496" width="4.42578125" style="484" customWidth="1"/>
    <col min="1497" max="1508" width="0" style="484" hidden="1" customWidth="1"/>
    <col min="1509" max="1509" width="7.5703125" style="484" customWidth="1"/>
    <col min="1510" max="1510" width="6.42578125" style="484" customWidth="1"/>
    <col min="1511" max="1511" width="5.42578125" style="484" customWidth="1"/>
    <col min="1512" max="1512" width="5.140625" style="484" customWidth="1"/>
    <col min="1513" max="1513" width="5.7109375" style="484" customWidth="1"/>
    <col min="1514" max="1514" width="5.42578125" style="484" customWidth="1"/>
    <col min="1515" max="1515" width="4.5703125" style="484" customWidth="1"/>
    <col min="1516" max="1516" width="5.42578125" style="484" customWidth="1"/>
    <col min="1517" max="1519" width="5.85546875" style="484" customWidth="1"/>
    <col min="1520" max="1520" width="4.42578125" style="484" customWidth="1"/>
    <col min="1521" max="1535" width="0" style="484" hidden="1" customWidth="1"/>
    <col min="1536" max="1536" width="9.140625" style="484" customWidth="1"/>
    <col min="1537" max="1681" width="9.140625" style="484"/>
    <col min="1682" max="1682" width="3.140625" style="484" customWidth="1"/>
    <col min="1683" max="1683" width="12.28515625" style="484" customWidth="1"/>
    <col min="1684" max="1684" width="34.85546875" style="484" customWidth="1"/>
    <col min="1685" max="1685" width="8.42578125" style="484" customWidth="1"/>
    <col min="1686" max="1686" width="8.28515625" style="484" customWidth="1"/>
    <col min="1687" max="1687" width="9.42578125" style="484" customWidth="1"/>
    <col min="1688" max="1688" width="8.28515625" style="484" customWidth="1"/>
    <col min="1689" max="1691" width="6.42578125" style="484" customWidth="1"/>
    <col min="1692" max="1692" width="7.140625" style="484" customWidth="1"/>
    <col min="1693" max="1693" width="4.5703125" style="484" customWidth="1"/>
    <col min="1694" max="1694" width="6.7109375" style="484" customWidth="1"/>
    <col min="1695" max="1695" width="6.85546875" style="484" customWidth="1"/>
    <col min="1696" max="1696" width="6.28515625" style="484" customWidth="1"/>
    <col min="1697" max="1697" width="4" style="484" customWidth="1"/>
    <col min="1698" max="1698" width="7.28515625" style="484" customWidth="1"/>
    <col min="1699" max="1699" width="7.5703125" style="484" customWidth="1"/>
    <col min="1700" max="1700" width="6" style="484" customWidth="1"/>
    <col min="1701" max="1701" width="4.7109375" style="484" customWidth="1"/>
    <col min="1702" max="1702" width="5.42578125" style="484" customWidth="1"/>
    <col min="1703" max="1703" width="5.7109375" style="484" customWidth="1"/>
    <col min="1704" max="1704" width="5.85546875" style="484" customWidth="1"/>
    <col min="1705" max="1705" width="5.7109375" style="484" customWidth="1"/>
    <col min="1706" max="1716" width="0" style="484" hidden="1" customWidth="1"/>
    <col min="1717" max="1717" width="5.85546875" style="484" customWidth="1"/>
    <col min="1718" max="1718" width="5.7109375" style="484" customWidth="1"/>
    <col min="1719" max="1719" width="5" style="484" customWidth="1"/>
    <col min="1720" max="1720" width="4.140625" style="484" customWidth="1"/>
    <col min="1721" max="1721" width="5.85546875" style="484" customWidth="1"/>
    <col min="1722" max="1722" width="5.7109375" style="484" customWidth="1"/>
    <col min="1723" max="1723" width="4.7109375" style="484" customWidth="1"/>
    <col min="1724" max="1724" width="4.42578125" style="484" customWidth="1"/>
    <col min="1725" max="1728" width="0" style="484" hidden="1" customWidth="1"/>
    <col min="1729" max="1729" width="5.85546875" style="484" customWidth="1"/>
    <col min="1730" max="1730" width="5.42578125" style="484" customWidth="1"/>
    <col min="1731" max="1731" width="5.28515625" style="484" customWidth="1"/>
    <col min="1732" max="1732" width="4.85546875" style="484" customWidth="1"/>
    <col min="1733" max="1744" width="0" style="484" hidden="1" customWidth="1"/>
    <col min="1745" max="1745" width="5.85546875" style="484" customWidth="1"/>
    <col min="1746" max="1746" width="5.42578125" style="484" customWidth="1"/>
    <col min="1747" max="1747" width="5.140625" style="484" customWidth="1"/>
    <col min="1748" max="1748" width="4.140625" style="484" customWidth="1"/>
    <col min="1749" max="1749" width="6.140625" style="484" customWidth="1"/>
    <col min="1750" max="1751" width="5.5703125" style="484" customWidth="1"/>
    <col min="1752" max="1752" width="4.42578125" style="484" customWidth="1"/>
    <col min="1753" max="1764" width="0" style="484" hidden="1" customWidth="1"/>
    <col min="1765" max="1765" width="7.5703125" style="484" customWidth="1"/>
    <col min="1766" max="1766" width="6.42578125" style="484" customWidth="1"/>
    <col min="1767" max="1767" width="5.42578125" style="484" customWidth="1"/>
    <col min="1768" max="1768" width="5.140625" style="484" customWidth="1"/>
    <col min="1769" max="1769" width="5.7109375" style="484" customWidth="1"/>
    <col min="1770" max="1770" width="5.42578125" style="484" customWidth="1"/>
    <col min="1771" max="1771" width="4.5703125" style="484" customWidth="1"/>
    <col min="1772" max="1772" width="5.42578125" style="484" customWidth="1"/>
    <col min="1773" max="1775" width="5.85546875" style="484" customWidth="1"/>
    <col min="1776" max="1776" width="4.42578125" style="484" customWidth="1"/>
    <col min="1777" max="1791" width="0" style="484" hidden="1" customWidth="1"/>
    <col min="1792" max="1792" width="9.140625" style="484" customWidth="1"/>
    <col min="1793" max="1937" width="9.140625" style="484"/>
    <col min="1938" max="1938" width="3.140625" style="484" customWidth="1"/>
    <col min="1939" max="1939" width="12.28515625" style="484" customWidth="1"/>
    <col min="1940" max="1940" width="34.85546875" style="484" customWidth="1"/>
    <col min="1941" max="1941" width="8.42578125" style="484" customWidth="1"/>
    <col min="1942" max="1942" width="8.28515625" style="484" customWidth="1"/>
    <col min="1943" max="1943" width="9.42578125" style="484" customWidth="1"/>
    <col min="1944" max="1944" width="8.28515625" style="484" customWidth="1"/>
    <col min="1945" max="1947" width="6.42578125" style="484" customWidth="1"/>
    <col min="1948" max="1948" width="7.140625" style="484" customWidth="1"/>
    <col min="1949" max="1949" width="4.5703125" style="484" customWidth="1"/>
    <col min="1950" max="1950" width="6.7109375" style="484" customWidth="1"/>
    <col min="1951" max="1951" width="6.85546875" style="484" customWidth="1"/>
    <col min="1952" max="1952" width="6.28515625" style="484" customWidth="1"/>
    <col min="1953" max="1953" width="4" style="484" customWidth="1"/>
    <col min="1954" max="1954" width="7.28515625" style="484" customWidth="1"/>
    <col min="1955" max="1955" width="7.5703125" style="484" customWidth="1"/>
    <col min="1956" max="1956" width="6" style="484" customWidth="1"/>
    <col min="1957" max="1957" width="4.7109375" style="484" customWidth="1"/>
    <col min="1958" max="1958" width="5.42578125" style="484" customWidth="1"/>
    <col min="1959" max="1959" width="5.7109375" style="484" customWidth="1"/>
    <col min="1960" max="1960" width="5.85546875" style="484" customWidth="1"/>
    <col min="1961" max="1961" width="5.7109375" style="484" customWidth="1"/>
    <col min="1962" max="1972" width="0" style="484" hidden="1" customWidth="1"/>
    <col min="1973" max="1973" width="5.85546875" style="484" customWidth="1"/>
    <col min="1974" max="1974" width="5.7109375" style="484" customWidth="1"/>
    <col min="1975" max="1975" width="5" style="484" customWidth="1"/>
    <col min="1976" max="1976" width="4.140625" style="484" customWidth="1"/>
    <col min="1977" max="1977" width="5.85546875" style="484" customWidth="1"/>
    <col min="1978" max="1978" width="5.7109375" style="484" customWidth="1"/>
    <col min="1979" max="1979" width="4.7109375" style="484" customWidth="1"/>
    <col min="1980" max="1980" width="4.42578125" style="484" customWidth="1"/>
    <col min="1981" max="1984" width="0" style="484" hidden="1" customWidth="1"/>
    <col min="1985" max="1985" width="5.85546875" style="484" customWidth="1"/>
    <col min="1986" max="1986" width="5.42578125" style="484" customWidth="1"/>
    <col min="1987" max="1987" width="5.28515625" style="484" customWidth="1"/>
    <col min="1988" max="1988" width="4.85546875" style="484" customWidth="1"/>
    <col min="1989" max="2000" width="0" style="484" hidden="1" customWidth="1"/>
    <col min="2001" max="2001" width="5.85546875" style="484" customWidth="1"/>
    <col min="2002" max="2002" width="5.42578125" style="484" customWidth="1"/>
    <col min="2003" max="2003" width="5.140625" style="484" customWidth="1"/>
    <col min="2004" max="2004" width="4.140625" style="484" customWidth="1"/>
    <col min="2005" max="2005" width="6.140625" style="484" customWidth="1"/>
    <col min="2006" max="2007" width="5.5703125" style="484" customWidth="1"/>
    <col min="2008" max="2008" width="4.42578125" style="484" customWidth="1"/>
    <col min="2009" max="2020" width="0" style="484" hidden="1" customWidth="1"/>
    <col min="2021" max="2021" width="7.5703125" style="484" customWidth="1"/>
    <col min="2022" max="2022" width="6.42578125" style="484" customWidth="1"/>
    <col min="2023" max="2023" width="5.42578125" style="484" customWidth="1"/>
    <col min="2024" max="2024" width="5.140625" style="484" customWidth="1"/>
    <col min="2025" max="2025" width="5.7109375" style="484" customWidth="1"/>
    <col min="2026" max="2026" width="5.42578125" style="484" customWidth="1"/>
    <col min="2027" max="2027" width="4.5703125" style="484" customWidth="1"/>
    <col min="2028" max="2028" width="5.42578125" style="484" customWidth="1"/>
    <col min="2029" max="2031" width="5.85546875" style="484" customWidth="1"/>
    <col min="2032" max="2032" width="4.42578125" style="484" customWidth="1"/>
    <col min="2033" max="2047" width="0" style="484" hidden="1" customWidth="1"/>
    <col min="2048" max="2048" width="9.140625" style="484" customWidth="1"/>
    <col min="2049" max="2193" width="9.140625" style="484"/>
    <col min="2194" max="2194" width="3.140625" style="484" customWidth="1"/>
    <col min="2195" max="2195" width="12.28515625" style="484" customWidth="1"/>
    <col min="2196" max="2196" width="34.85546875" style="484" customWidth="1"/>
    <col min="2197" max="2197" width="8.42578125" style="484" customWidth="1"/>
    <col min="2198" max="2198" width="8.28515625" style="484" customWidth="1"/>
    <col min="2199" max="2199" width="9.42578125" style="484" customWidth="1"/>
    <col min="2200" max="2200" width="8.28515625" style="484" customWidth="1"/>
    <col min="2201" max="2203" width="6.42578125" style="484" customWidth="1"/>
    <col min="2204" max="2204" width="7.140625" style="484" customWidth="1"/>
    <col min="2205" max="2205" width="4.5703125" style="484" customWidth="1"/>
    <col min="2206" max="2206" width="6.7109375" style="484" customWidth="1"/>
    <col min="2207" max="2207" width="6.85546875" style="484" customWidth="1"/>
    <col min="2208" max="2208" width="6.28515625" style="484" customWidth="1"/>
    <col min="2209" max="2209" width="4" style="484" customWidth="1"/>
    <col min="2210" max="2210" width="7.28515625" style="484" customWidth="1"/>
    <col min="2211" max="2211" width="7.5703125" style="484" customWidth="1"/>
    <col min="2212" max="2212" width="6" style="484" customWidth="1"/>
    <col min="2213" max="2213" width="4.7109375" style="484" customWidth="1"/>
    <col min="2214" max="2214" width="5.42578125" style="484" customWidth="1"/>
    <col min="2215" max="2215" width="5.7109375" style="484" customWidth="1"/>
    <col min="2216" max="2216" width="5.85546875" style="484" customWidth="1"/>
    <col min="2217" max="2217" width="5.7109375" style="484" customWidth="1"/>
    <col min="2218" max="2228" width="0" style="484" hidden="1" customWidth="1"/>
    <col min="2229" max="2229" width="5.85546875" style="484" customWidth="1"/>
    <col min="2230" max="2230" width="5.7109375" style="484" customWidth="1"/>
    <col min="2231" max="2231" width="5" style="484" customWidth="1"/>
    <col min="2232" max="2232" width="4.140625" style="484" customWidth="1"/>
    <col min="2233" max="2233" width="5.85546875" style="484" customWidth="1"/>
    <col min="2234" max="2234" width="5.7109375" style="484" customWidth="1"/>
    <col min="2235" max="2235" width="4.7109375" style="484" customWidth="1"/>
    <col min="2236" max="2236" width="4.42578125" style="484" customWidth="1"/>
    <col min="2237" max="2240" width="0" style="484" hidden="1" customWidth="1"/>
    <col min="2241" max="2241" width="5.85546875" style="484" customWidth="1"/>
    <col min="2242" max="2242" width="5.42578125" style="484" customWidth="1"/>
    <col min="2243" max="2243" width="5.28515625" style="484" customWidth="1"/>
    <col min="2244" max="2244" width="4.85546875" style="484" customWidth="1"/>
    <col min="2245" max="2256" width="0" style="484" hidden="1" customWidth="1"/>
    <col min="2257" max="2257" width="5.85546875" style="484" customWidth="1"/>
    <col min="2258" max="2258" width="5.42578125" style="484" customWidth="1"/>
    <col min="2259" max="2259" width="5.140625" style="484" customWidth="1"/>
    <col min="2260" max="2260" width="4.140625" style="484" customWidth="1"/>
    <col min="2261" max="2261" width="6.140625" style="484" customWidth="1"/>
    <col min="2262" max="2263" width="5.5703125" style="484" customWidth="1"/>
    <col min="2264" max="2264" width="4.42578125" style="484" customWidth="1"/>
    <col min="2265" max="2276" width="0" style="484" hidden="1" customWidth="1"/>
    <col min="2277" max="2277" width="7.5703125" style="484" customWidth="1"/>
    <col min="2278" max="2278" width="6.42578125" style="484" customWidth="1"/>
    <col min="2279" max="2279" width="5.42578125" style="484" customWidth="1"/>
    <col min="2280" max="2280" width="5.140625" style="484" customWidth="1"/>
    <col min="2281" max="2281" width="5.7109375" style="484" customWidth="1"/>
    <col min="2282" max="2282" width="5.42578125" style="484" customWidth="1"/>
    <col min="2283" max="2283" width="4.5703125" style="484" customWidth="1"/>
    <col min="2284" max="2284" width="5.42578125" style="484" customWidth="1"/>
    <col min="2285" max="2287" width="5.85546875" style="484" customWidth="1"/>
    <col min="2288" max="2288" width="4.42578125" style="484" customWidth="1"/>
    <col min="2289" max="2303" width="0" style="484" hidden="1" customWidth="1"/>
    <col min="2304" max="2304" width="9.140625" style="484" customWidth="1"/>
    <col min="2305" max="2449" width="9.140625" style="484"/>
    <col min="2450" max="2450" width="3.140625" style="484" customWidth="1"/>
    <col min="2451" max="2451" width="12.28515625" style="484" customWidth="1"/>
    <col min="2452" max="2452" width="34.85546875" style="484" customWidth="1"/>
    <col min="2453" max="2453" width="8.42578125" style="484" customWidth="1"/>
    <col min="2454" max="2454" width="8.28515625" style="484" customWidth="1"/>
    <col min="2455" max="2455" width="9.42578125" style="484" customWidth="1"/>
    <col min="2456" max="2456" width="8.28515625" style="484" customWidth="1"/>
    <col min="2457" max="2459" width="6.42578125" style="484" customWidth="1"/>
    <col min="2460" max="2460" width="7.140625" style="484" customWidth="1"/>
    <col min="2461" max="2461" width="4.5703125" style="484" customWidth="1"/>
    <col min="2462" max="2462" width="6.7109375" style="484" customWidth="1"/>
    <col min="2463" max="2463" width="6.85546875" style="484" customWidth="1"/>
    <col min="2464" max="2464" width="6.28515625" style="484" customWidth="1"/>
    <col min="2465" max="2465" width="4" style="484" customWidth="1"/>
    <col min="2466" max="2466" width="7.28515625" style="484" customWidth="1"/>
    <col min="2467" max="2467" width="7.5703125" style="484" customWidth="1"/>
    <col min="2468" max="2468" width="6" style="484" customWidth="1"/>
    <col min="2469" max="2469" width="4.7109375" style="484" customWidth="1"/>
    <col min="2470" max="2470" width="5.42578125" style="484" customWidth="1"/>
    <col min="2471" max="2471" width="5.7109375" style="484" customWidth="1"/>
    <col min="2472" max="2472" width="5.85546875" style="484" customWidth="1"/>
    <col min="2473" max="2473" width="5.7109375" style="484" customWidth="1"/>
    <col min="2474" max="2484" width="0" style="484" hidden="1" customWidth="1"/>
    <col min="2485" max="2485" width="5.85546875" style="484" customWidth="1"/>
    <col min="2486" max="2486" width="5.7109375" style="484" customWidth="1"/>
    <col min="2487" max="2487" width="5" style="484" customWidth="1"/>
    <col min="2488" max="2488" width="4.140625" style="484" customWidth="1"/>
    <col min="2489" max="2489" width="5.85546875" style="484" customWidth="1"/>
    <col min="2490" max="2490" width="5.7109375" style="484" customWidth="1"/>
    <col min="2491" max="2491" width="4.7109375" style="484" customWidth="1"/>
    <col min="2492" max="2492" width="4.42578125" style="484" customWidth="1"/>
    <col min="2493" max="2496" width="0" style="484" hidden="1" customWidth="1"/>
    <col min="2497" max="2497" width="5.85546875" style="484" customWidth="1"/>
    <col min="2498" max="2498" width="5.42578125" style="484" customWidth="1"/>
    <col min="2499" max="2499" width="5.28515625" style="484" customWidth="1"/>
    <col min="2500" max="2500" width="4.85546875" style="484" customWidth="1"/>
    <col min="2501" max="2512" width="0" style="484" hidden="1" customWidth="1"/>
    <col min="2513" max="2513" width="5.85546875" style="484" customWidth="1"/>
    <col min="2514" max="2514" width="5.42578125" style="484" customWidth="1"/>
    <col min="2515" max="2515" width="5.140625" style="484" customWidth="1"/>
    <col min="2516" max="2516" width="4.140625" style="484" customWidth="1"/>
    <col min="2517" max="2517" width="6.140625" style="484" customWidth="1"/>
    <col min="2518" max="2519" width="5.5703125" style="484" customWidth="1"/>
    <col min="2520" max="2520" width="4.42578125" style="484" customWidth="1"/>
    <col min="2521" max="2532" width="0" style="484" hidden="1" customWidth="1"/>
    <col min="2533" max="2533" width="7.5703125" style="484" customWidth="1"/>
    <col min="2534" max="2534" width="6.42578125" style="484" customWidth="1"/>
    <col min="2535" max="2535" width="5.42578125" style="484" customWidth="1"/>
    <col min="2536" max="2536" width="5.140625" style="484" customWidth="1"/>
    <col min="2537" max="2537" width="5.7109375" style="484" customWidth="1"/>
    <col min="2538" max="2538" width="5.42578125" style="484" customWidth="1"/>
    <col min="2539" max="2539" width="4.5703125" style="484" customWidth="1"/>
    <col min="2540" max="2540" width="5.42578125" style="484" customWidth="1"/>
    <col min="2541" max="2543" width="5.85546875" style="484" customWidth="1"/>
    <col min="2544" max="2544" width="4.42578125" style="484" customWidth="1"/>
    <col min="2545" max="2559" width="0" style="484" hidden="1" customWidth="1"/>
    <col min="2560" max="2560" width="9.140625" style="484" customWidth="1"/>
    <col min="2561" max="2705" width="9.140625" style="484"/>
    <col min="2706" max="2706" width="3.140625" style="484" customWidth="1"/>
    <col min="2707" max="2707" width="12.28515625" style="484" customWidth="1"/>
    <col min="2708" max="2708" width="34.85546875" style="484" customWidth="1"/>
    <col min="2709" max="2709" width="8.42578125" style="484" customWidth="1"/>
    <col min="2710" max="2710" width="8.28515625" style="484" customWidth="1"/>
    <col min="2711" max="2711" width="9.42578125" style="484" customWidth="1"/>
    <col min="2712" max="2712" width="8.28515625" style="484" customWidth="1"/>
    <col min="2713" max="2715" width="6.42578125" style="484" customWidth="1"/>
    <col min="2716" max="2716" width="7.140625" style="484" customWidth="1"/>
    <col min="2717" max="2717" width="4.5703125" style="484" customWidth="1"/>
    <col min="2718" max="2718" width="6.7109375" style="484" customWidth="1"/>
    <col min="2719" max="2719" width="6.85546875" style="484" customWidth="1"/>
    <col min="2720" max="2720" width="6.28515625" style="484" customWidth="1"/>
    <col min="2721" max="2721" width="4" style="484" customWidth="1"/>
    <col min="2722" max="2722" width="7.28515625" style="484" customWidth="1"/>
    <col min="2723" max="2723" width="7.5703125" style="484" customWidth="1"/>
    <col min="2724" max="2724" width="6" style="484" customWidth="1"/>
    <col min="2725" max="2725" width="4.7109375" style="484" customWidth="1"/>
    <col min="2726" max="2726" width="5.42578125" style="484" customWidth="1"/>
    <col min="2727" max="2727" width="5.7109375" style="484" customWidth="1"/>
    <col min="2728" max="2728" width="5.85546875" style="484" customWidth="1"/>
    <col min="2729" max="2729" width="5.7109375" style="484" customWidth="1"/>
    <col min="2730" max="2740" width="0" style="484" hidden="1" customWidth="1"/>
    <col min="2741" max="2741" width="5.85546875" style="484" customWidth="1"/>
    <col min="2742" max="2742" width="5.7109375" style="484" customWidth="1"/>
    <col min="2743" max="2743" width="5" style="484" customWidth="1"/>
    <col min="2744" max="2744" width="4.140625" style="484" customWidth="1"/>
    <col min="2745" max="2745" width="5.85546875" style="484" customWidth="1"/>
    <col min="2746" max="2746" width="5.7109375" style="484" customWidth="1"/>
    <col min="2747" max="2747" width="4.7109375" style="484" customWidth="1"/>
    <col min="2748" max="2748" width="4.42578125" style="484" customWidth="1"/>
    <col min="2749" max="2752" width="0" style="484" hidden="1" customWidth="1"/>
    <col min="2753" max="2753" width="5.85546875" style="484" customWidth="1"/>
    <col min="2754" max="2754" width="5.42578125" style="484" customWidth="1"/>
    <col min="2755" max="2755" width="5.28515625" style="484" customWidth="1"/>
    <col min="2756" max="2756" width="4.85546875" style="484" customWidth="1"/>
    <col min="2757" max="2768" width="0" style="484" hidden="1" customWidth="1"/>
    <col min="2769" max="2769" width="5.85546875" style="484" customWidth="1"/>
    <col min="2770" max="2770" width="5.42578125" style="484" customWidth="1"/>
    <col min="2771" max="2771" width="5.140625" style="484" customWidth="1"/>
    <col min="2772" max="2772" width="4.140625" style="484" customWidth="1"/>
    <col min="2773" max="2773" width="6.140625" style="484" customWidth="1"/>
    <col min="2774" max="2775" width="5.5703125" style="484" customWidth="1"/>
    <col min="2776" max="2776" width="4.42578125" style="484" customWidth="1"/>
    <col min="2777" max="2788" width="0" style="484" hidden="1" customWidth="1"/>
    <col min="2789" max="2789" width="7.5703125" style="484" customWidth="1"/>
    <col min="2790" max="2790" width="6.42578125" style="484" customWidth="1"/>
    <col min="2791" max="2791" width="5.42578125" style="484" customWidth="1"/>
    <col min="2792" max="2792" width="5.140625" style="484" customWidth="1"/>
    <col min="2793" max="2793" width="5.7109375" style="484" customWidth="1"/>
    <col min="2794" max="2794" width="5.42578125" style="484" customWidth="1"/>
    <col min="2795" max="2795" width="4.5703125" style="484" customWidth="1"/>
    <col min="2796" max="2796" width="5.42578125" style="484" customWidth="1"/>
    <col min="2797" max="2799" width="5.85546875" style="484" customWidth="1"/>
    <col min="2800" max="2800" width="4.42578125" style="484" customWidth="1"/>
    <col min="2801" max="2815" width="0" style="484" hidden="1" customWidth="1"/>
    <col min="2816" max="2816" width="9.140625" style="484" customWidth="1"/>
    <col min="2817" max="2961" width="9.140625" style="484"/>
    <col min="2962" max="2962" width="3.140625" style="484" customWidth="1"/>
    <col min="2963" max="2963" width="12.28515625" style="484" customWidth="1"/>
    <col min="2964" max="2964" width="34.85546875" style="484" customWidth="1"/>
    <col min="2965" max="2965" width="8.42578125" style="484" customWidth="1"/>
    <col min="2966" max="2966" width="8.28515625" style="484" customWidth="1"/>
    <col min="2967" max="2967" width="9.42578125" style="484" customWidth="1"/>
    <col min="2968" max="2968" width="8.28515625" style="484" customWidth="1"/>
    <col min="2969" max="2971" width="6.42578125" style="484" customWidth="1"/>
    <col min="2972" max="2972" width="7.140625" style="484" customWidth="1"/>
    <col min="2973" max="2973" width="4.5703125" style="484" customWidth="1"/>
    <col min="2974" max="2974" width="6.7109375" style="484" customWidth="1"/>
    <col min="2975" max="2975" width="6.85546875" style="484" customWidth="1"/>
    <col min="2976" max="2976" width="6.28515625" style="484" customWidth="1"/>
    <col min="2977" max="2977" width="4" style="484" customWidth="1"/>
    <col min="2978" max="2978" width="7.28515625" style="484" customWidth="1"/>
    <col min="2979" max="2979" width="7.5703125" style="484" customWidth="1"/>
    <col min="2980" max="2980" width="6" style="484" customWidth="1"/>
    <col min="2981" max="2981" width="4.7109375" style="484" customWidth="1"/>
    <col min="2982" max="2982" width="5.42578125" style="484" customWidth="1"/>
    <col min="2983" max="2983" width="5.7109375" style="484" customWidth="1"/>
    <col min="2984" max="2984" width="5.85546875" style="484" customWidth="1"/>
    <col min="2985" max="2985" width="5.7109375" style="484" customWidth="1"/>
    <col min="2986" max="2996" width="0" style="484" hidden="1" customWidth="1"/>
    <col min="2997" max="2997" width="5.85546875" style="484" customWidth="1"/>
    <col min="2998" max="2998" width="5.7109375" style="484" customWidth="1"/>
    <col min="2999" max="2999" width="5" style="484" customWidth="1"/>
    <col min="3000" max="3000" width="4.140625" style="484" customWidth="1"/>
    <col min="3001" max="3001" width="5.85546875" style="484" customWidth="1"/>
    <col min="3002" max="3002" width="5.7109375" style="484" customWidth="1"/>
    <col min="3003" max="3003" width="4.7109375" style="484" customWidth="1"/>
    <col min="3004" max="3004" width="4.42578125" style="484" customWidth="1"/>
    <col min="3005" max="3008" width="0" style="484" hidden="1" customWidth="1"/>
    <col min="3009" max="3009" width="5.85546875" style="484" customWidth="1"/>
    <col min="3010" max="3010" width="5.42578125" style="484" customWidth="1"/>
    <col min="3011" max="3011" width="5.28515625" style="484" customWidth="1"/>
    <col min="3012" max="3012" width="4.85546875" style="484" customWidth="1"/>
    <col min="3013" max="3024" width="0" style="484" hidden="1" customWidth="1"/>
    <col min="3025" max="3025" width="5.85546875" style="484" customWidth="1"/>
    <col min="3026" max="3026" width="5.42578125" style="484" customWidth="1"/>
    <col min="3027" max="3027" width="5.140625" style="484" customWidth="1"/>
    <col min="3028" max="3028" width="4.140625" style="484" customWidth="1"/>
    <col min="3029" max="3029" width="6.140625" style="484" customWidth="1"/>
    <col min="3030" max="3031" width="5.5703125" style="484" customWidth="1"/>
    <col min="3032" max="3032" width="4.42578125" style="484" customWidth="1"/>
    <col min="3033" max="3044" width="0" style="484" hidden="1" customWidth="1"/>
    <col min="3045" max="3045" width="7.5703125" style="484" customWidth="1"/>
    <col min="3046" max="3046" width="6.42578125" style="484" customWidth="1"/>
    <col min="3047" max="3047" width="5.42578125" style="484" customWidth="1"/>
    <col min="3048" max="3048" width="5.140625" style="484" customWidth="1"/>
    <col min="3049" max="3049" width="5.7109375" style="484" customWidth="1"/>
    <col min="3050" max="3050" width="5.42578125" style="484" customWidth="1"/>
    <col min="3051" max="3051" width="4.5703125" style="484" customWidth="1"/>
    <col min="3052" max="3052" width="5.42578125" style="484" customWidth="1"/>
    <col min="3053" max="3055" width="5.85546875" style="484" customWidth="1"/>
    <col min="3056" max="3056" width="4.42578125" style="484" customWidth="1"/>
    <col min="3057" max="3071" width="0" style="484" hidden="1" customWidth="1"/>
    <col min="3072" max="3072" width="9.140625" style="484" customWidth="1"/>
    <col min="3073" max="3217" width="9.140625" style="484"/>
    <col min="3218" max="3218" width="3.140625" style="484" customWidth="1"/>
    <col min="3219" max="3219" width="12.28515625" style="484" customWidth="1"/>
    <col min="3220" max="3220" width="34.85546875" style="484" customWidth="1"/>
    <col min="3221" max="3221" width="8.42578125" style="484" customWidth="1"/>
    <col min="3222" max="3222" width="8.28515625" style="484" customWidth="1"/>
    <col min="3223" max="3223" width="9.42578125" style="484" customWidth="1"/>
    <col min="3224" max="3224" width="8.28515625" style="484" customWidth="1"/>
    <col min="3225" max="3227" width="6.42578125" style="484" customWidth="1"/>
    <col min="3228" max="3228" width="7.140625" style="484" customWidth="1"/>
    <col min="3229" max="3229" width="4.5703125" style="484" customWidth="1"/>
    <col min="3230" max="3230" width="6.7109375" style="484" customWidth="1"/>
    <col min="3231" max="3231" width="6.85546875" style="484" customWidth="1"/>
    <col min="3232" max="3232" width="6.28515625" style="484" customWidth="1"/>
    <col min="3233" max="3233" width="4" style="484" customWidth="1"/>
    <col min="3234" max="3234" width="7.28515625" style="484" customWidth="1"/>
    <col min="3235" max="3235" width="7.5703125" style="484" customWidth="1"/>
    <col min="3236" max="3236" width="6" style="484" customWidth="1"/>
    <col min="3237" max="3237" width="4.7109375" style="484" customWidth="1"/>
    <col min="3238" max="3238" width="5.42578125" style="484" customWidth="1"/>
    <col min="3239" max="3239" width="5.7109375" style="484" customWidth="1"/>
    <col min="3240" max="3240" width="5.85546875" style="484" customWidth="1"/>
    <col min="3241" max="3241" width="5.7109375" style="484" customWidth="1"/>
    <col min="3242" max="3252" width="0" style="484" hidden="1" customWidth="1"/>
    <col min="3253" max="3253" width="5.85546875" style="484" customWidth="1"/>
    <col min="3254" max="3254" width="5.7109375" style="484" customWidth="1"/>
    <col min="3255" max="3255" width="5" style="484" customWidth="1"/>
    <col min="3256" max="3256" width="4.140625" style="484" customWidth="1"/>
    <col min="3257" max="3257" width="5.85546875" style="484" customWidth="1"/>
    <col min="3258" max="3258" width="5.7109375" style="484" customWidth="1"/>
    <col min="3259" max="3259" width="4.7109375" style="484" customWidth="1"/>
    <col min="3260" max="3260" width="4.42578125" style="484" customWidth="1"/>
    <col min="3261" max="3264" width="0" style="484" hidden="1" customWidth="1"/>
    <col min="3265" max="3265" width="5.85546875" style="484" customWidth="1"/>
    <col min="3266" max="3266" width="5.42578125" style="484" customWidth="1"/>
    <col min="3267" max="3267" width="5.28515625" style="484" customWidth="1"/>
    <col min="3268" max="3268" width="4.85546875" style="484" customWidth="1"/>
    <col min="3269" max="3280" width="0" style="484" hidden="1" customWidth="1"/>
    <col min="3281" max="3281" width="5.85546875" style="484" customWidth="1"/>
    <col min="3282" max="3282" width="5.42578125" style="484" customWidth="1"/>
    <col min="3283" max="3283" width="5.140625" style="484" customWidth="1"/>
    <col min="3284" max="3284" width="4.140625" style="484" customWidth="1"/>
    <col min="3285" max="3285" width="6.140625" style="484" customWidth="1"/>
    <col min="3286" max="3287" width="5.5703125" style="484" customWidth="1"/>
    <col min="3288" max="3288" width="4.42578125" style="484" customWidth="1"/>
    <col min="3289" max="3300" width="0" style="484" hidden="1" customWidth="1"/>
    <col min="3301" max="3301" width="7.5703125" style="484" customWidth="1"/>
    <col min="3302" max="3302" width="6.42578125" style="484" customWidth="1"/>
    <col min="3303" max="3303" width="5.42578125" style="484" customWidth="1"/>
    <col min="3304" max="3304" width="5.140625" style="484" customWidth="1"/>
    <col min="3305" max="3305" width="5.7109375" style="484" customWidth="1"/>
    <col min="3306" max="3306" width="5.42578125" style="484" customWidth="1"/>
    <col min="3307" max="3307" width="4.5703125" style="484" customWidth="1"/>
    <col min="3308" max="3308" width="5.42578125" style="484" customWidth="1"/>
    <col min="3309" max="3311" width="5.85546875" style="484" customWidth="1"/>
    <col min="3312" max="3312" width="4.42578125" style="484" customWidth="1"/>
    <col min="3313" max="3327" width="0" style="484" hidden="1" customWidth="1"/>
    <col min="3328" max="3328" width="9.140625" style="484" customWidth="1"/>
    <col min="3329" max="3473" width="9.140625" style="484"/>
    <col min="3474" max="3474" width="3.140625" style="484" customWidth="1"/>
    <col min="3475" max="3475" width="12.28515625" style="484" customWidth="1"/>
    <col min="3476" max="3476" width="34.85546875" style="484" customWidth="1"/>
    <col min="3477" max="3477" width="8.42578125" style="484" customWidth="1"/>
    <col min="3478" max="3478" width="8.28515625" style="484" customWidth="1"/>
    <col min="3479" max="3479" width="9.42578125" style="484" customWidth="1"/>
    <col min="3480" max="3480" width="8.28515625" style="484" customWidth="1"/>
    <col min="3481" max="3483" width="6.42578125" style="484" customWidth="1"/>
    <col min="3484" max="3484" width="7.140625" style="484" customWidth="1"/>
    <col min="3485" max="3485" width="4.5703125" style="484" customWidth="1"/>
    <col min="3486" max="3486" width="6.7109375" style="484" customWidth="1"/>
    <col min="3487" max="3487" width="6.85546875" style="484" customWidth="1"/>
    <col min="3488" max="3488" width="6.28515625" style="484" customWidth="1"/>
    <col min="3489" max="3489" width="4" style="484" customWidth="1"/>
    <col min="3490" max="3490" width="7.28515625" style="484" customWidth="1"/>
    <col min="3491" max="3491" width="7.5703125" style="484" customWidth="1"/>
    <col min="3492" max="3492" width="6" style="484" customWidth="1"/>
    <col min="3493" max="3493" width="4.7109375" style="484" customWidth="1"/>
    <col min="3494" max="3494" width="5.42578125" style="484" customWidth="1"/>
    <col min="3495" max="3495" width="5.7109375" style="484" customWidth="1"/>
    <col min="3496" max="3496" width="5.85546875" style="484" customWidth="1"/>
    <col min="3497" max="3497" width="5.7109375" style="484" customWidth="1"/>
    <col min="3498" max="3508" width="0" style="484" hidden="1" customWidth="1"/>
    <col min="3509" max="3509" width="5.85546875" style="484" customWidth="1"/>
    <col min="3510" max="3510" width="5.7109375" style="484" customWidth="1"/>
    <col min="3511" max="3511" width="5" style="484" customWidth="1"/>
    <col min="3512" max="3512" width="4.140625" style="484" customWidth="1"/>
    <col min="3513" max="3513" width="5.85546875" style="484" customWidth="1"/>
    <col min="3514" max="3514" width="5.7109375" style="484" customWidth="1"/>
    <col min="3515" max="3515" width="4.7109375" style="484" customWidth="1"/>
    <col min="3516" max="3516" width="4.42578125" style="484" customWidth="1"/>
    <col min="3517" max="3520" width="0" style="484" hidden="1" customWidth="1"/>
    <col min="3521" max="3521" width="5.85546875" style="484" customWidth="1"/>
    <col min="3522" max="3522" width="5.42578125" style="484" customWidth="1"/>
    <col min="3523" max="3523" width="5.28515625" style="484" customWidth="1"/>
    <col min="3524" max="3524" width="4.85546875" style="484" customWidth="1"/>
    <col min="3525" max="3536" width="0" style="484" hidden="1" customWidth="1"/>
    <col min="3537" max="3537" width="5.85546875" style="484" customWidth="1"/>
    <col min="3538" max="3538" width="5.42578125" style="484" customWidth="1"/>
    <col min="3539" max="3539" width="5.140625" style="484" customWidth="1"/>
    <col min="3540" max="3540" width="4.140625" style="484" customWidth="1"/>
    <col min="3541" max="3541" width="6.140625" style="484" customWidth="1"/>
    <col min="3542" max="3543" width="5.5703125" style="484" customWidth="1"/>
    <col min="3544" max="3544" width="4.42578125" style="484" customWidth="1"/>
    <col min="3545" max="3556" width="0" style="484" hidden="1" customWidth="1"/>
    <col min="3557" max="3557" width="7.5703125" style="484" customWidth="1"/>
    <col min="3558" max="3558" width="6.42578125" style="484" customWidth="1"/>
    <col min="3559" max="3559" width="5.42578125" style="484" customWidth="1"/>
    <col min="3560" max="3560" width="5.140625" style="484" customWidth="1"/>
    <col min="3561" max="3561" width="5.7109375" style="484" customWidth="1"/>
    <col min="3562" max="3562" width="5.42578125" style="484" customWidth="1"/>
    <col min="3563" max="3563" width="4.5703125" style="484" customWidth="1"/>
    <col min="3564" max="3564" width="5.42578125" style="484" customWidth="1"/>
    <col min="3565" max="3567" width="5.85546875" style="484" customWidth="1"/>
    <col min="3568" max="3568" width="4.42578125" style="484" customWidth="1"/>
    <col min="3569" max="3583" width="0" style="484" hidden="1" customWidth="1"/>
    <col min="3584" max="3584" width="9.140625" style="484" customWidth="1"/>
    <col min="3585" max="3729" width="9.140625" style="484"/>
    <col min="3730" max="3730" width="3.140625" style="484" customWidth="1"/>
    <col min="3731" max="3731" width="12.28515625" style="484" customWidth="1"/>
    <col min="3732" max="3732" width="34.85546875" style="484" customWidth="1"/>
    <col min="3733" max="3733" width="8.42578125" style="484" customWidth="1"/>
    <col min="3734" max="3734" width="8.28515625" style="484" customWidth="1"/>
    <col min="3735" max="3735" width="9.42578125" style="484" customWidth="1"/>
    <col min="3736" max="3736" width="8.28515625" style="484" customWidth="1"/>
    <col min="3737" max="3739" width="6.42578125" style="484" customWidth="1"/>
    <col min="3740" max="3740" width="7.140625" style="484" customWidth="1"/>
    <col min="3741" max="3741" width="4.5703125" style="484" customWidth="1"/>
    <col min="3742" max="3742" width="6.7109375" style="484" customWidth="1"/>
    <col min="3743" max="3743" width="6.85546875" style="484" customWidth="1"/>
    <col min="3744" max="3744" width="6.28515625" style="484" customWidth="1"/>
    <col min="3745" max="3745" width="4" style="484" customWidth="1"/>
    <col min="3746" max="3746" width="7.28515625" style="484" customWidth="1"/>
    <col min="3747" max="3747" width="7.5703125" style="484" customWidth="1"/>
    <col min="3748" max="3748" width="6" style="484" customWidth="1"/>
    <col min="3749" max="3749" width="4.7109375" style="484" customWidth="1"/>
    <col min="3750" max="3750" width="5.42578125" style="484" customWidth="1"/>
    <col min="3751" max="3751" width="5.7109375" style="484" customWidth="1"/>
    <col min="3752" max="3752" width="5.85546875" style="484" customWidth="1"/>
    <col min="3753" max="3753" width="5.7109375" style="484" customWidth="1"/>
    <col min="3754" max="3764" width="0" style="484" hidden="1" customWidth="1"/>
    <col min="3765" max="3765" width="5.85546875" style="484" customWidth="1"/>
    <col min="3766" max="3766" width="5.7109375" style="484" customWidth="1"/>
    <col min="3767" max="3767" width="5" style="484" customWidth="1"/>
    <col min="3768" max="3768" width="4.140625" style="484" customWidth="1"/>
    <col min="3769" max="3769" width="5.85546875" style="484" customWidth="1"/>
    <col min="3770" max="3770" width="5.7109375" style="484" customWidth="1"/>
    <col min="3771" max="3771" width="4.7109375" style="484" customWidth="1"/>
    <col min="3772" max="3772" width="4.42578125" style="484" customWidth="1"/>
    <col min="3773" max="3776" width="0" style="484" hidden="1" customWidth="1"/>
    <col min="3777" max="3777" width="5.85546875" style="484" customWidth="1"/>
    <col min="3778" max="3778" width="5.42578125" style="484" customWidth="1"/>
    <col min="3779" max="3779" width="5.28515625" style="484" customWidth="1"/>
    <col min="3780" max="3780" width="4.85546875" style="484" customWidth="1"/>
    <col min="3781" max="3792" width="0" style="484" hidden="1" customWidth="1"/>
    <col min="3793" max="3793" width="5.85546875" style="484" customWidth="1"/>
    <col min="3794" max="3794" width="5.42578125" style="484" customWidth="1"/>
    <col min="3795" max="3795" width="5.140625" style="484" customWidth="1"/>
    <col min="3796" max="3796" width="4.140625" style="484" customWidth="1"/>
    <col min="3797" max="3797" width="6.140625" style="484" customWidth="1"/>
    <col min="3798" max="3799" width="5.5703125" style="484" customWidth="1"/>
    <col min="3800" max="3800" width="4.42578125" style="484" customWidth="1"/>
    <col min="3801" max="3812" width="0" style="484" hidden="1" customWidth="1"/>
    <col min="3813" max="3813" width="7.5703125" style="484" customWidth="1"/>
    <col min="3814" max="3814" width="6.42578125" style="484" customWidth="1"/>
    <col min="3815" max="3815" width="5.42578125" style="484" customWidth="1"/>
    <col min="3816" max="3816" width="5.140625" style="484" customWidth="1"/>
    <col min="3817" max="3817" width="5.7109375" style="484" customWidth="1"/>
    <col min="3818" max="3818" width="5.42578125" style="484" customWidth="1"/>
    <col min="3819" max="3819" width="4.5703125" style="484" customWidth="1"/>
    <col min="3820" max="3820" width="5.42578125" style="484" customWidth="1"/>
    <col min="3821" max="3823" width="5.85546875" style="484" customWidth="1"/>
    <col min="3824" max="3824" width="4.42578125" style="484" customWidth="1"/>
    <col min="3825" max="3839" width="0" style="484" hidden="1" customWidth="1"/>
    <col min="3840" max="3840" width="9.140625" style="484" customWidth="1"/>
    <col min="3841" max="3985" width="9.140625" style="484"/>
    <col min="3986" max="3986" width="3.140625" style="484" customWidth="1"/>
    <col min="3987" max="3987" width="12.28515625" style="484" customWidth="1"/>
    <col min="3988" max="3988" width="34.85546875" style="484" customWidth="1"/>
    <col min="3989" max="3989" width="8.42578125" style="484" customWidth="1"/>
    <col min="3990" max="3990" width="8.28515625" style="484" customWidth="1"/>
    <col min="3991" max="3991" width="9.42578125" style="484" customWidth="1"/>
    <col min="3992" max="3992" width="8.28515625" style="484" customWidth="1"/>
    <col min="3993" max="3995" width="6.42578125" style="484" customWidth="1"/>
    <col min="3996" max="3996" width="7.140625" style="484" customWidth="1"/>
    <col min="3997" max="3997" width="4.5703125" style="484" customWidth="1"/>
    <col min="3998" max="3998" width="6.7109375" style="484" customWidth="1"/>
    <col min="3999" max="3999" width="6.85546875" style="484" customWidth="1"/>
    <col min="4000" max="4000" width="6.28515625" style="484" customWidth="1"/>
    <col min="4001" max="4001" width="4" style="484" customWidth="1"/>
    <col min="4002" max="4002" width="7.28515625" style="484" customWidth="1"/>
    <col min="4003" max="4003" width="7.5703125" style="484" customWidth="1"/>
    <col min="4004" max="4004" width="6" style="484" customWidth="1"/>
    <col min="4005" max="4005" width="4.7109375" style="484" customWidth="1"/>
    <col min="4006" max="4006" width="5.42578125" style="484" customWidth="1"/>
    <col min="4007" max="4007" width="5.7109375" style="484" customWidth="1"/>
    <col min="4008" max="4008" width="5.85546875" style="484" customWidth="1"/>
    <col min="4009" max="4009" width="5.7109375" style="484" customWidth="1"/>
    <col min="4010" max="4020" width="0" style="484" hidden="1" customWidth="1"/>
    <col min="4021" max="4021" width="5.85546875" style="484" customWidth="1"/>
    <col min="4022" max="4022" width="5.7109375" style="484" customWidth="1"/>
    <col min="4023" max="4023" width="5" style="484" customWidth="1"/>
    <col min="4024" max="4024" width="4.140625" style="484" customWidth="1"/>
    <col min="4025" max="4025" width="5.85546875" style="484" customWidth="1"/>
    <col min="4026" max="4026" width="5.7109375" style="484" customWidth="1"/>
    <col min="4027" max="4027" width="4.7109375" style="484" customWidth="1"/>
    <col min="4028" max="4028" width="4.42578125" style="484" customWidth="1"/>
    <col min="4029" max="4032" width="0" style="484" hidden="1" customWidth="1"/>
    <col min="4033" max="4033" width="5.85546875" style="484" customWidth="1"/>
    <col min="4034" max="4034" width="5.42578125" style="484" customWidth="1"/>
    <col min="4035" max="4035" width="5.28515625" style="484" customWidth="1"/>
    <col min="4036" max="4036" width="4.85546875" style="484" customWidth="1"/>
    <col min="4037" max="4048" width="0" style="484" hidden="1" customWidth="1"/>
    <col min="4049" max="4049" width="5.85546875" style="484" customWidth="1"/>
    <col min="4050" max="4050" width="5.42578125" style="484" customWidth="1"/>
    <col min="4051" max="4051" width="5.140625" style="484" customWidth="1"/>
    <col min="4052" max="4052" width="4.140625" style="484" customWidth="1"/>
    <col min="4053" max="4053" width="6.140625" style="484" customWidth="1"/>
    <col min="4054" max="4055" width="5.5703125" style="484" customWidth="1"/>
    <col min="4056" max="4056" width="4.42578125" style="484" customWidth="1"/>
    <col min="4057" max="4068" width="0" style="484" hidden="1" customWidth="1"/>
    <col min="4069" max="4069" width="7.5703125" style="484" customWidth="1"/>
    <col min="4070" max="4070" width="6.42578125" style="484" customWidth="1"/>
    <col min="4071" max="4071" width="5.42578125" style="484" customWidth="1"/>
    <col min="4072" max="4072" width="5.140625" style="484" customWidth="1"/>
    <col min="4073" max="4073" width="5.7109375" style="484" customWidth="1"/>
    <col min="4074" max="4074" width="5.42578125" style="484" customWidth="1"/>
    <col min="4075" max="4075" width="4.5703125" style="484" customWidth="1"/>
    <col min="4076" max="4076" width="5.42578125" style="484" customWidth="1"/>
    <col min="4077" max="4079" width="5.85546875" style="484" customWidth="1"/>
    <col min="4080" max="4080" width="4.42578125" style="484" customWidth="1"/>
    <col min="4081" max="4095" width="0" style="484" hidden="1" customWidth="1"/>
    <col min="4096" max="4096" width="9.140625" style="484" customWidth="1"/>
    <col min="4097" max="4241" width="9.140625" style="484"/>
    <col min="4242" max="4242" width="3.140625" style="484" customWidth="1"/>
    <col min="4243" max="4243" width="12.28515625" style="484" customWidth="1"/>
    <col min="4244" max="4244" width="34.85546875" style="484" customWidth="1"/>
    <col min="4245" max="4245" width="8.42578125" style="484" customWidth="1"/>
    <col min="4246" max="4246" width="8.28515625" style="484" customWidth="1"/>
    <col min="4247" max="4247" width="9.42578125" style="484" customWidth="1"/>
    <col min="4248" max="4248" width="8.28515625" style="484" customWidth="1"/>
    <col min="4249" max="4251" width="6.42578125" style="484" customWidth="1"/>
    <col min="4252" max="4252" width="7.140625" style="484" customWidth="1"/>
    <col min="4253" max="4253" width="4.5703125" style="484" customWidth="1"/>
    <col min="4254" max="4254" width="6.7109375" style="484" customWidth="1"/>
    <col min="4255" max="4255" width="6.85546875" style="484" customWidth="1"/>
    <col min="4256" max="4256" width="6.28515625" style="484" customWidth="1"/>
    <col min="4257" max="4257" width="4" style="484" customWidth="1"/>
    <col min="4258" max="4258" width="7.28515625" style="484" customWidth="1"/>
    <col min="4259" max="4259" width="7.5703125" style="484" customWidth="1"/>
    <col min="4260" max="4260" width="6" style="484" customWidth="1"/>
    <col min="4261" max="4261" width="4.7109375" style="484" customWidth="1"/>
    <col min="4262" max="4262" width="5.42578125" style="484" customWidth="1"/>
    <col min="4263" max="4263" width="5.7109375" style="484" customWidth="1"/>
    <col min="4264" max="4264" width="5.85546875" style="484" customWidth="1"/>
    <col min="4265" max="4265" width="5.7109375" style="484" customWidth="1"/>
    <col min="4266" max="4276" width="0" style="484" hidden="1" customWidth="1"/>
    <col min="4277" max="4277" width="5.85546875" style="484" customWidth="1"/>
    <col min="4278" max="4278" width="5.7109375" style="484" customWidth="1"/>
    <col min="4279" max="4279" width="5" style="484" customWidth="1"/>
    <col min="4280" max="4280" width="4.140625" style="484" customWidth="1"/>
    <col min="4281" max="4281" width="5.85546875" style="484" customWidth="1"/>
    <col min="4282" max="4282" width="5.7109375" style="484" customWidth="1"/>
    <col min="4283" max="4283" width="4.7109375" style="484" customWidth="1"/>
    <col min="4284" max="4284" width="4.42578125" style="484" customWidth="1"/>
    <col min="4285" max="4288" width="0" style="484" hidden="1" customWidth="1"/>
    <col min="4289" max="4289" width="5.85546875" style="484" customWidth="1"/>
    <col min="4290" max="4290" width="5.42578125" style="484" customWidth="1"/>
    <col min="4291" max="4291" width="5.28515625" style="484" customWidth="1"/>
    <col min="4292" max="4292" width="4.85546875" style="484" customWidth="1"/>
    <col min="4293" max="4304" width="0" style="484" hidden="1" customWidth="1"/>
    <col min="4305" max="4305" width="5.85546875" style="484" customWidth="1"/>
    <col min="4306" max="4306" width="5.42578125" style="484" customWidth="1"/>
    <col min="4307" max="4307" width="5.140625" style="484" customWidth="1"/>
    <col min="4308" max="4308" width="4.140625" style="484" customWidth="1"/>
    <col min="4309" max="4309" width="6.140625" style="484" customWidth="1"/>
    <col min="4310" max="4311" width="5.5703125" style="484" customWidth="1"/>
    <col min="4312" max="4312" width="4.42578125" style="484" customWidth="1"/>
    <col min="4313" max="4324" width="0" style="484" hidden="1" customWidth="1"/>
    <col min="4325" max="4325" width="7.5703125" style="484" customWidth="1"/>
    <col min="4326" max="4326" width="6.42578125" style="484" customWidth="1"/>
    <col min="4327" max="4327" width="5.42578125" style="484" customWidth="1"/>
    <col min="4328" max="4328" width="5.140625" style="484" customWidth="1"/>
    <col min="4329" max="4329" width="5.7109375" style="484" customWidth="1"/>
    <col min="4330" max="4330" width="5.42578125" style="484" customWidth="1"/>
    <col min="4331" max="4331" width="4.5703125" style="484" customWidth="1"/>
    <col min="4332" max="4332" width="5.42578125" style="484" customWidth="1"/>
    <col min="4333" max="4335" width="5.85546875" style="484" customWidth="1"/>
    <col min="4336" max="4336" width="4.42578125" style="484" customWidth="1"/>
    <col min="4337" max="4351" width="0" style="484" hidden="1" customWidth="1"/>
    <col min="4352" max="4352" width="9.140625" style="484" customWidth="1"/>
    <col min="4353" max="4497" width="9.140625" style="484"/>
    <col min="4498" max="4498" width="3.140625" style="484" customWidth="1"/>
    <col min="4499" max="4499" width="12.28515625" style="484" customWidth="1"/>
    <col min="4500" max="4500" width="34.85546875" style="484" customWidth="1"/>
    <col min="4501" max="4501" width="8.42578125" style="484" customWidth="1"/>
    <col min="4502" max="4502" width="8.28515625" style="484" customWidth="1"/>
    <col min="4503" max="4503" width="9.42578125" style="484" customWidth="1"/>
    <col min="4504" max="4504" width="8.28515625" style="484" customWidth="1"/>
    <col min="4505" max="4507" width="6.42578125" style="484" customWidth="1"/>
    <col min="4508" max="4508" width="7.140625" style="484" customWidth="1"/>
    <col min="4509" max="4509" width="4.5703125" style="484" customWidth="1"/>
    <col min="4510" max="4510" width="6.7109375" style="484" customWidth="1"/>
    <col min="4511" max="4511" width="6.85546875" style="484" customWidth="1"/>
    <col min="4512" max="4512" width="6.28515625" style="484" customWidth="1"/>
    <col min="4513" max="4513" width="4" style="484" customWidth="1"/>
    <col min="4514" max="4514" width="7.28515625" style="484" customWidth="1"/>
    <col min="4515" max="4515" width="7.5703125" style="484" customWidth="1"/>
    <col min="4516" max="4516" width="6" style="484" customWidth="1"/>
    <col min="4517" max="4517" width="4.7109375" style="484" customWidth="1"/>
    <col min="4518" max="4518" width="5.42578125" style="484" customWidth="1"/>
    <col min="4519" max="4519" width="5.7109375" style="484" customWidth="1"/>
    <col min="4520" max="4520" width="5.85546875" style="484" customWidth="1"/>
    <col min="4521" max="4521" width="5.7109375" style="484" customWidth="1"/>
    <col min="4522" max="4532" width="0" style="484" hidden="1" customWidth="1"/>
    <col min="4533" max="4533" width="5.85546875" style="484" customWidth="1"/>
    <col min="4534" max="4534" width="5.7109375" style="484" customWidth="1"/>
    <col min="4535" max="4535" width="5" style="484" customWidth="1"/>
    <col min="4536" max="4536" width="4.140625" style="484" customWidth="1"/>
    <col min="4537" max="4537" width="5.85546875" style="484" customWidth="1"/>
    <col min="4538" max="4538" width="5.7109375" style="484" customWidth="1"/>
    <col min="4539" max="4539" width="4.7109375" style="484" customWidth="1"/>
    <col min="4540" max="4540" width="4.42578125" style="484" customWidth="1"/>
    <col min="4541" max="4544" width="0" style="484" hidden="1" customWidth="1"/>
    <col min="4545" max="4545" width="5.85546875" style="484" customWidth="1"/>
    <col min="4546" max="4546" width="5.42578125" style="484" customWidth="1"/>
    <col min="4547" max="4547" width="5.28515625" style="484" customWidth="1"/>
    <col min="4548" max="4548" width="4.85546875" style="484" customWidth="1"/>
    <col min="4549" max="4560" width="0" style="484" hidden="1" customWidth="1"/>
    <col min="4561" max="4561" width="5.85546875" style="484" customWidth="1"/>
    <col min="4562" max="4562" width="5.42578125" style="484" customWidth="1"/>
    <col min="4563" max="4563" width="5.140625" style="484" customWidth="1"/>
    <col min="4564" max="4564" width="4.140625" style="484" customWidth="1"/>
    <col min="4565" max="4565" width="6.140625" style="484" customWidth="1"/>
    <col min="4566" max="4567" width="5.5703125" style="484" customWidth="1"/>
    <col min="4568" max="4568" width="4.42578125" style="484" customWidth="1"/>
    <col min="4569" max="4580" width="0" style="484" hidden="1" customWidth="1"/>
    <col min="4581" max="4581" width="7.5703125" style="484" customWidth="1"/>
    <col min="4582" max="4582" width="6.42578125" style="484" customWidth="1"/>
    <col min="4583" max="4583" width="5.42578125" style="484" customWidth="1"/>
    <col min="4584" max="4584" width="5.140625" style="484" customWidth="1"/>
    <col min="4585" max="4585" width="5.7109375" style="484" customWidth="1"/>
    <col min="4586" max="4586" width="5.42578125" style="484" customWidth="1"/>
    <col min="4587" max="4587" width="4.5703125" style="484" customWidth="1"/>
    <col min="4588" max="4588" width="5.42578125" style="484" customWidth="1"/>
    <col min="4589" max="4591" width="5.85546875" style="484" customWidth="1"/>
    <col min="4592" max="4592" width="4.42578125" style="484" customWidth="1"/>
    <col min="4593" max="4607" width="0" style="484" hidden="1" customWidth="1"/>
    <col min="4608" max="4608" width="9.140625" style="484" customWidth="1"/>
    <col min="4609" max="4753" width="9.140625" style="484"/>
    <col min="4754" max="4754" width="3.140625" style="484" customWidth="1"/>
    <col min="4755" max="4755" width="12.28515625" style="484" customWidth="1"/>
    <col min="4756" max="4756" width="34.85546875" style="484" customWidth="1"/>
    <col min="4757" max="4757" width="8.42578125" style="484" customWidth="1"/>
    <col min="4758" max="4758" width="8.28515625" style="484" customWidth="1"/>
    <col min="4759" max="4759" width="9.42578125" style="484" customWidth="1"/>
    <col min="4760" max="4760" width="8.28515625" style="484" customWidth="1"/>
    <col min="4761" max="4763" width="6.42578125" style="484" customWidth="1"/>
    <col min="4764" max="4764" width="7.140625" style="484" customWidth="1"/>
    <col min="4765" max="4765" width="4.5703125" style="484" customWidth="1"/>
    <col min="4766" max="4766" width="6.7109375" style="484" customWidth="1"/>
    <col min="4767" max="4767" width="6.85546875" style="484" customWidth="1"/>
    <col min="4768" max="4768" width="6.28515625" style="484" customWidth="1"/>
    <col min="4769" max="4769" width="4" style="484" customWidth="1"/>
    <col min="4770" max="4770" width="7.28515625" style="484" customWidth="1"/>
    <col min="4771" max="4771" width="7.5703125" style="484" customWidth="1"/>
    <col min="4772" max="4772" width="6" style="484" customWidth="1"/>
    <col min="4773" max="4773" width="4.7109375" style="484" customWidth="1"/>
    <col min="4774" max="4774" width="5.42578125" style="484" customWidth="1"/>
    <col min="4775" max="4775" width="5.7109375" style="484" customWidth="1"/>
    <col min="4776" max="4776" width="5.85546875" style="484" customWidth="1"/>
    <col min="4777" max="4777" width="5.7109375" style="484" customWidth="1"/>
    <col min="4778" max="4788" width="0" style="484" hidden="1" customWidth="1"/>
    <col min="4789" max="4789" width="5.85546875" style="484" customWidth="1"/>
    <col min="4790" max="4790" width="5.7109375" style="484" customWidth="1"/>
    <col min="4791" max="4791" width="5" style="484" customWidth="1"/>
    <col min="4792" max="4792" width="4.140625" style="484" customWidth="1"/>
    <col min="4793" max="4793" width="5.85546875" style="484" customWidth="1"/>
    <col min="4794" max="4794" width="5.7109375" style="484" customWidth="1"/>
    <col min="4795" max="4795" width="4.7109375" style="484" customWidth="1"/>
    <col min="4796" max="4796" width="4.42578125" style="484" customWidth="1"/>
    <col min="4797" max="4800" width="0" style="484" hidden="1" customWidth="1"/>
    <col min="4801" max="4801" width="5.85546875" style="484" customWidth="1"/>
    <col min="4802" max="4802" width="5.42578125" style="484" customWidth="1"/>
    <col min="4803" max="4803" width="5.28515625" style="484" customWidth="1"/>
    <col min="4804" max="4804" width="4.85546875" style="484" customWidth="1"/>
    <col min="4805" max="4816" width="0" style="484" hidden="1" customWidth="1"/>
    <col min="4817" max="4817" width="5.85546875" style="484" customWidth="1"/>
    <col min="4818" max="4818" width="5.42578125" style="484" customWidth="1"/>
    <col min="4819" max="4819" width="5.140625" style="484" customWidth="1"/>
    <col min="4820" max="4820" width="4.140625" style="484" customWidth="1"/>
    <col min="4821" max="4821" width="6.140625" style="484" customWidth="1"/>
    <col min="4822" max="4823" width="5.5703125" style="484" customWidth="1"/>
    <col min="4824" max="4824" width="4.42578125" style="484" customWidth="1"/>
    <col min="4825" max="4836" width="0" style="484" hidden="1" customWidth="1"/>
    <col min="4837" max="4837" width="7.5703125" style="484" customWidth="1"/>
    <col min="4838" max="4838" width="6.42578125" style="484" customWidth="1"/>
    <col min="4839" max="4839" width="5.42578125" style="484" customWidth="1"/>
    <col min="4840" max="4840" width="5.140625" style="484" customWidth="1"/>
    <col min="4841" max="4841" width="5.7109375" style="484" customWidth="1"/>
    <col min="4842" max="4842" width="5.42578125" style="484" customWidth="1"/>
    <col min="4843" max="4843" width="4.5703125" style="484" customWidth="1"/>
    <col min="4844" max="4844" width="5.42578125" style="484" customWidth="1"/>
    <col min="4845" max="4847" width="5.85546875" style="484" customWidth="1"/>
    <col min="4848" max="4848" width="4.42578125" style="484" customWidth="1"/>
    <col min="4849" max="4863" width="0" style="484" hidden="1" customWidth="1"/>
    <col min="4864" max="4864" width="9.140625" style="484" customWidth="1"/>
    <col min="4865" max="5009" width="9.140625" style="484"/>
    <col min="5010" max="5010" width="3.140625" style="484" customWidth="1"/>
    <col min="5011" max="5011" width="12.28515625" style="484" customWidth="1"/>
    <col min="5012" max="5012" width="34.85546875" style="484" customWidth="1"/>
    <col min="5013" max="5013" width="8.42578125" style="484" customWidth="1"/>
    <col min="5014" max="5014" width="8.28515625" style="484" customWidth="1"/>
    <col min="5015" max="5015" width="9.42578125" style="484" customWidth="1"/>
    <col min="5016" max="5016" width="8.28515625" style="484" customWidth="1"/>
    <col min="5017" max="5019" width="6.42578125" style="484" customWidth="1"/>
    <col min="5020" max="5020" width="7.140625" style="484" customWidth="1"/>
    <col min="5021" max="5021" width="4.5703125" style="484" customWidth="1"/>
    <col min="5022" max="5022" width="6.7109375" style="484" customWidth="1"/>
    <col min="5023" max="5023" width="6.85546875" style="484" customWidth="1"/>
    <col min="5024" max="5024" width="6.28515625" style="484" customWidth="1"/>
    <col min="5025" max="5025" width="4" style="484" customWidth="1"/>
    <col min="5026" max="5026" width="7.28515625" style="484" customWidth="1"/>
    <col min="5027" max="5027" width="7.5703125" style="484" customWidth="1"/>
    <col min="5028" max="5028" width="6" style="484" customWidth="1"/>
    <col min="5029" max="5029" width="4.7109375" style="484" customWidth="1"/>
    <col min="5030" max="5030" width="5.42578125" style="484" customWidth="1"/>
    <col min="5031" max="5031" width="5.7109375" style="484" customWidth="1"/>
    <col min="5032" max="5032" width="5.85546875" style="484" customWidth="1"/>
    <col min="5033" max="5033" width="5.7109375" style="484" customWidth="1"/>
    <col min="5034" max="5044" width="0" style="484" hidden="1" customWidth="1"/>
    <col min="5045" max="5045" width="5.85546875" style="484" customWidth="1"/>
    <col min="5046" max="5046" width="5.7109375" style="484" customWidth="1"/>
    <col min="5047" max="5047" width="5" style="484" customWidth="1"/>
    <col min="5048" max="5048" width="4.140625" style="484" customWidth="1"/>
    <col min="5049" max="5049" width="5.85546875" style="484" customWidth="1"/>
    <col min="5050" max="5050" width="5.7109375" style="484" customWidth="1"/>
    <col min="5051" max="5051" width="4.7109375" style="484" customWidth="1"/>
    <col min="5052" max="5052" width="4.42578125" style="484" customWidth="1"/>
    <col min="5053" max="5056" width="0" style="484" hidden="1" customWidth="1"/>
    <col min="5057" max="5057" width="5.85546875" style="484" customWidth="1"/>
    <col min="5058" max="5058" width="5.42578125" style="484" customWidth="1"/>
    <col min="5059" max="5059" width="5.28515625" style="484" customWidth="1"/>
    <col min="5060" max="5060" width="4.85546875" style="484" customWidth="1"/>
    <col min="5061" max="5072" width="0" style="484" hidden="1" customWidth="1"/>
    <col min="5073" max="5073" width="5.85546875" style="484" customWidth="1"/>
    <col min="5074" max="5074" width="5.42578125" style="484" customWidth="1"/>
    <col min="5075" max="5075" width="5.140625" style="484" customWidth="1"/>
    <col min="5076" max="5076" width="4.140625" style="484" customWidth="1"/>
    <col min="5077" max="5077" width="6.140625" style="484" customWidth="1"/>
    <col min="5078" max="5079" width="5.5703125" style="484" customWidth="1"/>
    <col min="5080" max="5080" width="4.42578125" style="484" customWidth="1"/>
    <col min="5081" max="5092" width="0" style="484" hidden="1" customWidth="1"/>
    <col min="5093" max="5093" width="7.5703125" style="484" customWidth="1"/>
    <col min="5094" max="5094" width="6.42578125" style="484" customWidth="1"/>
    <col min="5095" max="5095" width="5.42578125" style="484" customWidth="1"/>
    <col min="5096" max="5096" width="5.140625" style="484" customWidth="1"/>
    <col min="5097" max="5097" width="5.7109375" style="484" customWidth="1"/>
    <col min="5098" max="5098" width="5.42578125" style="484" customWidth="1"/>
    <col min="5099" max="5099" width="4.5703125" style="484" customWidth="1"/>
    <col min="5100" max="5100" width="5.42578125" style="484" customWidth="1"/>
    <col min="5101" max="5103" width="5.85546875" style="484" customWidth="1"/>
    <col min="5104" max="5104" width="4.42578125" style="484" customWidth="1"/>
    <col min="5105" max="5119" width="0" style="484" hidden="1" customWidth="1"/>
    <col min="5120" max="5120" width="9.140625" style="484" customWidth="1"/>
    <col min="5121" max="5265" width="9.140625" style="484"/>
    <col min="5266" max="5266" width="3.140625" style="484" customWidth="1"/>
    <col min="5267" max="5267" width="12.28515625" style="484" customWidth="1"/>
    <col min="5268" max="5268" width="34.85546875" style="484" customWidth="1"/>
    <col min="5269" max="5269" width="8.42578125" style="484" customWidth="1"/>
    <col min="5270" max="5270" width="8.28515625" style="484" customWidth="1"/>
    <col min="5271" max="5271" width="9.42578125" style="484" customWidth="1"/>
    <col min="5272" max="5272" width="8.28515625" style="484" customWidth="1"/>
    <col min="5273" max="5275" width="6.42578125" style="484" customWidth="1"/>
    <col min="5276" max="5276" width="7.140625" style="484" customWidth="1"/>
    <col min="5277" max="5277" width="4.5703125" style="484" customWidth="1"/>
    <col min="5278" max="5278" width="6.7109375" style="484" customWidth="1"/>
    <col min="5279" max="5279" width="6.85546875" style="484" customWidth="1"/>
    <col min="5280" max="5280" width="6.28515625" style="484" customWidth="1"/>
    <col min="5281" max="5281" width="4" style="484" customWidth="1"/>
    <col min="5282" max="5282" width="7.28515625" style="484" customWidth="1"/>
    <col min="5283" max="5283" width="7.5703125" style="484" customWidth="1"/>
    <col min="5284" max="5284" width="6" style="484" customWidth="1"/>
    <col min="5285" max="5285" width="4.7109375" style="484" customWidth="1"/>
    <col min="5286" max="5286" width="5.42578125" style="484" customWidth="1"/>
    <col min="5287" max="5287" width="5.7109375" style="484" customWidth="1"/>
    <col min="5288" max="5288" width="5.85546875" style="484" customWidth="1"/>
    <col min="5289" max="5289" width="5.7109375" style="484" customWidth="1"/>
    <col min="5290" max="5300" width="0" style="484" hidden="1" customWidth="1"/>
    <col min="5301" max="5301" width="5.85546875" style="484" customWidth="1"/>
    <col min="5302" max="5302" width="5.7109375" style="484" customWidth="1"/>
    <col min="5303" max="5303" width="5" style="484" customWidth="1"/>
    <col min="5304" max="5304" width="4.140625" style="484" customWidth="1"/>
    <col min="5305" max="5305" width="5.85546875" style="484" customWidth="1"/>
    <col min="5306" max="5306" width="5.7109375" style="484" customWidth="1"/>
    <col min="5307" max="5307" width="4.7109375" style="484" customWidth="1"/>
    <col min="5308" max="5308" width="4.42578125" style="484" customWidth="1"/>
    <col min="5309" max="5312" width="0" style="484" hidden="1" customWidth="1"/>
    <col min="5313" max="5313" width="5.85546875" style="484" customWidth="1"/>
    <col min="5314" max="5314" width="5.42578125" style="484" customWidth="1"/>
    <col min="5315" max="5315" width="5.28515625" style="484" customWidth="1"/>
    <col min="5316" max="5316" width="4.85546875" style="484" customWidth="1"/>
    <col min="5317" max="5328" width="0" style="484" hidden="1" customWidth="1"/>
    <col min="5329" max="5329" width="5.85546875" style="484" customWidth="1"/>
    <col min="5330" max="5330" width="5.42578125" style="484" customWidth="1"/>
    <col min="5331" max="5331" width="5.140625" style="484" customWidth="1"/>
    <col min="5332" max="5332" width="4.140625" style="484" customWidth="1"/>
    <col min="5333" max="5333" width="6.140625" style="484" customWidth="1"/>
    <col min="5334" max="5335" width="5.5703125" style="484" customWidth="1"/>
    <col min="5336" max="5336" width="4.42578125" style="484" customWidth="1"/>
    <col min="5337" max="5348" width="0" style="484" hidden="1" customWidth="1"/>
    <col min="5349" max="5349" width="7.5703125" style="484" customWidth="1"/>
    <col min="5350" max="5350" width="6.42578125" style="484" customWidth="1"/>
    <col min="5351" max="5351" width="5.42578125" style="484" customWidth="1"/>
    <col min="5352" max="5352" width="5.140625" style="484" customWidth="1"/>
    <col min="5353" max="5353" width="5.7109375" style="484" customWidth="1"/>
    <col min="5354" max="5354" width="5.42578125" style="484" customWidth="1"/>
    <col min="5355" max="5355" width="4.5703125" style="484" customWidth="1"/>
    <col min="5356" max="5356" width="5.42578125" style="484" customWidth="1"/>
    <col min="5357" max="5359" width="5.85546875" style="484" customWidth="1"/>
    <col min="5360" max="5360" width="4.42578125" style="484" customWidth="1"/>
    <col min="5361" max="5375" width="0" style="484" hidden="1" customWidth="1"/>
    <col min="5376" max="5376" width="9.140625" style="484" customWidth="1"/>
    <col min="5377" max="5521" width="9.140625" style="484"/>
    <col min="5522" max="5522" width="3.140625" style="484" customWidth="1"/>
    <col min="5523" max="5523" width="12.28515625" style="484" customWidth="1"/>
    <col min="5524" max="5524" width="34.85546875" style="484" customWidth="1"/>
    <col min="5525" max="5525" width="8.42578125" style="484" customWidth="1"/>
    <col min="5526" max="5526" width="8.28515625" style="484" customWidth="1"/>
    <col min="5527" max="5527" width="9.42578125" style="484" customWidth="1"/>
    <col min="5528" max="5528" width="8.28515625" style="484" customWidth="1"/>
    <col min="5529" max="5531" width="6.42578125" style="484" customWidth="1"/>
    <col min="5532" max="5532" width="7.140625" style="484" customWidth="1"/>
    <col min="5533" max="5533" width="4.5703125" style="484" customWidth="1"/>
    <col min="5534" max="5534" width="6.7109375" style="484" customWidth="1"/>
    <col min="5535" max="5535" width="6.85546875" style="484" customWidth="1"/>
    <col min="5536" max="5536" width="6.28515625" style="484" customWidth="1"/>
    <col min="5537" max="5537" width="4" style="484" customWidth="1"/>
    <col min="5538" max="5538" width="7.28515625" style="484" customWidth="1"/>
    <col min="5539" max="5539" width="7.5703125" style="484" customWidth="1"/>
    <col min="5540" max="5540" width="6" style="484" customWidth="1"/>
    <col min="5541" max="5541" width="4.7109375" style="484" customWidth="1"/>
    <col min="5542" max="5542" width="5.42578125" style="484" customWidth="1"/>
    <col min="5543" max="5543" width="5.7109375" style="484" customWidth="1"/>
    <col min="5544" max="5544" width="5.85546875" style="484" customWidth="1"/>
    <col min="5545" max="5545" width="5.7109375" style="484" customWidth="1"/>
    <col min="5546" max="5556" width="0" style="484" hidden="1" customWidth="1"/>
    <col min="5557" max="5557" width="5.85546875" style="484" customWidth="1"/>
    <col min="5558" max="5558" width="5.7109375" style="484" customWidth="1"/>
    <col min="5559" max="5559" width="5" style="484" customWidth="1"/>
    <col min="5560" max="5560" width="4.140625" style="484" customWidth="1"/>
    <col min="5561" max="5561" width="5.85546875" style="484" customWidth="1"/>
    <col min="5562" max="5562" width="5.7109375" style="484" customWidth="1"/>
    <col min="5563" max="5563" width="4.7109375" style="484" customWidth="1"/>
    <col min="5564" max="5564" width="4.42578125" style="484" customWidth="1"/>
    <col min="5565" max="5568" width="0" style="484" hidden="1" customWidth="1"/>
    <col min="5569" max="5569" width="5.85546875" style="484" customWidth="1"/>
    <col min="5570" max="5570" width="5.42578125" style="484" customWidth="1"/>
    <col min="5571" max="5571" width="5.28515625" style="484" customWidth="1"/>
    <col min="5572" max="5572" width="4.85546875" style="484" customWidth="1"/>
    <col min="5573" max="5584" width="0" style="484" hidden="1" customWidth="1"/>
    <col min="5585" max="5585" width="5.85546875" style="484" customWidth="1"/>
    <col min="5586" max="5586" width="5.42578125" style="484" customWidth="1"/>
    <col min="5587" max="5587" width="5.140625" style="484" customWidth="1"/>
    <col min="5588" max="5588" width="4.140625" style="484" customWidth="1"/>
    <col min="5589" max="5589" width="6.140625" style="484" customWidth="1"/>
    <col min="5590" max="5591" width="5.5703125" style="484" customWidth="1"/>
    <col min="5592" max="5592" width="4.42578125" style="484" customWidth="1"/>
    <col min="5593" max="5604" width="0" style="484" hidden="1" customWidth="1"/>
    <col min="5605" max="5605" width="7.5703125" style="484" customWidth="1"/>
    <col min="5606" max="5606" width="6.42578125" style="484" customWidth="1"/>
    <col min="5607" max="5607" width="5.42578125" style="484" customWidth="1"/>
    <col min="5608" max="5608" width="5.140625" style="484" customWidth="1"/>
    <col min="5609" max="5609" width="5.7109375" style="484" customWidth="1"/>
    <col min="5610" max="5610" width="5.42578125" style="484" customWidth="1"/>
    <col min="5611" max="5611" width="4.5703125" style="484" customWidth="1"/>
    <col min="5612" max="5612" width="5.42578125" style="484" customWidth="1"/>
    <col min="5613" max="5615" width="5.85546875" style="484" customWidth="1"/>
    <col min="5616" max="5616" width="4.42578125" style="484" customWidth="1"/>
    <col min="5617" max="5631" width="0" style="484" hidden="1" customWidth="1"/>
    <col min="5632" max="5632" width="9.140625" style="484" customWidth="1"/>
    <col min="5633" max="5777" width="9.140625" style="484"/>
    <col min="5778" max="5778" width="3.140625" style="484" customWidth="1"/>
    <col min="5779" max="5779" width="12.28515625" style="484" customWidth="1"/>
    <col min="5780" max="5780" width="34.85546875" style="484" customWidth="1"/>
    <col min="5781" max="5781" width="8.42578125" style="484" customWidth="1"/>
    <col min="5782" max="5782" width="8.28515625" style="484" customWidth="1"/>
    <col min="5783" max="5783" width="9.42578125" style="484" customWidth="1"/>
    <col min="5784" max="5784" width="8.28515625" style="484" customWidth="1"/>
    <col min="5785" max="5787" width="6.42578125" style="484" customWidth="1"/>
    <col min="5788" max="5788" width="7.140625" style="484" customWidth="1"/>
    <col min="5789" max="5789" width="4.5703125" style="484" customWidth="1"/>
    <col min="5790" max="5790" width="6.7109375" style="484" customWidth="1"/>
    <col min="5791" max="5791" width="6.85546875" style="484" customWidth="1"/>
    <col min="5792" max="5792" width="6.28515625" style="484" customWidth="1"/>
    <col min="5793" max="5793" width="4" style="484" customWidth="1"/>
    <col min="5794" max="5794" width="7.28515625" style="484" customWidth="1"/>
    <col min="5795" max="5795" width="7.5703125" style="484" customWidth="1"/>
    <col min="5796" max="5796" width="6" style="484" customWidth="1"/>
    <col min="5797" max="5797" width="4.7109375" style="484" customWidth="1"/>
    <col min="5798" max="5798" width="5.42578125" style="484" customWidth="1"/>
    <col min="5799" max="5799" width="5.7109375" style="484" customWidth="1"/>
    <col min="5800" max="5800" width="5.85546875" style="484" customWidth="1"/>
    <col min="5801" max="5801" width="5.7109375" style="484" customWidth="1"/>
    <col min="5802" max="5812" width="0" style="484" hidden="1" customWidth="1"/>
    <col min="5813" max="5813" width="5.85546875" style="484" customWidth="1"/>
    <col min="5814" max="5814" width="5.7109375" style="484" customWidth="1"/>
    <col min="5815" max="5815" width="5" style="484" customWidth="1"/>
    <col min="5816" max="5816" width="4.140625" style="484" customWidth="1"/>
    <col min="5817" max="5817" width="5.85546875" style="484" customWidth="1"/>
    <col min="5818" max="5818" width="5.7109375" style="484" customWidth="1"/>
    <col min="5819" max="5819" width="4.7109375" style="484" customWidth="1"/>
    <col min="5820" max="5820" width="4.42578125" style="484" customWidth="1"/>
    <col min="5821" max="5824" width="0" style="484" hidden="1" customWidth="1"/>
    <col min="5825" max="5825" width="5.85546875" style="484" customWidth="1"/>
    <col min="5826" max="5826" width="5.42578125" style="484" customWidth="1"/>
    <col min="5827" max="5827" width="5.28515625" style="484" customWidth="1"/>
    <col min="5828" max="5828" width="4.85546875" style="484" customWidth="1"/>
    <col min="5829" max="5840" width="0" style="484" hidden="1" customWidth="1"/>
    <col min="5841" max="5841" width="5.85546875" style="484" customWidth="1"/>
    <col min="5842" max="5842" width="5.42578125" style="484" customWidth="1"/>
    <col min="5843" max="5843" width="5.140625" style="484" customWidth="1"/>
    <col min="5844" max="5844" width="4.140625" style="484" customWidth="1"/>
    <col min="5845" max="5845" width="6.140625" style="484" customWidth="1"/>
    <col min="5846" max="5847" width="5.5703125" style="484" customWidth="1"/>
    <col min="5848" max="5848" width="4.42578125" style="484" customWidth="1"/>
    <col min="5849" max="5860" width="0" style="484" hidden="1" customWidth="1"/>
    <col min="5861" max="5861" width="7.5703125" style="484" customWidth="1"/>
    <col min="5862" max="5862" width="6.42578125" style="484" customWidth="1"/>
    <col min="5863" max="5863" width="5.42578125" style="484" customWidth="1"/>
    <col min="5864" max="5864" width="5.140625" style="484" customWidth="1"/>
    <col min="5865" max="5865" width="5.7109375" style="484" customWidth="1"/>
    <col min="5866" max="5866" width="5.42578125" style="484" customWidth="1"/>
    <col min="5867" max="5867" width="4.5703125" style="484" customWidth="1"/>
    <col min="5868" max="5868" width="5.42578125" style="484" customWidth="1"/>
    <col min="5869" max="5871" width="5.85546875" style="484" customWidth="1"/>
    <col min="5872" max="5872" width="4.42578125" style="484" customWidth="1"/>
    <col min="5873" max="5887" width="0" style="484" hidden="1" customWidth="1"/>
    <col min="5888" max="5888" width="9.140625" style="484" customWidth="1"/>
    <col min="5889" max="6033" width="9.140625" style="484"/>
    <col min="6034" max="6034" width="3.140625" style="484" customWidth="1"/>
    <col min="6035" max="6035" width="12.28515625" style="484" customWidth="1"/>
    <col min="6036" max="6036" width="34.85546875" style="484" customWidth="1"/>
    <col min="6037" max="6037" width="8.42578125" style="484" customWidth="1"/>
    <col min="6038" max="6038" width="8.28515625" style="484" customWidth="1"/>
    <col min="6039" max="6039" width="9.42578125" style="484" customWidth="1"/>
    <col min="6040" max="6040" width="8.28515625" style="484" customWidth="1"/>
    <col min="6041" max="6043" width="6.42578125" style="484" customWidth="1"/>
    <col min="6044" max="6044" width="7.140625" style="484" customWidth="1"/>
    <col min="6045" max="6045" width="4.5703125" style="484" customWidth="1"/>
    <col min="6046" max="6046" width="6.7109375" style="484" customWidth="1"/>
    <col min="6047" max="6047" width="6.85546875" style="484" customWidth="1"/>
    <col min="6048" max="6048" width="6.28515625" style="484" customWidth="1"/>
    <col min="6049" max="6049" width="4" style="484" customWidth="1"/>
    <col min="6050" max="6050" width="7.28515625" style="484" customWidth="1"/>
    <col min="6051" max="6051" width="7.5703125" style="484" customWidth="1"/>
    <col min="6052" max="6052" width="6" style="484" customWidth="1"/>
    <col min="6053" max="6053" width="4.7109375" style="484" customWidth="1"/>
    <col min="6054" max="6054" width="5.42578125" style="484" customWidth="1"/>
    <col min="6055" max="6055" width="5.7109375" style="484" customWidth="1"/>
    <col min="6056" max="6056" width="5.85546875" style="484" customWidth="1"/>
    <col min="6057" max="6057" width="5.7109375" style="484" customWidth="1"/>
    <col min="6058" max="6068" width="0" style="484" hidden="1" customWidth="1"/>
    <col min="6069" max="6069" width="5.85546875" style="484" customWidth="1"/>
    <col min="6070" max="6070" width="5.7109375" style="484" customWidth="1"/>
    <col min="6071" max="6071" width="5" style="484" customWidth="1"/>
    <col min="6072" max="6072" width="4.140625" style="484" customWidth="1"/>
    <col min="6073" max="6073" width="5.85546875" style="484" customWidth="1"/>
    <col min="6074" max="6074" width="5.7109375" style="484" customWidth="1"/>
    <col min="6075" max="6075" width="4.7109375" style="484" customWidth="1"/>
    <col min="6076" max="6076" width="4.42578125" style="484" customWidth="1"/>
    <col min="6077" max="6080" width="0" style="484" hidden="1" customWidth="1"/>
    <col min="6081" max="6081" width="5.85546875" style="484" customWidth="1"/>
    <col min="6082" max="6082" width="5.42578125" style="484" customWidth="1"/>
    <col min="6083" max="6083" width="5.28515625" style="484" customWidth="1"/>
    <col min="6084" max="6084" width="4.85546875" style="484" customWidth="1"/>
    <col min="6085" max="6096" width="0" style="484" hidden="1" customWidth="1"/>
    <col min="6097" max="6097" width="5.85546875" style="484" customWidth="1"/>
    <col min="6098" max="6098" width="5.42578125" style="484" customWidth="1"/>
    <col min="6099" max="6099" width="5.140625" style="484" customWidth="1"/>
    <col min="6100" max="6100" width="4.140625" style="484" customWidth="1"/>
    <col min="6101" max="6101" width="6.140625" style="484" customWidth="1"/>
    <col min="6102" max="6103" width="5.5703125" style="484" customWidth="1"/>
    <col min="6104" max="6104" width="4.42578125" style="484" customWidth="1"/>
    <col min="6105" max="6116" width="0" style="484" hidden="1" customWidth="1"/>
    <col min="6117" max="6117" width="7.5703125" style="484" customWidth="1"/>
    <col min="6118" max="6118" width="6.42578125" style="484" customWidth="1"/>
    <col min="6119" max="6119" width="5.42578125" style="484" customWidth="1"/>
    <col min="6120" max="6120" width="5.140625" style="484" customWidth="1"/>
    <col min="6121" max="6121" width="5.7109375" style="484" customWidth="1"/>
    <col min="6122" max="6122" width="5.42578125" style="484" customWidth="1"/>
    <col min="6123" max="6123" width="4.5703125" style="484" customWidth="1"/>
    <col min="6124" max="6124" width="5.42578125" style="484" customWidth="1"/>
    <col min="6125" max="6127" width="5.85546875" style="484" customWidth="1"/>
    <col min="6128" max="6128" width="4.42578125" style="484" customWidth="1"/>
    <col min="6129" max="6143" width="0" style="484" hidden="1" customWidth="1"/>
    <col min="6144" max="6144" width="9.140625" style="484" customWidth="1"/>
    <col min="6145" max="6289" width="9.140625" style="484"/>
    <col min="6290" max="6290" width="3.140625" style="484" customWidth="1"/>
    <col min="6291" max="6291" width="12.28515625" style="484" customWidth="1"/>
    <col min="6292" max="6292" width="34.85546875" style="484" customWidth="1"/>
    <col min="6293" max="6293" width="8.42578125" style="484" customWidth="1"/>
    <col min="6294" max="6294" width="8.28515625" style="484" customWidth="1"/>
    <col min="6295" max="6295" width="9.42578125" style="484" customWidth="1"/>
    <col min="6296" max="6296" width="8.28515625" style="484" customWidth="1"/>
    <col min="6297" max="6299" width="6.42578125" style="484" customWidth="1"/>
    <col min="6300" max="6300" width="7.140625" style="484" customWidth="1"/>
    <col min="6301" max="6301" width="4.5703125" style="484" customWidth="1"/>
    <col min="6302" max="6302" width="6.7109375" style="484" customWidth="1"/>
    <col min="6303" max="6303" width="6.85546875" style="484" customWidth="1"/>
    <col min="6304" max="6304" width="6.28515625" style="484" customWidth="1"/>
    <col min="6305" max="6305" width="4" style="484" customWidth="1"/>
    <col min="6306" max="6306" width="7.28515625" style="484" customWidth="1"/>
    <col min="6307" max="6307" width="7.5703125" style="484" customWidth="1"/>
    <col min="6308" max="6308" width="6" style="484" customWidth="1"/>
    <col min="6309" max="6309" width="4.7109375" style="484" customWidth="1"/>
    <col min="6310" max="6310" width="5.42578125" style="484" customWidth="1"/>
    <col min="6311" max="6311" width="5.7109375" style="484" customWidth="1"/>
    <col min="6312" max="6312" width="5.85546875" style="484" customWidth="1"/>
    <col min="6313" max="6313" width="5.7109375" style="484" customWidth="1"/>
    <col min="6314" max="6324" width="0" style="484" hidden="1" customWidth="1"/>
    <col min="6325" max="6325" width="5.85546875" style="484" customWidth="1"/>
    <col min="6326" max="6326" width="5.7109375" style="484" customWidth="1"/>
    <col min="6327" max="6327" width="5" style="484" customWidth="1"/>
    <col min="6328" max="6328" width="4.140625" style="484" customWidth="1"/>
    <col min="6329" max="6329" width="5.85546875" style="484" customWidth="1"/>
    <col min="6330" max="6330" width="5.7109375" style="484" customWidth="1"/>
    <col min="6331" max="6331" width="4.7109375" style="484" customWidth="1"/>
    <col min="6332" max="6332" width="4.42578125" style="484" customWidth="1"/>
    <col min="6333" max="6336" width="0" style="484" hidden="1" customWidth="1"/>
    <col min="6337" max="6337" width="5.85546875" style="484" customWidth="1"/>
    <col min="6338" max="6338" width="5.42578125" style="484" customWidth="1"/>
    <col min="6339" max="6339" width="5.28515625" style="484" customWidth="1"/>
    <col min="6340" max="6340" width="4.85546875" style="484" customWidth="1"/>
    <col min="6341" max="6352" width="0" style="484" hidden="1" customWidth="1"/>
    <col min="6353" max="6353" width="5.85546875" style="484" customWidth="1"/>
    <col min="6354" max="6354" width="5.42578125" style="484" customWidth="1"/>
    <col min="6355" max="6355" width="5.140625" style="484" customWidth="1"/>
    <col min="6356" max="6356" width="4.140625" style="484" customWidth="1"/>
    <col min="6357" max="6357" width="6.140625" style="484" customWidth="1"/>
    <col min="6358" max="6359" width="5.5703125" style="484" customWidth="1"/>
    <col min="6360" max="6360" width="4.42578125" style="484" customWidth="1"/>
    <col min="6361" max="6372" width="0" style="484" hidden="1" customWidth="1"/>
    <col min="6373" max="6373" width="7.5703125" style="484" customWidth="1"/>
    <col min="6374" max="6374" width="6.42578125" style="484" customWidth="1"/>
    <col min="6375" max="6375" width="5.42578125" style="484" customWidth="1"/>
    <col min="6376" max="6376" width="5.140625" style="484" customWidth="1"/>
    <col min="6377" max="6377" width="5.7109375" style="484" customWidth="1"/>
    <col min="6378" max="6378" width="5.42578125" style="484" customWidth="1"/>
    <col min="6379" max="6379" width="4.5703125" style="484" customWidth="1"/>
    <col min="6380" max="6380" width="5.42578125" style="484" customWidth="1"/>
    <col min="6381" max="6383" width="5.85546875" style="484" customWidth="1"/>
    <col min="6384" max="6384" width="4.42578125" style="484" customWidth="1"/>
    <col min="6385" max="6399" width="0" style="484" hidden="1" customWidth="1"/>
    <col min="6400" max="6400" width="9.140625" style="484" customWidth="1"/>
    <col min="6401" max="6545" width="9.140625" style="484"/>
    <col min="6546" max="6546" width="3.140625" style="484" customWidth="1"/>
    <col min="6547" max="6547" width="12.28515625" style="484" customWidth="1"/>
    <col min="6548" max="6548" width="34.85546875" style="484" customWidth="1"/>
    <col min="6549" max="6549" width="8.42578125" style="484" customWidth="1"/>
    <col min="6550" max="6550" width="8.28515625" style="484" customWidth="1"/>
    <col min="6551" max="6551" width="9.42578125" style="484" customWidth="1"/>
    <col min="6552" max="6552" width="8.28515625" style="484" customWidth="1"/>
    <col min="6553" max="6555" width="6.42578125" style="484" customWidth="1"/>
    <col min="6556" max="6556" width="7.140625" style="484" customWidth="1"/>
    <col min="6557" max="6557" width="4.5703125" style="484" customWidth="1"/>
    <col min="6558" max="6558" width="6.7109375" style="484" customWidth="1"/>
    <col min="6559" max="6559" width="6.85546875" style="484" customWidth="1"/>
    <col min="6560" max="6560" width="6.28515625" style="484" customWidth="1"/>
    <col min="6561" max="6561" width="4" style="484" customWidth="1"/>
    <col min="6562" max="6562" width="7.28515625" style="484" customWidth="1"/>
    <col min="6563" max="6563" width="7.5703125" style="484" customWidth="1"/>
    <col min="6564" max="6564" width="6" style="484" customWidth="1"/>
    <col min="6565" max="6565" width="4.7109375" style="484" customWidth="1"/>
    <col min="6566" max="6566" width="5.42578125" style="484" customWidth="1"/>
    <col min="6567" max="6567" width="5.7109375" style="484" customWidth="1"/>
    <col min="6568" max="6568" width="5.85546875" style="484" customWidth="1"/>
    <col min="6569" max="6569" width="5.7109375" style="484" customWidth="1"/>
    <col min="6570" max="6580" width="0" style="484" hidden="1" customWidth="1"/>
    <col min="6581" max="6581" width="5.85546875" style="484" customWidth="1"/>
    <col min="6582" max="6582" width="5.7109375" style="484" customWidth="1"/>
    <col min="6583" max="6583" width="5" style="484" customWidth="1"/>
    <col min="6584" max="6584" width="4.140625" style="484" customWidth="1"/>
    <col min="6585" max="6585" width="5.85546875" style="484" customWidth="1"/>
    <col min="6586" max="6586" width="5.7109375" style="484" customWidth="1"/>
    <col min="6587" max="6587" width="4.7109375" style="484" customWidth="1"/>
    <col min="6588" max="6588" width="4.42578125" style="484" customWidth="1"/>
    <col min="6589" max="6592" width="0" style="484" hidden="1" customWidth="1"/>
    <col min="6593" max="6593" width="5.85546875" style="484" customWidth="1"/>
    <col min="6594" max="6594" width="5.42578125" style="484" customWidth="1"/>
    <col min="6595" max="6595" width="5.28515625" style="484" customWidth="1"/>
    <col min="6596" max="6596" width="4.85546875" style="484" customWidth="1"/>
    <col min="6597" max="6608" width="0" style="484" hidden="1" customWidth="1"/>
    <col min="6609" max="6609" width="5.85546875" style="484" customWidth="1"/>
    <col min="6610" max="6610" width="5.42578125" style="484" customWidth="1"/>
    <col min="6611" max="6611" width="5.140625" style="484" customWidth="1"/>
    <col min="6612" max="6612" width="4.140625" style="484" customWidth="1"/>
    <col min="6613" max="6613" width="6.140625" style="484" customWidth="1"/>
    <col min="6614" max="6615" width="5.5703125" style="484" customWidth="1"/>
    <col min="6616" max="6616" width="4.42578125" style="484" customWidth="1"/>
    <col min="6617" max="6628" width="0" style="484" hidden="1" customWidth="1"/>
    <col min="6629" max="6629" width="7.5703125" style="484" customWidth="1"/>
    <col min="6630" max="6630" width="6.42578125" style="484" customWidth="1"/>
    <col min="6631" max="6631" width="5.42578125" style="484" customWidth="1"/>
    <col min="6632" max="6632" width="5.140625" style="484" customWidth="1"/>
    <col min="6633" max="6633" width="5.7109375" style="484" customWidth="1"/>
    <col min="6634" max="6634" width="5.42578125" style="484" customWidth="1"/>
    <col min="6635" max="6635" width="4.5703125" style="484" customWidth="1"/>
    <col min="6636" max="6636" width="5.42578125" style="484" customWidth="1"/>
    <col min="6637" max="6639" width="5.85546875" style="484" customWidth="1"/>
    <col min="6640" max="6640" width="4.42578125" style="484" customWidth="1"/>
    <col min="6641" max="6655" width="0" style="484" hidden="1" customWidth="1"/>
    <col min="6656" max="6656" width="9.140625" style="484" customWidth="1"/>
    <col min="6657" max="6801" width="9.140625" style="484"/>
    <col min="6802" max="6802" width="3.140625" style="484" customWidth="1"/>
    <col min="6803" max="6803" width="12.28515625" style="484" customWidth="1"/>
    <col min="6804" max="6804" width="34.85546875" style="484" customWidth="1"/>
    <col min="6805" max="6805" width="8.42578125" style="484" customWidth="1"/>
    <col min="6806" max="6806" width="8.28515625" style="484" customWidth="1"/>
    <col min="6807" max="6807" width="9.42578125" style="484" customWidth="1"/>
    <col min="6808" max="6808" width="8.28515625" style="484" customWidth="1"/>
    <col min="6809" max="6811" width="6.42578125" style="484" customWidth="1"/>
    <col min="6812" max="6812" width="7.140625" style="484" customWidth="1"/>
    <col min="6813" max="6813" width="4.5703125" style="484" customWidth="1"/>
    <col min="6814" max="6814" width="6.7109375" style="484" customWidth="1"/>
    <col min="6815" max="6815" width="6.85546875" style="484" customWidth="1"/>
    <col min="6816" max="6816" width="6.28515625" style="484" customWidth="1"/>
    <col min="6817" max="6817" width="4" style="484" customWidth="1"/>
    <col min="6818" max="6818" width="7.28515625" style="484" customWidth="1"/>
    <col min="6819" max="6819" width="7.5703125" style="484" customWidth="1"/>
    <col min="6820" max="6820" width="6" style="484" customWidth="1"/>
    <col min="6821" max="6821" width="4.7109375" style="484" customWidth="1"/>
    <col min="6822" max="6822" width="5.42578125" style="484" customWidth="1"/>
    <col min="6823" max="6823" width="5.7109375" style="484" customWidth="1"/>
    <col min="6824" max="6824" width="5.85546875" style="484" customWidth="1"/>
    <col min="6825" max="6825" width="5.7109375" style="484" customWidth="1"/>
    <col min="6826" max="6836" width="0" style="484" hidden="1" customWidth="1"/>
    <col min="6837" max="6837" width="5.85546875" style="484" customWidth="1"/>
    <col min="6838" max="6838" width="5.7109375" style="484" customWidth="1"/>
    <col min="6839" max="6839" width="5" style="484" customWidth="1"/>
    <col min="6840" max="6840" width="4.140625" style="484" customWidth="1"/>
    <col min="6841" max="6841" width="5.85546875" style="484" customWidth="1"/>
    <col min="6842" max="6842" width="5.7109375" style="484" customWidth="1"/>
    <col min="6843" max="6843" width="4.7109375" style="484" customWidth="1"/>
    <col min="6844" max="6844" width="4.42578125" style="484" customWidth="1"/>
    <col min="6845" max="6848" width="0" style="484" hidden="1" customWidth="1"/>
    <col min="6849" max="6849" width="5.85546875" style="484" customWidth="1"/>
    <col min="6850" max="6850" width="5.42578125" style="484" customWidth="1"/>
    <col min="6851" max="6851" width="5.28515625" style="484" customWidth="1"/>
    <col min="6852" max="6852" width="4.85546875" style="484" customWidth="1"/>
    <col min="6853" max="6864" width="0" style="484" hidden="1" customWidth="1"/>
    <col min="6865" max="6865" width="5.85546875" style="484" customWidth="1"/>
    <col min="6866" max="6866" width="5.42578125" style="484" customWidth="1"/>
    <col min="6867" max="6867" width="5.140625" style="484" customWidth="1"/>
    <col min="6868" max="6868" width="4.140625" style="484" customWidth="1"/>
    <col min="6869" max="6869" width="6.140625" style="484" customWidth="1"/>
    <col min="6870" max="6871" width="5.5703125" style="484" customWidth="1"/>
    <col min="6872" max="6872" width="4.42578125" style="484" customWidth="1"/>
    <col min="6873" max="6884" width="0" style="484" hidden="1" customWidth="1"/>
    <col min="6885" max="6885" width="7.5703125" style="484" customWidth="1"/>
    <col min="6886" max="6886" width="6.42578125" style="484" customWidth="1"/>
    <col min="6887" max="6887" width="5.42578125" style="484" customWidth="1"/>
    <col min="6888" max="6888" width="5.140625" style="484" customWidth="1"/>
    <col min="6889" max="6889" width="5.7109375" style="484" customWidth="1"/>
    <col min="6890" max="6890" width="5.42578125" style="484" customWidth="1"/>
    <col min="6891" max="6891" width="4.5703125" style="484" customWidth="1"/>
    <col min="6892" max="6892" width="5.42578125" style="484" customWidth="1"/>
    <col min="6893" max="6895" width="5.85546875" style="484" customWidth="1"/>
    <col min="6896" max="6896" width="4.42578125" style="484" customWidth="1"/>
    <col min="6897" max="6911" width="0" style="484" hidden="1" customWidth="1"/>
    <col min="6912" max="6912" width="9.140625" style="484" customWidth="1"/>
    <col min="6913" max="7057" width="9.140625" style="484"/>
    <col min="7058" max="7058" width="3.140625" style="484" customWidth="1"/>
    <col min="7059" max="7059" width="12.28515625" style="484" customWidth="1"/>
    <col min="7060" max="7060" width="34.85546875" style="484" customWidth="1"/>
    <col min="7061" max="7061" width="8.42578125" style="484" customWidth="1"/>
    <col min="7062" max="7062" width="8.28515625" style="484" customWidth="1"/>
    <col min="7063" max="7063" width="9.42578125" style="484" customWidth="1"/>
    <col min="7064" max="7064" width="8.28515625" style="484" customWidth="1"/>
    <col min="7065" max="7067" width="6.42578125" style="484" customWidth="1"/>
    <col min="7068" max="7068" width="7.140625" style="484" customWidth="1"/>
    <col min="7069" max="7069" width="4.5703125" style="484" customWidth="1"/>
    <col min="7070" max="7070" width="6.7109375" style="484" customWidth="1"/>
    <col min="7071" max="7071" width="6.85546875" style="484" customWidth="1"/>
    <col min="7072" max="7072" width="6.28515625" style="484" customWidth="1"/>
    <col min="7073" max="7073" width="4" style="484" customWidth="1"/>
    <col min="7074" max="7074" width="7.28515625" style="484" customWidth="1"/>
    <col min="7075" max="7075" width="7.5703125" style="484" customWidth="1"/>
    <col min="7076" max="7076" width="6" style="484" customWidth="1"/>
    <col min="7077" max="7077" width="4.7109375" style="484" customWidth="1"/>
    <col min="7078" max="7078" width="5.42578125" style="484" customWidth="1"/>
    <col min="7079" max="7079" width="5.7109375" style="484" customWidth="1"/>
    <col min="7080" max="7080" width="5.85546875" style="484" customWidth="1"/>
    <col min="7081" max="7081" width="5.7109375" style="484" customWidth="1"/>
    <col min="7082" max="7092" width="0" style="484" hidden="1" customWidth="1"/>
    <col min="7093" max="7093" width="5.85546875" style="484" customWidth="1"/>
    <col min="7094" max="7094" width="5.7109375" style="484" customWidth="1"/>
    <col min="7095" max="7095" width="5" style="484" customWidth="1"/>
    <col min="7096" max="7096" width="4.140625" style="484" customWidth="1"/>
    <col min="7097" max="7097" width="5.85546875" style="484" customWidth="1"/>
    <col min="7098" max="7098" width="5.7109375" style="484" customWidth="1"/>
    <col min="7099" max="7099" width="4.7109375" style="484" customWidth="1"/>
    <col min="7100" max="7100" width="4.42578125" style="484" customWidth="1"/>
    <col min="7101" max="7104" width="0" style="484" hidden="1" customWidth="1"/>
    <col min="7105" max="7105" width="5.85546875" style="484" customWidth="1"/>
    <col min="7106" max="7106" width="5.42578125" style="484" customWidth="1"/>
    <col min="7107" max="7107" width="5.28515625" style="484" customWidth="1"/>
    <col min="7108" max="7108" width="4.85546875" style="484" customWidth="1"/>
    <col min="7109" max="7120" width="0" style="484" hidden="1" customWidth="1"/>
    <col min="7121" max="7121" width="5.85546875" style="484" customWidth="1"/>
    <col min="7122" max="7122" width="5.42578125" style="484" customWidth="1"/>
    <col min="7123" max="7123" width="5.140625" style="484" customWidth="1"/>
    <col min="7124" max="7124" width="4.140625" style="484" customWidth="1"/>
    <col min="7125" max="7125" width="6.140625" style="484" customWidth="1"/>
    <col min="7126" max="7127" width="5.5703125" style="484" customWidth="1"/>
    <col min="7128" max="7128" width="4.42578125" style="484" customWidth="1"/>
    <col min="7129" max="7140" width="0" style="484" hidden="1" customWidth="1"/>
    <col min="7141" max="7141" width="7.5703125" style="484" customWidth="1"/>
    <col min="7142" max="7142" width="6.42578125" style="484" customWidth="1"/>
    <col min="7143" max="7143" width="5.42578125" style="484" customWidth="1"/>
    <col min="7144" max="7144" width="5.140625" style="484" customWidth="1"/>
    <col min="7145" max="7145" width="5.7109375" style="484" customWidth="1"/>
    <col min="7146" max="7146" width="5.42578125" style="484" customWidth="1"/>
    <col min="7147" max="7147" width="4.5703125" style="484" customWidth="1"/>
    <col min="7148" max="7148" width="5.42578125" style="484" customWidth="1"/>
    <col min="7149" max="7151" width="5.85546875" style="484" customWidth="1"/>
    <col min="7152" max="7152" width="4.42578125" style="484" customWidth="1"/>
    <col min="7153" max="7167" width="0" style="484" hidden="1" customWidth="1"/>
    <col min="7168" max="7168" width="9.140625" style="484" customWidth="1"/>
    <col min="7169" max="7313" width="9.140625" style="484"/>
    <col min="7314" max="7314" width="3.140625" style="484" customWidth="1"/>
    <col min="7315" max="7315" width="12.28515625" style="484" customWidth="1"/>
    <col min="7316" max="7316" width="34.85546875" style="484" customWidth="1"/>
    <col min="7317" max="7317" width="8.42578125" style="484" customWidth="1"/>
    <col min="7318" max="7318" width="8.28515625" style="484" customWidth="1"/>
    <col min="7319" max="7319" width="9.42578125" style="484" customWidth="1"/>
    <col min="7320" max="7320" width="8.28515625" style="484" customWidth="1"/>
    <col min="7321" max="7323" width="6.42578125" style="484" customWidth="1"/>
    <col min="7324" max="7324" width="7.140625" style="484" customWidth="1"/>
    <col min="7325" max="7325" width="4.5703125" style="484" customWidth="1"/>
    <col min="7326" max="7326" width="6.7109375" style="484" customWidth="1"/>
    <col min="7327" max="7327" width="6.85546875" style="484" customWidth="1"/>
    <col min="7328" max="7328" width="6.28515625" style="484" customWidth="1"/>
    <col min="7329" max="7329" width="4" style="484" customWidth="1"/>
    <col min="7330" max="7330" width="7.28515625" style="484" customWidth="1"/>
    <col min="7331" max="7331" width="7.5703125" style="484" customWidth="1"/>
    <col min="7332" max="7332" width="6" style="484" customWidth="1"/>
    <col min="7333" max="7333" width="4.7109375" style="484" customWidth="1"/>
    <col min="7334" max="7334" width="5.42578125" style="484" customWidth="1"/>
    <col min="7335" max="7335" width="5.7109375" style="484" customWidth="1"/>
    <col min="7336" max="7336" width="5.85546875" style="484" customWidth="1"/>
    <col min="7337" max="7337" width="5.7109375" style="484" customWidth="1"/>
    <col min="7338" max="7348" width="0" style="484" hidden="1" customWidth="1"/>
    <col min="7349" max="7349" width="5.85546875" style="484" customWidth="1"/>
    <col min="7350" max="7350" width="5.7109375" style="484" customWidth="1"/>
    <col min="7351" max="7351" width="5" style="484" customWidth="1"/>
    <col min="7352" max="7352" width="4.140625" style="484" customWidth="1"/>
    <col min="7353" max="7353" width="5.85546875" style="484" customWidth="1"/>
    <col min="7354" max="7354" width="5.7109375" style="484" customWidth="1"/>
    <col min="7355" max="7355" width="4.7109375" style="484" customWidth="1"/>
    <col min="7356" max="7356" width="4.42578125" style="484" customWidth="1"/>
    <col min="7357" max="7360" width="0" style="484" hidden="1" customWidth="1"/>
    <col min="7361" max="7361" width="5.85546875" style="484" customWidth="1"/>
    <col min="7362" max="7362" width="5.42578125" style="484" customWidth="1"/>
    <col min="7363" max="7363" width="5.28515625" style="484" customWidth="1"/>
    <col min="7364" max="7364" width="4.85546875" style="484" customWidth="1"/>
    <col min="7365" max="7376" width="0" style="484" hidden="1" customWidth="1"/>
    <col min="7377" max="7377" width="5.85546875" style="484" customWidth="1"/>
    <col min="7378" max="7378" width="5.42578125" style="484" customWidth="1"/>
    <col min="7379" max="7379" width="5.140625" style="484" customWidth="1"/>
    <col min="7380" max="7380" width="4.140625" style="484" customWidth="1"/>
    <col min="7381" max="7381" width="6.140625" style="484" customWidth="1"/>
    <col min="7382" max="7383" width="5.5703125" style="484" customWidth="1"/>
    <col min="7384" max="7384" width="4.42578125" style="484" customWidth="1"/>
    <col min="7385" max="7396" width="0" style="484" hidden="1" customWidth="1"/>
    <col min="7397" max="7397" width="7.5703125" style="484" customWidth="1"/>
    <col min="7398" max="7398" width="6.42578125" style="484" customWidth="1"/>
    <col min="7399" max="7399" width="5.42578125" style="484" customWidth="1"/>
    <col min="7400" max="7400" width="5.140625" style="484" customWidth="1"/>
    <col min="7401" max="7401" width="5.7109375" style="484" customWidth="1"/>
    <col min="7402" max="7402" width="5.42578125" style="484" customWidth="1"/>
    <col min="7403" max="7403" width="4.5703125" style="484" customWidth="1"/>
    <col min="7404" max="7404" width="5.42578125" style="484" customWidth="1"/>
    <col min="7405" max="7407" width="5.85546875" style="484" customWidth="1"/>
    <col min="7408" max="7408" width="4.42578125" style="484" customWidth="1"/>
    <col min="7409" max="7423" width="0" style="484" hidden="1" customWidth="1"/>
    <col min="7424" max="7424" width="9.140625" style="484" customWidth="1"/>
    <col min="7425" max="7569" width="9.140625" style="484"/>
    <col min="7570" max="7570" width="3.140625" style="484" customWidth="1"/>
    <col min="7571" max="7571" width="12.28515625" style="484" customWidth="1"/>
    <col min="7572" max="7572" width="34.85546875" style="484" customWidth="1"/>
    <col min="7573" max="7573" width="8.42578125" style="484" customWidth="1"/>
    <col min="7574" max="7574" width="8.28515625" style="484" customWidth="1"/>
    <col min="7575" max="7575" width="9.42578125" style="484" customWidth="1"/>
    <col min="7576" max="7576" width="8.28515625" style="484" customWidth="1"/>
    <col min="7577" max="7579" width="6.42578125" style="484" customWidth="1"/>
    <col min="7580" max="7580" width="7.140625" style="484" customWidth="1"/>
    <col min="7581" max="7581" width="4.5703125" style="484" customWidth="1"/>
    <col min="7582" max="7582" width="6.7109375" style="484" customWidth="1"/>
    <col min="7583" max="7583" width="6.85546875" style="484" customWidth="1"/>
    <col min="7584" max="7584" width="6.28515625" style="484" customWidth="1"/>
    <col min="7585" max="7585" width="4" style="484" customWidth="1"/>
    <col min="7586" max="7586" width="7.28515625" style="484" customWidth="1"/>
    <col min="7587" max="7587" width="7.5703125" style="484" customWidth="1"/>
    <col min="7588" max="7588" width="6" style="484" customWidth="1"/>
    <col min="7589" max="7589" width="4.7109375" style="484" customWidth="1"/>
    <col min="7590" max="7590" width="5.42578125" style="484" customWidth="1"/>
    <col min="7591" max="7591" width="5.7109375" style="484" customWidth="1"/>
    <col min="7592" max="7592" width="5.85546875" style="484" customWidth="1"/>
    <col min="7593" max="7593" width="5.7109375" style="484" customWidth="1"/>
    <col min="7594" max="7604" width="0" style="484" hidden="1" customWidth="1"/>
    <col min="7605" max="7605" width="5.85546875" style="484" customWidth="1"/>
    <col min="7606" max="7606" width="5.7109375" style="484" customWidth="1"/>
    <col min="7607" max="7607" width="5" style="484" customWidth="1"/>
    <col min="7608" max="7608" width="4.140625" style="484" customWidth="1"/>
    <col min="7609" max="7609" width="5.85546875" style="484" customWidth="1"/>
    <col min="7610" max="7610" width="5.7109375" style="484" customWidth="1"/>
    <col min="7611" max="7611" width="4.7109375" style="484" customWidth="1"/>
    <col min="7612" max="7612" width="4.42578125" style="484" customWidth="1"/>
    <col min="7613" max="7616" width="0" style="484" hidden="1" customWidth="1"/>
    <col min="7617" max="7617" width="5.85546875" style="484" customWidth="1"/>
    <col min="7618" max="7618" width="5.42578125" style="484" customWidth="1"/>
    <col min="7619" max="7619" width="5.28515625" style="484" customWidth="1"/>
    <col min="7620" max="7620" width="4.85546875" style="484" customWidth="1"/>
    <col min="7621" max="7632" width="0" style="484" hidden="1" customWidth="1"/>
    <col min="7633" max="7633" width="5.85546875" style="484" customWidth="1"/>
    <col min="7634" max="7634" width="5.42578125" style="484" customWidth="1"/>
    <col min="7635" max="7635" width="5.140625" style="484" customWidth="1"/>
    <col min="7636" max="7636" width="4.140625" style="484" customWidth="1"/>
    <col min="7637" max="7637" width="6.140625" style="484" customWidth="1"/>
    <col min="7638" max="7639" width="5.5703125" style="484" customWidth="1"/>
    <col min="7640" max="7640" width="4.42578125" style="484" customWidth="1"/>
    <col min="7641" max="7652" width="0" style="484" hidden="1" customWidth="1"/>
    <col min="7653" max="7653" width="7.5703125" style="484" customWidth="1"/>
    <col min="7654" max="7654" width="6.42578125" style="484" customWidth="1"/>
    <col min="7655" max="7655" width="5.42578125" style="484" customWidth="1"/>
    <col min="7656" max="7656" width="5.140625" style="484" customWidth="1"/>
    <col min="7657" max="7657" width="5.7109375" style="484" customWidth="1"/>
    <col min="7658" max="7658" width="5.42578125" style="484" customWidth="1"/>
    <col min="7659" max="7659" width="4.5703125" style="484" customWidth="1"/>
    <col min="7660" max="7660" width="5.42578125" style="484" customWidth="1"/>
    <col min="7661" max="7663" width="5.85546875" style="484" customWidth="1"/>
    <col min="7664" max="7664" width="4.42578125" style="484" customWidth="1"/>
    <col min="7665" max="7679" width="0" style="484" hidden="1" customWidth="1"/>
    <col min="7680" max="7680" width="9.140625" style="484" customWidth="1"/>
    <col min="7681" max="7825" width="9.140625" style="484"/>
    <col min="7826" max="7826" width="3.140625" style="484" customWidth="1"/>
    <col min="7827" max="7827" width="12.28515625" style="484" customWidth="1"/>
    <col min="7828" max="7828" width="34.85546875" style="484" customWidth="1"/>
    <col min="7829" max="7829" width="8.42578125" style="484" customWidth="1"/>
    <col min="7830" max="7830" width="8.28515625" style="484" customWidth="1"/>
    <col min="7831" max="7831" width="9.42578125" style="484" customWidth="1"/>
    <col min="7832" max="7832" width="8.28515625" style="484" customWidth="1"/>
    <col min="7833" max="7835" width="6.42578125" style="484" customWidth="1"/>
    <col min="7836" max="7836" width="7.140625" style="484" customWidth="1"/>
    <col min="7837" max="7837" width="4.5703125" style="484" customWidth="1"/>
    <col min="7838" max="7838" width="6.7109375" style="484" customWidth="1"/>
    <col min="7839" max="7839" width="6.85546875" style="484" customWidth="1"/>
    <col min="7840" max="7840" width="6.28515625" style="484" customWidth="1"/>
    <col min="7841" max="7841" width="4" style="484" customWidth="1"/>
    <col min="7842" max="7842" width="7.28515625" style="484" customWidth="1"/>
    <col min="7843" max="7843" width="7.5703125" style="484" customWidth="1"/>
    <col min="7844" max="7844" width="6" style="484" customWidth="1"/>
    <col min="7845" max="7845" width="4.7109375" style="484" customWidth="1"/>
    <col min="7846" max="7846" width="5.42578125" style="484" customWidth="1"/>
    <col min="7847" max="7847" width="5.7109375" style="484" customWidth="1"/>
    <col min="7848" max="7848" width="5.85546875" style="484" customWidth="1"/>
    <col min="7849" max="7849" width="5.7109375" style="484" customWidth="1"/>
    <col min="7850" max="7860" width="0" style="484" hidden="1" customWidth="1"/>
    <col min="7861" max="7861" width="5.85546875" style="484" customWidth="1"/>
    <col min="7862" max="7862" width="5.7109375" style="484" customWidth="1"/>
    <col min="7863" max="7863" width="5" style="484" customWidth="1"/>
    <col min="7864" max="7864" width="4.140625" style="484" customWidth="1"/>
    <col min="7865" max="7865" width="5.85546875" style="484" customWidth="1"/>
    <col min="7866" max="7866" width="5.7109375" style="484" customWidth="1"/>
    <col min="7867" max="7867" width="4.7109375" style="484" customWidth="1"/>
    <col min="7868" max="7868" width="4.42578125" style="484" customWidth="1"/>
    <col min="7869" max="7872" width="0" style="484" hidden="1" customWidth="1"/>
    <col min="7873" max="7873" width="5.85546875" style="484" customWidth="1"/>
    <col min="7874" max="7874" width="5.42578125" style="484" customWidth="1"/>
    <col min="7875" max="7875" width="5.28515625" style="484" customWidth="1"/>
    <col min="7876" max="7876" width="4.85546875" style="484" customWidth="1"/>
    <col min="7877" max="7888" width="0" style="484" hidden="1" customWidth="1"/>
    <col min="7889" max="7889" width="5.85546875" style="484" customWidth="1"/>
    <col min="7890" max="7890" width="5.42578125" style="484" customWidth="1"/>
    <col min="7891" max="7891" width="5.140625" style="484" customWidth="1"/>
    <col min="7892" max="7892" width="4.140625" style="484" customWidth="1"/>
    <col min="7893" max="7893" width="6.140625" style="484" customWidth="1"/>
    <col min="7894" max="7895" width="5.5703125" style="484" customWidth="1"/>
    <col min="7896" max="7896" width="4.42578125" style="484" customWidth="1"/>
    <col min="7897" max="7908" width="0" style="484" hidden="1" customWidth="1"/>
    <col min="7909" max="7909" width="7.5703125" style="484" customWidth="1"/>
    <col min="7910" max="7910" width="6.42578125" style="484" customWidth="1"/>
    <col min="7911" max="7911" width="5.42578125" style="484" customWidth="1"/>
    <col min="7912" max="7912" width="5.140625" style="484" customWidth="1"/>
    <col min="7913" max="7913" width="5.7109375" style="484" customWidth="1"/>
    <col min="7914" max="7914" width="5.42578125" style="484" customWidth="1"/>
    <col min="7915" max="7915" width="4.5703125" style="484" customWidth="1"/>
    <col min="7916" max="7916" width="5.42578125" style="484" customWidth="1"/>
    <col min="7917" max="7919" width="5.85546875" style="484" customWidth="1"/>
    <col min="7920" max="7920" width="4.42578125" style="484" customWidth="1"/>
    <col min="7921" max="7935" width="0" style="484" hidden="1" customWidth="1"/>
    <col min="7936" max="7936" width="9.140625" style="484" customWidth="1"/>
    <col min="7937" max="8081" width="9.140625" style="484"/>
    <col min="8082" max="8082" width="3.140625" style="484" customWidth="1"/>
    <col min="8083" max="8083" width="12.28515625" style="484" customWidth="1"/>
    <col min="8084" max="8084" width="34.85546875" style="484" customWidth="1"/>
    <col min="8085" max="8085" width="8.42578125" style="484" customWidth="1"/>
    <col min="8086" max="8086" width="8.28515625" style="484" customWidth="1"/>
    <col min="8087" max="8087" width="9.42578125" style="484" customWidth="1"/>
    <col min="8088" max="8088" width="8.28515625" style="484" customWidth="1"/>
    <col min="8089" max="8091" width="6.42578125" style="484" customWidth="1"/>
    <col min="8092" max="8092" width="7.140625" style="484" customWidth="1"/>
    <col min="8093" max="8093" width="4.5703125" style="484" customWidth="1"/>
    <col min="8094" max="8094" width="6.7109375" style="484" customWidth="1"/>
    <col min="8095" max="8095" width="6.85546875" style="484" customWidth="1"/>
    <col min="8096" max="8096" width="6.28515625" style="484" customWidth="1"/>
    <col min="8097" max="8097" width="4" style="484" customWidth="1"/>
    <col min="8098" max="8098" width="7.28515625" style="484" customWidth="1"/>
    <col min="8099" max="8099" width="7.5703125" style="484" customWidth="1"/>
    <col min="8100" max="8100" width="6" style="484" customWidth="1"/>
    <col min="8101" max="8101" width="4.7109375" style="484" customWidth="1"/>
    <col min="8102" max="8102" width="5.42578125" style="484" customWidth="1"/>
    <col min="8103" max="8103" width="5.7109375" style="484" customWidth="1"/>
    <col min="8104" max="8104" width="5.85546875" style="484" customWidth="1"/>
    <col min="8105" max="8105" width="5.7109375" style="484" customWidth="1"/>
    <col min="8106" max="8116" width="0" style="484" hidden="1" customWidth="1"/>
    <col min="8117" max="8117" width="5.85546875" style="484" customWidth="1"/>
    <col min="8118" max="8118" width="5.7109375" style="484" customWidth="1"/>
    <col min="8119" max="8119" width="5" style="484" customWidth="1"/>
    <col min="8120" max="8120" width="4.140625" style="484" customWidth="1"/>
    <col min="8121" max="8121" width="5.85546875" style="484" customWidth="1"/>
    <col min="8122" max="8122" width="5.7109375" style="484" customWidth="1"/>
    <col min="8123" max="8123" width="4.7109375" style="484" customWidth="1"/>
    <col min="8124" max="8124" width="4.42578125" style="484" customWidth="1"/>
    <col min="8125" max="8128" width="0" style="484" hidden="1" customWidth="1"/>
    <col min="8129" max="8129" width="5.85546875" style="484" customWidth="1"/>
    <col min="8130" max="8130" width="5.42578125" style="484" customWidth="1"/>
    <col min="8131" max="8131" width="5.28515625" style="484" customWidth="1"/>
    <col min="8132" max="8132" width="4.85546875" style="484" customWidth="1"/>
    <col min="8133" max="8144" width="0" style="484" hidden="1" customWidth="1"/>
    <col min="8145" max="8145" width="5.85546875" style="484" customWidth="1"/>
    <col min="8146" max="8146" width="5.42578125" style="484" customWidth="1"/>
    <col min="8147" max="8147" width="5.140625" style="484" customWidth="1"/>
    <col min="8148" max="8148" width="4.140625" style="484" customWidth="1"/>
    <col min="8149" max="8149" width="6.140625" style="484" customWidth="1"/>
    <col min="8150" max="8151" width="5.5703125" style="484" customWidth="1"/>
    <col min="8152" max="8152" width="4.42578125" style="484" customWidth="1"/>
    <col min="8153" max="8164" width="0" style="484" hidden="1" customWidth="1"/>
    <col min="8165" max="8165" width="7.5703125" style="484" customWidth="1"/>
    <col min="8166" max="8166" width="6.42578125" style="484" customWidth="1"/>
    <col min="8167" max="8167" width="5.42578125" style="484" customWidth="1"/>
    <col min="8168" max="8168" width="5.140625" style="484" customWidth="1"/>
    <col min="8169" max="8169" width="5.7109375" style="484" customWidth="1"/>
    <col min="8170" max="8170" width="5.42578125" style="484" customWidth="1"/>
    <col min="8171" max="8171" width="4.5703125" style="484" customWidth="1"/>
    <col min="8172" max="8172" width="5.42578125" style="484" customWidth="1"/>
    <col min="8173" max="8175" width="5.85546875" style="484" customWidth="1"/>
    <col min="8176" max="8176" width="4.42578125" style="484" customWidth="1"/>
    <col min="8177" max="8191" width="0" style="484" hidden="1" customWidth="1"/>
    <col min="8192" max="8192" width="9.140625" style="484" customWidth="1"/>
    <col min="8193" max="8337" width="9.140625" style="484"/>
    <col min="8338" max="8338" width="3.140625" style="484" customWidth="1"/>
    <col min="8339" max="8339" width="12.28515625" style="484" customWidth="1"/>
    <col min="8340" max="8340" width="34.85546875" style="484" customWidth="1"/>
    <col min="8341" max="8341" width="8.42578125" style="484" customWidth="1"/>
    <col min="8342" max="8342" width="8.28515625" style="484" customWidth="1"/>
    <col min="8343" max="8343" width="9.42578125" style="484" customWidth="1"/>
    <col min="8344" max="8344" width="8.28515625" style="484" customWidth="1"/>
    <col min="8345" max="8347" width="6.42578125" style="484" customWidth="1"/>
    <col min="8348" max="8348" width="7.140625" style="484" customWidth="1"/>
    <col min="8349" max="8349" width="4.5703125" style="484" customWidth="1"/>
    <col min="8350" max="8350" width="6.7109375" style="484" customWidth="1"/>
    <col min="8351" max="8351" width="6.85546875" style="484" customWidth="1"/>
    <col min="8352" max="8352" width="6.28515625" style="484" customWidth="1"/>
    <col min="8353" max="8353" width="4" style="484" customWidth="1"/>
    <col min="8354" max="8354" width="7.28515625" style="484" customWidth="1"/>
    <col min="8355" max="8355" width="7.5703125" style="484" customWidth="1"/>
    <col min="8356" max="8356" width="6" style="484" customWidth="1"/>
    <col min="8357" max="8357" width="4.7109375" style="484" customWidth="1"/>
    <col min="8358" max="8358" width="5.42578125" style="484" customWidth="1"/>
    <col min="8359" max="8359" width="5.7109375" style="484" customWidth="1"/>
    <col min="8360" max="8360" width="5.85546875" style="484" customWidth="1"/>
    <col min="8361" max="8361" width="5.7109375" style="484" customWidth="1"/>
    <col min="8362" max="8372" width="0" style="484" hidden="1" customWidth="1"/>
    <col min="8373" max="8373" width="5.85546875" style="484" customWidth="1"/>
    <col min="8374" max="8374" width="5.7109375" style="484" customWidth="1"/>
    <col min="8375" max="8375" width="5" style="484" customWidth="1"/>
    <col min="8376" max="8376" width="4.140625" style="484" customWidth="1"/>
    <col min="8377" max="8377" width="5.85546875" style="484" customWidth="1"/>
    <col min="8378" max="8378" width="5.7109375" style="484" customWidth="1"/>
    <col min="8379" max="8379" width="4.7109375" style="484" customWidth="1"/>
    <col min="8380" max="8380" width="4.42578125" style="484" customWidth="1"/>
    <col min="8381" max="8384" width="0" style="484" hidden="1" customWidth="1"/>
    <col min="8385" max="8385" width="5.85546875" style="484" customWidth="1"/>
    <col min="8386" max="8386" width="5.42578125" style="484" customWidth="1"/>
    <col min="8387" max="8387" width="5.28515625" style="484" customWidth="1"/>
    <col min="8388" max="8388" width="4.85546875" style="484" customWidth="1"/>
    <col min="8389" max="8400" width="0" style="484" hidden="1" customWidth="1"/>
    <col min="8401" max="8401" width="5.85546875" style="484" customWidth="1"/>
    <col min="8402" max="8402" width="5.42578125" style="484" customWidth="1"/>
    <col min="8403" max="8403" width="5.140625" style="484" customWidth="1"/>
    <col min="8404" max="8404" width="4.140625" style="484" customWidth="1"/>
    <col min="8405" max="8405" width="6.140625" style="484" customWidth="1"/>
    <col min="8406" max="8407" width="5.5703125" style="484" customWidth="1"/>
    <col min="8408" max="8408" width="4.42578125" style="484" customWidth="1"/>
    <col min="8409" max="8420" width="0" style="484" hidden="1" customWidth="1"/>
    <col min="8421" max="8421" width="7.5703125" style="484" customWidth="1"/>
    <col min="8422" max="8422" width="6.42578125" style="484" customWidth="1"/>
    <col min="8423" max="8423" width="5.42578125" style="484" customWidth="1"/>
    <col min="8424" max="8424" width="5.140625" style="484" customWidth="1"/>
    <col min="8425" max="8425" width="5.7109375" style="484" customWidth="1"/>
    <col min="8426" max="8426" width="5.42578125" style="484" customWidth="1"/>
    <col min="8427" max="8427" width="4.5703125" style="484" customWidth="1"/>
    <col min="8428" max="8428" width="5.42578125" style="484" customWidth="1"/>
    <col min="8429" max="8431" width="5.85546875" style="484" customWidth="1"/>
    <col min="8432" max="8432" width="4.42578125" style="484" customWidth="1"/>
    <col min="8433" max="8447" width="0" style="484" hidden="1" customWidth="1"/>
    <col min="8448" max="8448" width="9.140625" style="484" customWidth="1"/>
    <col min="8449" max="8593" width="9.140625" style="484"/>
    <col min="8594" max="8594" width="3.140625" style="484" customWidth="1"/>
    <col min="8595" max="8595" width="12.28515625" style="484" customWidth="1"/>
    <col min="8596" max="8596" width="34.85546875" style="484" customWidth="1"/>
    <col min="8597" max="8597" width="8.42578125" style="484" customWidth="1"/>
    <col min="8598" max="8598" width="8.28515625" style="484" customWidth="1"/>
    <col min="8599" max="8599" width="9.42578125" style="484" customWidth="1"/>
    <col min="8600" max="8600" width="8.28515625" style="484" customWidth="1"/>
    <col min="8601" max="8603" width="6.42578125" style="484" customWidth="1"/>
    <col min="8604" max="8604" width="7.140625" style="484" customWidth="1"/>
    <col min="8605" max="8605" width="4.5703125" style="484" customWidth="1"/>
    <col min="8606" max="8606" width="6.7109375" style="484" customWidth="1"/>
    <col min="8607" max="8607" width="6.85546875" style="484" customWidth="1"/>
    <col min="8608" max="8608" width="6.28515625" style="484" customWidth="1"/>
    <col min="8609" max="8609" width="4" style="484" customWidth="1"/>
    <col min="8610" max="8610" width="7.28515625" style="484" customWidth="1"/>
    <col min="8611" max="8611" width="7.5703125" style="484" customWidth="1"/>
    <col min="8612" max="8612" width="6" style="484" customWidth="1"/>
    <col min="8613" max="8613" width="4.7109375" style="484" customWidth="1"/>
    <col min="8614" max="8614" width="5.42578125" style="484" customWidth="1"/>
    <col min="8615" max="8615" width="5.7109375" style="484" customWidth="1"/>
    <col min="8616" max="8616" width="5.85546875" style="484" customWidth="1"/>
    <col min="8617" max="8617" width="5.7109375" style="484" customWidth="1"/>
    <col min="8618" max="8628" width="0" style="484" hidden="1" customWidth="1"/>
    <col min="8629" max="8629" width="5.85546875" style="484" customWidth="1"/>
    <col min="8630" max="8630" width="5.7109375" style="484" customWidth="1"/>
    <col min="8631" max="8631" width="5" style="484" customWidth="1"/>
    <col min="8632" max="8632" width="4.140625" style="484" customWidth="1"/>
    <col min="8633" max="8633" width="5.85546875" style="484" customWidth="1"/>
    <col min="8634" max="8634" width="5.7109375" style="484" customWidth="1"/>
    <col min="8635" max="8635" width="4.7109375" style="484" customWidth="1"/>
    <col min="8636" max="8636" width="4.42578125" style="484" customWidth="1"/>
    <col min="8637" max="8640" width="0" style="484" hidden="1" customWidth="1"/>
    <col min="8641" max="8641" width="5.85546875" style="484" customWidth="1"/>
    <col min="8642" max="8642" width="5.42578125" style="484" customWidth="1"/>
    <col min="8643" max="8643" width="5.28515625" style="484" customWidth="1"/>
    <col min="8644" max="8644" width="4.85546875" style="484" customWidth="1"/>
    <col min="8645" max="8656" width="0" style="484" hidden="1" customWidth="1"/>
    <col min="8657" max="8657" width="5.85546875" style="484" customWidth="1"/>
    <col min="8658" max="8658" width="5.42578125" style="484" customWidth="1"/>
    <col min="8659" max="8659" width="5.140625" style="484" customWidth="1"/>
    <col min="8660" max="8660" width="4.140625" style="484" customWidth="1"/>
    <col min="8661" max="8661" width="6.140625" style="484" customWidth="1"/>
    <col min="8662" max="8663" width="5.5703125" style="484" customWidth="1"/>
    <col min="8664" max="8664" width="4.42578125" style="484" customWidth="1"/>
    <col min="8665" max="8676" width="0" style="484" hidden="1" customWidth="1"/>
    <col min="8677" max="8677" width="7.5703125" style="484" customWidth="1"/>
    <col min="8678" max="8678" width="6.42578125" style="484" customWidth="1"/>
    <col min="8679" max="8679" width="5.42578125" style="484" customWidth="1"/>
    <col min="8680" max="8680" width="5.140625" style="484" customWidth="1"/>
    <col min="8681" max="8681" width="5.7109375" style="484" customWidth="1"/>
    <col min="8682" max="8682" width="5.42578125" style="484" customWidth="1"/>
    <col min="8683" max="8683" width="4.5703125" style="484" customWidth="1"/>
    <col min="8684" max="8684" width="5.42578125" style="484" customWidth="1"/>
    <col min="8685" max="8687" width="5.85546875" style="484" customWidth="1"/>
    <col min="8688" max="8688" width="4.42578125" style="484" customWidth="1"/>
    <col min="8689" max="8703" width="0" style="484" hidden="1" customWidth="1"/>
    <col min="8704" max="8704" width="9.140625" style="484" customWidth="1"/>
    <col min="8705" max="8849" width="9.140625" style="484"/>
    <col min="8850" max="8850" width="3.140625" style="484" customWidth="1"/>
    <col min="8851" max="8851" width="12.28515625" style="484" customWidth="1"/>
    <col min="8852" max="8852" width="34.85546875" style="484" customWidth="1"/>
    <col min="8853" max="8853" width="8.42578125" style="484" customWidth="1"/>
    <col min="8854" max="8854" width="8.28515625" style="484" customWidth="1"/>
    <col min="8855" max="8855" width="9.42578125" style="484" customWidth="1"/>
    <col min="8856" max="8856" width="8.28515625" style="484" customWidth="1"/>
    <col min="8857" max="8859" width="6.42578125" style="484" customWidth="1"/>
    <col min="8860" max="8860" width="7.140625" style="484" customWidth="1"/>
    <col min="8861" max="8861" width="4.5703125" style="484" customWidth="1"/>
    <col min="8862" max="8862" width="6.7109375" style="484" customWidth="1"/>
    <col min="8863" max="8863" width="6.85546875" style="484" customWidth="1"/>
    <col min="8864" max="8864" width="6.28515625" style="484" customWidth="1"/>
    <col min="8865" max="8865" width="4" style="484" customWidth="1"/>
    <col min="8866" max="8866" width="7.28515625" style="484" customWidth="1"/>
    <col min="8867" max="8867" width="7.5703125" style="484" customWidth="1"/>
    <col min="8868" max="8868" width="6" style="484" customWidth="1"/>
    <col min="8869" max="8869" width="4.7109375" style="484" customWidth="1"/>
    <col min="8870" max="8870" width="5.42578125" style="484" customWidth="1"/>
    <col min="8871" max="8871" width="5.7109375" style="484" customWidth="1"/>
    <col min="8872" max="8872" width="5.85546875" style="484" customWidth="1"/>
    <col min="8873" max="8873" width="5.7109375" style="484" customWidth="1"/>
    <col min="8874" max="8884" width="0" style="484" hidden="1" customWidth="1"/>
    <col min="8885" max="8885" width="5.85546875" style="484" customWidth="1"/>
    <col min="8886" max="8886" width="5.7109375" style="484" customWidth="1"/>
    <col min="8887" max="8887" width="5" style="484" customWidth="1"/>
    <col min="8888" max="8888" width="4.140625" style="484" customWidth="1"/>
    <col min="8889" max="8889" width="5.85546875" style="484" customWidth="1"/>
    <col min="8890" max="8890" width="5.7109375" style="484" customWidth="1"/>
    <col min="8891" max="8891" width="4.7109375" style="484" customWidth="1"/>
    <col min="8892" max="8892" width="4.42578125" style="484" customWidth="1"/>
    <col min="8893" max="8896" width="0" style="484" hidden="1" customWidth="1"/>
    <col min="8897" max="8897" width="5.85546875" style="484" customWidth="1"/>
    <col min="8898" max="8898" width="5.42578125" style="484" customWidth="1"/>
    <col min="8899" max="8899" width="5.28515625" style="484" customWidth="1"/>
    <col min="8900" max="8900" width="4.85546875" style="484" customWidth="1"/>
    <col min="8901" max="8912" width="0" style="484" hidden="1" customWidth="1"/>
    <col min="8913" max="8913" width="5.85546875" style="484" customWidth="1"/>
    <col min="8914" max="8914" width="5.42578125" style="484" customWidth="1"/>
    <col min="8915" max="8915" width="5.140625" style="484" customWidth="1"/>
    <col min="8916" max="8916" width="4.140625" style="484" customWidth="1"/>
    <col min="8917" max="8917" width="6.140625" style="484" customWidth="1"/>
    <col min="8918" max="8919" width="5.5703125" style="484" customWidth="1"/>
    <col min="8920" max="8920" width="4.42578125" style="484" customWidth="1"/>
    <col min="8921" max="8932" width="0" style="484" hidden="1" customWidth="1"/>
    <col min="8933" max="8933" width="7.5703125" style="484" customWidth="1"/>
    <col min="8934" max="8934" width="6.42578125" style="484" customWidth="1"/>
    <col min="8935" max="8935" width="5.42578125" style="484" customWidth="1"/>
    <col min="8936" max="8936" width="5.140625" style="484" customWidth="1"/>
    <col min="8937" max="8937" width="5.7109375" style="484" customWidth="1"/>
    <col min="8938" max="8938" width="5.42578125" style="484" customWidth="1"/>
    <col min="8939" max="8939" width="4.5703125" style="484" customWidth="1"/>
    <col min="8940" max="8940" width="5.42578125" style="484" customWidth="1"/>
    <col min="8941" max="8943" width="5.85546875" style="484" customWidth="1"/>
    <col min="8944" max="8944" width="4.42578125" style="484" customWidth="1"/>
    <col min="8945" max="8959" width="0" style="484" hidden="1" customWidth="1"/>
    <col min="8960" max="8960" width="9.140625" style="484" customWidth="1"/>
    <col min="8961" max="9105" width="9.140625" style="484"/>
    <col min="9106" max="9106" width="3.140625" style="484" customWidth="1"/>
    <col min="9107" max="9107" width="12.28515625" style="484" customWidth="1"/>
    <col min="9108" max="9108" width="34.85546875" style="484" customWidth="1"/>
    <col min="9109" max="9109" width="8.42578125" style="484" customWidth="1"/>
    <col min="9110" max="9110" width="8.28515625" style="484" customWidth="1"/>
    <col min="9111" max="9111" width="9.42578125" style="484" customWidth="1"/>
    <col min="9112" max="9112" width="8.28515625" style="484" customWidth="1"/>
    <col min="9113" max="9115" width="6.42578125" style="484" customWidth="1"/>
    <col min="9116" max="9116" width="7.140625" style="484" customWidth="1"/>
    <col min="9117" max="9117" width="4.5703125" style="484" customWidth="1"/>
    <col min="9118" max="9118" width="6.7109375" style="484" customWidth="1"/>
    <col min="9119" max="9119" width="6.85546875" style="484" customWidth="1"/>
    <col min="9120" max="9120" width="6.28515625" style="484" customWidth="1"/>
    <col min="9121" max="9121" width="4" style="484" customWidth="1"/>
    <col min="9122" max="9122" width="7.28515625" style="484" customWidth="1"/>
    <col min="9123" max="9123" width="7.5703125" style="484" customWidth="1"/>
    <col min="9124" max="9124" width="6" style="484" customWidth="1"/>
    <col min="9125" max="9125" width="4.7109375" style="484" customWidth="1"/>
    <col min="9126" max="9126" width="5.42578125" style="484" customWidth="1"/>
    <col min="9127" max="9127" width="5.7109375" style="484" customWidth="1"/>
    <col min="9128" max="9128" width="5.85546875" style="484" customWidth="1"/>
    <col min="9129" max="9129" width="5.7109375" style="484" customWidth="1"/>
    <col min="9130" max="9140" width="0" style="484" hidden="1" customWidth="1"/>
    <col min="9141" max="9141" width="5.85546875" style="484" customWidth="1"/>
    <col min="9142" max="9142" width="5.7109375" style="484" customWidth="1"/>
    <col min="9143" max="9143" width="5" style="484" customWidth="1"/>
    <col min="9144" max="9144" width="4.140625" style="484" customWidth="1"/>
    <col min="9145" max="9145" width="5.85546875" style="484" customWidth="1"/>
    <col min="9146" max="9146" width="5.7109375" style="484" customWidth="1"/>
    <col min="9147" max="9147" width="4.7109375" style="484" customWidth="1"/>
    <col min="9148" max="9148" width="4.42578125" style="484" customWidth="1"/>
    <col min="9149" max="9152" width="0" style="484" hidden="1" customWidth="1"/>
    <col min="9153" max="9153" width="5.85546875" style="484" customWidth="1"/>
    <col min="9154" max="9154" width="5.42578125" style="484" customWidth="1"/>
    <col min="9155" max="9155" width="5.28515625" style="484" customWidth="1"/>
    <col min="9156" max="9156" width="4.85546875" style="484" customWidth="1"/>
    <col min="9157" max="9168" width="0" style="484" hidden="1" customWidth="1"/>
    <col min="9169" max="9169" width="5.85546875" style="484" customWidth="1"/>
    <col min="9170" max="9170" width="5.42578125" style="484" customWidth="1"/>
    <col min="9171" max="9171" width="5.140625" style="484" customWidth="1"/>
    <col min="9172" max="9172" width="4.140625" style="484" customWidth="1"/>
    <col min="9173" max="9173" width="6.140625" style="484" customWidth="1"/>
    <col min="9174" max="9175" width="5.5703125" style="484" customWidth="1"/>
    <col min="9176" max="9176" width="4.42578125" style="484" customWidth="1"/>
    <col min="9177" max="9188" width="0" style="484" hidden="1" customWidth="1"/>
    <col min="9189" max="9189" width="7.5703125" style="484" customWidth="1"/>
    <col min="9190" max="9190" width="6.42578125" style="484" customWidth="1"/>
    <col min="9191" max="9191" width="5.42578125" style="484" customWidth="1"/>
    <col min="9192" max="9192" width="5.140625" style="484" customWidth="1"/>
    <col min="9193" max="9193" width="5.7109375" style="484" customWidth="1"/>
    <col min="9194" max="9194" width="5.42578125" style="484" customWidth="1"/>
    <col min="9195" max="9195" width="4.5703125" style="484" customWidth="1"/>
    <col min="9196" max="9196" width="5.42578125" style="484" customWidth="1"/>
    <col min="9197" max="9199" width="5.85546875" style="484" customWidth="1"/>
    <col min="9200" max="9200" width="4.42578125" style="484" customWidth="1"/>
    <col min="9201" max="9215" width="0" style="484" hidden="1" customWidth="1"/>
    <col min="9216" max="9216" width="9.140625" style="484" customWidth="1"/>
    <col min="9217" max="9361" width="9.140625" style="484"/>
    <col min="9362" max="9362" width="3.140625" style="484" customWidth="1"/>
    <col min="9363" max="9363" width="12.28515625" style="484" customWidth="1"/>
    <col min="9364" max="9364" width="34.85546875" style="484" customWidth="1"/>
    <col min="9365" max="9365" width="8.42578125" style="484" customWidth="1"/>
    <col min="9366" max="9366" width="8.28515625" style="484" customWidth="1"/>
    <col min="9367" max="9367" width="9.42578125" style="484" customWidth="1"/>
    <col min="9368" max="9368" width="8.28515625" style="484" customWidth="1"/>
    <col min="9369" max="9371" width="6.42578125" style="484" customWidth="1"/>
    <col min="9372" max="9372" width="7.140625" style="484" customWidth="1"/>
    <col min="9373" max="9373" width="4.5703125" style="484" customWidth="1"/>
    <col min="9374" max="9374" width="6.7109375" style="484" customWidth="1"/>
    <col min="9375" max="9375" width="6.85546875" style="484" customWidth="1"/>
    <col min="9376" max="9376" width="6.28515625" style="484" customWidth="1"/>
    <col min="9377" max="9377" width="4" style="484" customWidth="1"/>
    <col min="9378" max="9378" width="7.28515625" style="484" customWidth="1"/>
    <col min="9379" max="9379" width="7.5703125" style="484" customWidth="1"/>
    <col min="9380" max="9380" width="6" style="484" customWidth="1"/>
    <col min="9381" max="9381" width="4.7109375" style="484" customWidth="1"/>
    <col min="9382" max="9382" width="5.42578125" style="484" customWidth="1"/>
    <col min="9383" max="9383" width="5.7109375" style="484" customWidth="1"/>
    <col min="9384" max="9384" width="5.85546875" style="484" customWidth="1"/>
    <col min="9385" max="9385" width="5.7109375" style="484" customWidth="1"/>
    <col min="9386" max="9396" width="0" style="484" hidden="1" customWidth="1"/>
    <col min="9397" max="9397" width="5.85546875" style="484" customWidth="1"/>
    <col min="9398" max="9398" width="5.7109375" style="484" customWidth="1"/>
    <col min="9399" max="9399" width="5" style="484" customWidth="1"/>
    <col min="9400" max="9400" width="4.140625" style="484" customWidth="1"/>
    <col min="9401" max="9401" width="5.85546875" style="484" customWidth="1"/>
    <col min="9402" max="9402" width="5.7109375" style="484" customWidth="1"/>
    <col min="9403" max="9403" width="4.7109375" style="484" customWidth="1"/>
    <col min="9404" max="9404" width="4.42578125" style="484" customWidth="1"/>
    <col min="9405" max="9408" width="0" style="484" hidden="1" customWidth="1"/>
    <col min="9409" max="9409" width="5.85546875" style="484" customWidth="1"/>
    <col min="9410" max="9410" width="5.42578125" style="484" customWidth="1"/>
    <col min="9411" max="9411" width="5.28515625" style="484" customWidth="1"/>
    <col min="9412" max="9412" width="4.85546875" style="484" customWidth="1"/>
    <col min="9413" max="9424" width="0" style="484" hidden="1" customWidth="1"/>
    <col min="9425" max="9425" width="5.85546875" style="484" customWidth="1"/>
    <col min="9426" max="9426" width="5.42578125" style="484" customWidth="1"/>
    <col min="9427" max="9427" width="5.140625" style="484" customWidth="1"/>
    <col min="9428" max="9428" width="4.140625" style="484" customWidth="1"/>
    <col min="9429" max="9429" width="6.140625" style="484" customWidth="1"/>
    <col min="9430" max="9431" width="5.5703125" style="484" customWidth="1"/>
    <col min="9432" max="9432" width="4.42578125" style="484" customWidth="1"/>
    <col min="9433" max="9444" width="0" style="484" hidden="1" customWidth="1"/>
    <col min="9445" max="9445" width="7.5703125" style="484" customWidth="1"/>
    <col min="9446" max="9446" width="6.42578125" style="484" customWidth="1"/>
    <col min="9447" max="9447" width="5.42578125" style="484" customWidth="1"/>
    <col min="9448" max="9448" width="5.140625" style="484" customWidth="1"/>
    <col min="9449" max="9449" width="5.7109375" style="484" customWidth="1"/>
    <col min="9450" max="9450" width="5.42578125" style="484" customWidth="1"/>
    <col min="9451" max="9451" width="4.5703125" style="484" customWidth="1"/>
    <col min="9452" max="9452" width="5.42578125" style="484" customWidth="1"/>
    <col min="9453" max="9455" width="5.85546875" style="484" customWidth="1"/>
    <col min="9456" max="9456" width="4.42578125" style="484" customWidth="1"/>
    <col min="9457" max="9471" width="0" style="484" hidden="1" customWidth="1"/>
    <col min="9472" max="9472" width="9.140625" style="484" customWidth="1"/>
    <col min="9473" max="9617" width="9.140625" style="484"/>
    <col min="9618" max="9618" width="3.140625" style="484" customWidth="1"/>
    <col min="9619" max="9619" width="12.28515625" style="484" customWidth="1"/>
    <col min="9620" max="9620" width="34.85546875" style="484" customWidth="1"/>
    <col min="9621" max="9621" width="8.42578125" style="484" customWidth="1"/>
    <col min="9622" max="9622" width="8.28515625" style="484" customWidth="1"/>
    <col min="9623" max="9623" width="9.42578125" style="484" customWidth="1"/>
    <col min="9624" max="9624" width="8.28515625" style="484" customWidth="1"/>
    <col min="9625" max="9627" width="6.42578125" style="484" customWidth="1"/>
    <col min="9628" max="9628" width="7.140625" style="484" customWidth="1"/>
    <col min="9629" max="9629" width="4.5703125" style="484" customWidth="1"/>
    <col min="9630" max="9630" width="6.7109375" style="484" customWidth="1"/>
    <col min="9631" max="9631" width="6.85546875" style="484" customWidth="1"/>
    <col min="9632" max="9632" width="6.28515625" style="484" customWidth="1"/>
    <col min="9633" max="9633" width="4" style="484" customWidth="1"/>
    <col min="9634" max="9634" width="7.28515625" style="484" customWidth="1"/>
    <col min="9635" max="9635" width="7.5703125" style="484" customWidth="1"/>
    <col min="9636" max="9636" width="6" style="484" customWidth="1"/>
    <col min="9637" max="9637" width="4.7109375" style="484" customWidth="1"/>
    <col min="9638" max="9638" width="5.42578125" style="484" customWidth="1"/>
    <col min="9639" max="9639" width="5.7109375" style="484" customWidth="1"/>
    <col min="9640" max="9640" width="5.85546875" style="484" customWidth="1"/>
    <col min="9641" max="9641" width="5.7109375" style="484" customWidth="1"/>
    <col min="9642" max="9652" width="0" style="484" hidden="1" customWidth="1"/>
    <col min="9653" max="9653" width="5.85546875" style="484" customWidth="1"/>
    <col min="9654" max="9654" width="5.7109375" style="484" customWidth="1"/>
    <col min="9655" max="9655" width="5" style="484" customWidth="1"/>
    <col min="9656" max="9656" width="4.140625" style="484" customWidth="1"/>
    <col min="9657" max="9657" width="5.85546875" style="484" customWidth="1"/>
    <col min="9658" max="9658" width="5.7109375" style="484" customWidth="1"/>
    <col min="9659" max="9659" width="4.7109375" style="484" customWidth="1"/>
    <col min="9660" max="9660" width="4.42578125" style="484" customWidth="1"/>
    <col min="9661" max="9664" width="0" style="484" hidden="1" customWidth="1"/>
    <col min="9665" max="9665" width="5.85546875" style="484" customWidth="1"/>
    <col min="9666" max="9666" width="5.42578125" style="484" customWidth="1"/>
    <col min="9667" max="9667" width="5.28515625" style="484" customWidth="1"/>
    <col min="9668" max="9668" width="4.85546875" style="484" customWidth="1"/>
    <col min="9669" max="9680" width="0" style="484" hidden="1" customWidth="1"/>
    <col min="9681" max="9681" width="5.85546875" style="484" customWidth="1"/>
    <col min="9682" max="9682" width="5.42578125" style="484" customWidth="1"/>
    <col min="9683" max="9683" width="5.140625" style="484" customWidth="1"/>
    <col min="9684" max="9684" width="4.140625" style="484" customWidth="1"/>
    <col min="9685" max="9685" width="6.140625" style="484" customWidth="1"/>
    <col min="9686" max="9687" width="5.5703125" style="484" customWidth="1"/>
    <col min="9688" max="9688" width="4.42578125" style="484" customWidth="1"/>
    <col min="9689" max="9700" width="0" style="484" hidden="1" customWidth="1"/>
    <col min="9701" max="9701" width="7.5703125" style="484" customWidth="1"/>
    <col min="9702" max="9702" width="6.42578125" style="484" customWidth="1"/>
    <col min="9703" max="9703" width="5.42578125" style="484" customWidth="1"/>
    <col min="9704" max="9704" width="5.140625" style="484" customWidth="1"/>
    <col min="9705" max="9705" width="5.7109375" style="484" customWidth="1"/>
    <col min="9706" max="9706" width="5.42578125" style="484" customWidth="1"/>
    <col min="9707" max="9707" width="4.5703125" style="484" customWidth="1"/>
    <col min="9708" max="9708" width="5.42578125" style="484" customWidth="1"/>
    <col min="9709" max="9711" width="5.85546875" style="484" customWidth="1"/>
    <col min="9712" max="9712" width="4.42578125" style="484" customWidth="1"/>
    <col min="9713" max="9727" width="0" style="484" hidden="1" customWidth="1"/>
    <col min="9728" max="9728" width="9.140625" style="484" customWidth="1"/>
    <col min="9729" max="9873" width="9.140625" style="484"/>
    <col min="9874" max="9874" width="3.140625" style="484" customWidth="1"/>
    <col min="9875" max="9875" width="12.28515625" style="484" customWidth="1"/>
    <col min="9876" max="9876" width="34.85546875" style="484" customWidth="1"/>
    <col min="9877" max="9877" width="8.42578125" style="484" customWidth="1"/>
    <col min="9878" max="9878" width="8.28515625" style="484" customWidth="1"/>
    <col min="9879" max="9879" width="9.42578125" style="484" customWidth="1"/>
    <col min="9880" max="9880" width="8.28515625" style="484" customWidth="1"/>
    <col min="9881" max="9883" width="6.42578125" style="484" customWidth="1"/>
    <col min="9884" max="9884" width="7.140625" style="484" customWidth="1"/>
    <col min="9885" max="9885" width="4.5703125" style="484" customWidth="1"/>
    <col min="9886" max="9886" width="6.7109375" style="484" customWidth="1"/>
    <col min="9887" max="9887" width="6.85546875" style="484" customWidth="1"/>
    <col min="9888" max="9888" width="6.28515625" style="484" customWidth="1"/>
    <col min="9889" max="9889" width="4" style="484" customWidth="1"/>
    <col min="9890" max="9890" width="7.28515625" style="484" customWidth="1"/>
    <col min="9891" max="9891" width="7.5703125" style="484" customWidth="1"/>
    <col min="9892" max="9892" width="6" style="484" customWidth="1"/>
    <col min="9893" max="9893" width="4.7109375" style="484" customWidth="1"/>
    <col min="9894" max="9894" width="5.42578125" style="484" customWidth="1"/>
    <col min="9895" max="9895" width="5.7109375" style="484" customWidth="1"/>
    <col min="9896" max="9896" width="5.85546875" style="484" customWidth="1"/>
    <col min="9897" max="9897" width="5.7109375" style="484" customWidth="1"/>
    <col min="9898" max="9908" width="0" style="484" hidden="1" customWidth="1"/>
    <col min="9909" max="9909" width="5.85546875" style="484" customWidth="1"/>
    <col min="9910" max="9910" width="5.7109375" style="484" customWidth="1"/>
    <col min="9911" max="9911" width="5" style="484" customWidth="1"/>
    <col min="9912" max="9912" width="4.140625" style="484" customWidth="1"/>
    <col min="9913" max="9913" width="5.85546875" style="484" customWidth="1"/>
    <col min="9914" max="9914" width="5.7109375" style="484" customWidth="1"/>
    <col min="9915" max="9915" width="4.7109375" style="484" customWidth="1"/>
    <col min="9916" max="9916" width="4.42578125" style="484" customWidth="1"/>
    <col min="9917" max="9920" width="0" style="484" hidden="1" customWidth="1"/>
    <col min="9921" max="9921" width="5.85546875" style="484" customWidth="1"/>
    <col min="9922" max="9922" width="5.42578125" style="484" customWidth="1"/>
    <col min="9923" max="9923" width="5.28515625" style="484" customWidth="1"/>
    <col min="9924" max="9924" width="4.85546875" style="484" customWidth="1"/>
    <col min="9925" max="9936" width="0" style="484" hidden="1" customWidth="1"/>
    <col min="9937" max="9937" width="5.85546875" style="484" customWidth="1"/>
    <col min="9938" max="9938" width="5.42578125" style="484" customWidth="1"/>
    <col min="9939" max="9939" width="5.140625" style="484" customWidth="1"/>
    <col min="9940" max="9940" width="4.140625" style="484" customWidth="1"/>
    <col min="9941" max="9941" width="6.140625" style="484" customWidth="1"/>
    <col min="9942" max="9943" width="5.5703125" style="484" customWidth="1"/>
    <col min="9944" max="9944" width="4.42578125" style="484" customWidth="1"/>
    <col min="9945" max="9956" width="0" style="484" hidden="1" customWidth="1"/>
    <col min="9957" max="9957" width="7.5703125" style="484" customWidth="1"/>
    <col min="9958" max="9958" width="6.42578125" style="484" customWidth="1"/>
    <col min="9959" max="9959" width="5.42578125" style="484" customWidth="1"/>
    <col min="9960" max="9960" width="5.140625" style="484" customWidth="1"/>
    <col min="9961" max="9961" width="5.7109375" style="484" customWidth="1"/>
    <col min="9962" max="9962" width="5.42578125" style="484" customWidth="1"/>
    <col min="9963" max="9963" width="4.5703125" style="484" customWidth="1"/>
    <col min="9964" max="9964" width="5.42578125" style="484" customWidth="1"/>
    <col min="9965" max="9967" width="5.85546875" style="484" customWidth="1"/>
    <col min="9968" max="9968" width="4.42578125" style="484" customWidth="1"/>
    <col min="9969" max="9983" width="0" style="484" hidden="1" customWidth="1"/>
    <col min="9984" max="9984" width="9.140625" style="484" customWidth="1"/>
    <col min="9985" max="10129" width="9.140625" style="484"/>
    <col min="10130" max="10130" width="3.140625" style="484" customWidth="1"/>
    <col min="10131" max="10131" width="12.28515625" style="484" customWidth="1"/>
    <col min="10132" max="10132" width="34.85546875" style="484" customWidth="1"/>
    <col min="10133" max="10133" width="8.42578125" style="484" customWidth="1"/>
    <col min="10134" max="10134" width="8.28515625" style="484" customWidth="1"/>
    <col min="10135" max="10135" width="9.42578125" style="484" customWidth="1"/>
    <col min="10136" max="10136" width="8.28515625" style="484" customWidth="1"/>
    <col min="10137" max="10139" width="6.42578125" style="484" customWidth="1"/>
    <col min="10140" max="10140" width="7.140625" style="484" customWidth="1"/>
    <col min="10141" max="10141" width="4.5703125" style="484" customWidth="1"/>
    <col min="10142" max="10142" width="6.7109375" style="484" customWidth="1"/>
    <col min="10143" max="10143" width="6.85546875" style="484" customWidth="1"/>
    <col min="10144" max="10144" width="6.28515625" style="484" customWidth="1"/>
    <col min="10145" max="10145" width="4" style="484" customWidth="1"/>
    <col min="10146" max="10146" width="7.28515625" style="484" customWidth="1"/>
    <col min="10147" max="10147" width="7.5703125" style="484" customWidth="1"/>
    <col min="10148" max="10148" width="6" style="484" customWidth="1"/>
    <col min="10149" max="10149" width="4.7109375" style="484" customWidth="1"/>
    <col min="10150" max="10150" width="5.42578125" style="484" customWidth="1"/>
    <col min="10151" max="10151" width="5.7109375" style="484" customWidth="1"/>
    <col min="10152" max="10152" width="5.85546875" style="484" customWidth="1"/>
    <col min="10153" max="10153" width="5.7109375" style="484" customWidth="1"/>
    <col min="10154" max="10164" width="0" style="484" hidden="1" customWidth="1"/>
    <col min="10165" max="10165" width="5.85546875" style="484" customWidth="1"/>
    <col min="10166" max="10166" width="5.7109375" style="484" customWidth="1"/>
    <col min="10167" max="10167" width="5" style="484" customWidth="1"/>
    <col min="10168" max="10168" width="4.140625" style="484" customWidth="1"/>
    <col min="10169" max="10169" width="5.85546875" style="484" customWidth="1"/>
    <col min="10170" max="10170" width="5.7109375" style="484" customWidth="1"/>
    <col min="10171" max="10171" width="4.7109375" style="484" customWidth="1"/>
    <col min="10172" max="10172" width="4.42578125" style="484" customWidth="1"/>
    <col min="10173" max="10176" width="0" style="484" hidden="1" customWidth="1"/>
    <col min="10177" max="10177" width="5.85546875" style="484" customWidth="1"/>
    <col min="10178" max="10178" width="5.42578125" style="484" customWidth="1"/>
    <col min="10179" max="10179" width="5.28515625" style="484" customWidth="1"/>
    <col min="10180" max="10180" width="4.85546875" style="484" customWidth="1"/>
    <col min="10181" max="10192" width="0" style="484" hidden="1" customWidth="1"/>
    <col min="10193" max="10193" width="5.85546875" style="484" customWidth="1"/>
    <col min="10194" max="10194" width="5.42578125" style="484" customWidth="1"/>
    <col min="10195" max="10195" width="5.140625" style="484" customWidth="1"/>
    <col min="10196" max="10196" width="4.140625" style="484" customWidth="1"/>
    <col min="10197" max="10197" width="6.140625" style="484" customWidth="1"/>
    <col min="10198" max="10199" width="5.5703125" style="484" customWidth="1"/>
    <col min="10200" max="10200" width="4.42578125" style="484" customWidth="1"/>
    <col min="10201" max="10212" width="0" style="484" hidden="1" customWidth="1"/>
    <col min="10213" max="10213" width="7.5703125" style="484" customWidth="1"/>
    <col min="10214" max="10214" width="6.42578125" style="484" customWidth="1"/>
    <col min="10215" max="10215" width="5.42578125" style="484" customWidth="1"/>
    <col min="10216" max="10216" width="5.140625" style="484" customWidth="1"/>
    <col min="10217" max="10217" width="5.7109375" style="484" customWidth="1"/>
    <col min="10218" max="10218" width="5.42578125" style="484" customWidth="1"/>
    <col min="10219" max="10219" width="4.5703125" style="484" customWidth="1"/>
    <col min="10220" max="10220" width="5.42578125" style="484" customWidth="1"/>
    <col min="10221" max="10223" width="5.85546875" style="484" customWidth="1"/>
    <col min="10224" max="10224" width="4.42578125" style="484" customWidth="1"/>
    <col min="10225" max="10239" width="0" style="484" hidden="1" customWidth="1"/>
    <col min="10240" max="10240" width="9.140625" style="484" customWidth="1"/>
    <col min="10241" max="10385" width="9.140625" style="484"/>
    <col min="10386" max="10386" width="3.140625" style="484" customWidth="1"/>
    <col min="10387" max="10387" width="12.28515625" style="484" customWidth="1"/>
    <col min="10388" max="10388" width="34.85546875" style="484" customWidth="1"/>
    <col min="10389" max="10389" width="8.42578125" style="484" customWidth="1"/>
    <col min="10390" max="10390" width="8.28515625" style="484" customWidth="1"/>
    <col min="10391" max="10391" width="9.42578125" style="484" customWidth="1"/>
    <col min="10392" max="10392" width="8.28515625" style="484" customWidth="1"/>
    <col min="10393" max="10395" width="6.42578125" style="484" customWidth="1"/>
    <col min="10396" max="10396" width="7.140625" style="484" customWidth="1"/>
    <col min="10397" max="10397" width="4.5703125" style="484" customWidth="1"/>
    <col min="10398" max="10398" width="6.7109375" style="484" customWidth="1"/>
    <col min="10399" max="10399" width="6.85546875" style="484" customWidth="1"/>
    <col min="10400" max="10400" width="6.28515625" style="484" customWidth="1"/>
    <col min="10401" max="10401" width="4" style="484" customWidth="1"/>
    <col min="10402" max="10402" width="7.28515625" style="484" customWidth="1"/>
    <col min="10403" max="10403" width="7.5703125" style="484" customWidth="1"/>
    <col min="10404" max="10404" width="6" style="484" customWidth="1"/>
    <col min="10405" max="10405" width="4.7109375" style="484" customWidth="1"/>
    <col min="10406" max="10406" width="5.42578125" style="484" customWidth="1"/>
    <col min="10407" max="10407" width="5.7109375" style="484" customWidth="1"/>
    <col min="10408" max="10408" width="5.85546875" style="484" customWidth="1"/>
    <col min="10409" max="10409" width="5.7109375" style="484" customWidth="1"/>
    <col min="10410" max="10420" width="0" style="484" hidden="1" customWidth="1"/>
    <col min="10421" max="10421" width="5.85546875" style="484" customWidth="1"/>
    <col min="10422" max="10422" width="5.7109375" style="484" customWidth="1"/>
    <col min="10423" max="10423" width="5" style="484" customWidth="1"/>
    <col min="10424" max="10424" width="4.140625" style="484" customWidth="1"/>
    <col min="10425" max="10425" width="5.85546875" style="484" customWidth="1"/>
    <col min="10426" max="10426" width="5.7109375" style="484" customWidth="1"/>
    <col min="10427" max="10427" width="4.7109375" style="484" customWidth="1"/>
    <col min="10428" max="10428" width="4.42578125" style="484" customWidth="1"/>
    <col min="10429" max="10432" width="0" style="484" hidden="1" customWidth="1"/>
    <col min="10433" max="10433" width="5.85546875" style="484" customWidth="1"/>
    <col min="10434" max="10434" width="5.42578125" style="484" customWidth="1"/>
    <col min="10435" max="10435" width="5.28515625" style="484" customWidth="1"/>
    <col min="10436" max="10436" width="4.85546875" style="484" customWidth="1"/>
    <col min="10437" max="10448" width="0" style="484" hidden="1" customWidth="1"/>
    <col min="10449" max="10449" width="5.85546875" style="484" customWidth="1"/>
    <col min="10450" max="10450" width="5.42578125" style="484" customWidth="1"/>
    <col min="10451" max="10451" width="5.140625" style="484" customWidth="1"/>
    <col min="10452" max="10452" width="4.140625" style="484" customWidth="1"/>
    <col min="10453" max="10453" width="6.140625" style="484" customWidth="1"/>
    <col min="10454" max="10455" width="5.5703125" style="484" customWidth="1"/>
    <col min="10456" max="10456" width="4.42578125" style="484" customWidth="1"/>
    <col min="10457" max="10468" width="0" style="484" hidden="1" customWidth="1"/>
    <col min="10469" max="10469" width="7.5703125" style="484" customWidth="1"/>
    <col min="10470" max="10470" width="6.42578125" style="484" customWidth="1"/>
    <col min="10471" max="10471" width="5.42578125" style="484" customWidth="1"/>
    <col min="10472" max="10472" width="5.140625" style="484" customWidth="1"/>
    <col min="10473" max="10473" width="5.7109375" style="484" customWidth="1"/>
    <col min="10474" max="10474" width="5.42578125" style="484" customWidth="1"/>
    <col min="10475" max="10475" width="4.5703125" style="484" customWidth="1"/>
    <col min="10476" max="10476" width="5.42578125" style="484" customWidth="1"/>
    <col min="10477" max="10479" width="5.85546875" style="484" customWidth="1"/>
    <col min="10480" max="10480" width="4.42578125" style="484" customWidth="1"/>
    <col min="10481" max="10495" width="0" style="484" hidden="1" customWidth="1"/>
    <col min="10496" max="10496" width="9.140625" style="484" customWidth="1"/>
    <col min="10497" max="10641" width="9.140625" style="484"/>
    <col min="10642" max="10642" width="3.140625" style="484" customWidth="1"/>
    <col min="10643" max="10643" width="12.28515625" style="484" customWidth="1"/>
    <col min="10644" max="10644" width="34.85546875" style="484" customWidth="1"/>
    <col min="10645" max="10645" width="8.42578125" style="484" customWidth="1"/>
    <col min="10646" max="10646" width="8.28515625" style="484" customWidth="1"/>
    <col min="10647" max="10647" width="9.42578125" style="484" customWidth="1"/>
    <col min="10648" max="10648" width="8.28515625" style="484" customWidth="1"/>
    <col min="10649" max="10651" width="6.42578125" style="484" customWidth="1"/>
    <col min="10652" max="10652" width="7.140625" style="484" customWidth="1"/>
    <col min="10653" max="10653" width="4.5703125" style="484" customWidth="1"/>
    <col min="10654" max="10654" width="6.7109375" style="484" customWidth="1"/>
    <col min="10655" max="10655" width="6.85546875" style="484" customWidth="1"/>
    <col min="10656" max="10656" width="6.28515625" style="484" customWidth="1"/>
    <col min="10657" max="10657" width="4" style="484" customWidth="1"/>
    <col min="10658" max="10658" width="7.28515625" style="484" customWidth="1"/>
    <col min="10659" max="10659" width="7.5703125" style="484" customWidth="1"/>
    <col min="10660" max="10660" width="6" style="484" customWidth="1"/>
    <col min="10661" max="10661" width="4.7109375" style="484" customWidth="1"/>
    <col min="10662" max="10662" width="5.42578125" style="484" customWidth="1"/>
    <col min="10663" max="10663" width="5.7109375" style="484" customWidth="1"/>
    <col min="10664" max="10664" width="5.85546875" style="484" customWidth="1"/>
    <col min="10665" max="10665" width="5.7109375" style="484" customWidth="1"/>
    <col min="10666" max="10676" width="0" style="484" hidden="1" customWidth="1"/>
    <col min="10677" max="10677" width="5.85546875" style="484" customWidth="1"/>
    <col min="10678" max="10678" width="5.7109375" style="484" customWidth="1"/>
    <col min="10679" max="10679" width="5" style="484" customWidth="1"/>
    <col min="10680" max="10680" width="4.140625" style="484" customWidth="1"/>
    <col min="10681" max="10681" width="5.85546875" style="484" customWidth="1"/>
    <col min="10682" max="10682" width="5.7109375" style="484" customWidth="1"/>
    <col min="10683" max="10683" width="4.7109375" style="484" customWidth="1"/>
    <col min="10684" max="10684" width="4.42578125" style="484" customWidth="1"/>
    <col min="10685" max="10688" width="0" style="484" hidden="1" customWidth="1"/>
    <col min="10689" max="10689" width="5.85546875" style="484" customWidth="1"/>
    <col min="10690" max="10690" width="5.42578125" style="484" customWidth="1"/>
    <col min="10691" max="10691" width="5.28515625" style="484" customWidth="1"/>
    <col min="10692" max="10692" width="4.85546875" style="484" customWidth="1"/>
    <col min="10693" max="10704" width="0" style="484" hidden="1" customWidth="1"/>
    <col min="10705" max="10705" width="5.85546875" style="484" customWidth="1"/>
    <col min="10706" max="10706" width="5.42578125" style="484" customWidth="1"/>
    <col min="10707" max="10707" width="5.140625" style="484" customWidth="1"/>
    <col min="10708" max="10708" width="4.140625" style="484" customWidth="1"/>
    <col min="10709" max="10709" width="6.140625" style="484" customWidth="1"/>
    <col min="10710" max="10711" width="5.5703125" style="484" customWidth="1"/>
    <col min="10712" max="10712" width="4.42578125" style="484" customWidth="1"/>
    <col min="10713" max="10724" width="0" style="484" hidden="1" customWidth="1"/>
    <col min="10725" max="10725" width="7.5703125" style="484" customWidth="1"/>
    <col min="10726" max="10726" width="6.42578125" style="484" customWidth="1"/>
    <col min="10727" max="10727" width="5.42578125" style="484" customWidth="1"/>
    <col min="10728" max="10728" width="5.140625" style="484" customWidth="1"/>
    <col min="10729" max="10729" width="5.7109375" style="484" customWidth="1"/>
    <col min="10730" max="10730" width="5.42578125" style="484" customWidth="1"/>
    <col min="10731" max="10731" width="4.5703125" style="484" customWidth="1"/>
    <col min="10732" max="10732" width="5.42578125" style="484" customWidth="1"/>
    <col min="10733" max="10735" width="5.85546875" style="484" customWidth="1"/>
    <col min="10736" max="10736" width="4.42578125" style="484" customWidth="1"/>
    <col min="10737" max="10751" width="0" style="484" hidden="1" customWidth="1"/>
    <col min="10752" max="10752" width="9.140625" style="484" customWidth="1"/>
    <col min="10753" max="10897" width="9.140625" style="484"/>
    <col min="10898" max="10898" width="3.140625" style="484" customWidth="1"/>
    <col min="10899" max="10899" width="12.28515625" style="484" customWidth="1"/>
    <col min="10900" max="10900" width="34.85546875" style="484" customWidth="1"/>
    <col min="10901" max="10901" width="8.42578125" style="484" customWidth="1"/>
    <col min="10902" max="10902" width="8.28515625" style="484" customWidth="1"/>
    <col min="10903" max="10903" width="9.42578125" style="484" customWidth="1"/>
    <col min="10904" max="10904" width="8.28515625" style="484" customWidth="1"/>
    <col min="10905" max="10907" width="6.42578125" style="484" customWidth="1"/>
    <col min="10908" max="10908" width="7.140625" style="484" customWidth="1"/>
    <col min="10909" max="10909" width="4.5703125" style="484" customWidth="1"/>
    <col min="10910" max="10910" width="6.7109375" style="484" customWidth="1"/>
    <col min="10911" max="10911" width="6.85546875" style="484" customWidth="1"/>
    <col min="10912" max="10912" width="6.28515625" style="484" customWidth="1"/>
    <col min="10913" max="10913" width="4" style="484" customWidth="1"/>
    <col min="10914" max="10914" width="7.28515625" style="484" customWidth="1"/>
    <col min="10915" max="10915" width="7.5703125" style="484" customWidth="1"/>
    <col min="10916" max="10916" width="6" style="484" customWidth="1"/>
    <col min="10917" max="10917" width="4.7109375" style="484" customWidth="1"/>
    <col min="10918" max="10918" width="5.42578125" style="484" customWidth="1"/>
    <col min="10919" max="10919" width="5.7109375" style="484" customWidth="1"/>
    <col min="10920" max="10920" width="5.85546875" style="484" customWidth="1"/>
    <col min="10921" max="10921" width="5.7109375" style="484" customWidth="1"/>
    <col min="10922" max="10932" width="0" style="484" hidden="1" customWidth="1"/>
    <col min="10933" max="10933" width="5.85546875" style="484" customWidth="1"/>
    <col min="10934" max="10934" width="5.7109375" style="484" customWidth="1"/>
    <col min="10935" max="10935" width="5" style="484" customWidth="1"/>
    <col min="10936" max="10936" width="4.140625" style="484" customWidth="1"/>
    <col min="10937" max="10937" width="5.85546875" style="484" customWidth="1"/>
    <col min="10938" max="10938" width="5.7109375" style="484" customWidth="1"/>
    <col min="10939" max="10939" width="4.7109375" style="484" customWidth="1"/>
    <col min="10940" max="10940" width="4.42578125" style="484" customWidth="1"/>
    <col min="10941" max="10944" width="0" style="484" hidden="1" customWidth="1"/>
    <col min="10945" max="10945" width="5.85546875" style="484" customWidth="1"/>
    <col min="10946" max="10946" width="5.42578125" style="484" customWidth="1"/>
    <col min="10947" max="10947" width="5.28515625" style="484" customWidth="1"/>
    <col min="10948" max="10948" width="4.85546875" style="484" customWidth="1"/>
    <col min="10949" max="10960" width="0" style="484" hidden="1" customWidth="1"/>
    <col min="10961" max="10961" width="5.85546875" style="484" customWidth="1"/>
    <col min="10962" max="10962" width="5.42578125" style="484" customWidth="1"/>
    <col min="10963" max="10963" width="5.140625" style="484" customWidth="1"/>
    <col min="10964" max="10964" width="4.140625" style="484" customWidth="1"/>
    <col min="10965" max="10965" width="6.140625" style="484" customWidth="1"/>
    <col min="10966" max="10967" width="5.5703125" style="484" customWidth="1"/>
    <col min="10968" max="10968" width="4.42578125" style="484" customWidth="1"/>
    <col min="10969" max="10980" width="0" style="484" hidden="1" customWidth="1"/>
    <col min="10981" max="10981" width="7.5703125" style="484" customWidth="1"/>
    <col min="10982" max="10982" width="6.42578125" style="484" customWidth="1"/>
    <col min="10983" max="10983" width="5.42578125" style="484" customWidth="1"/>
    <col min="10984" max="10984" width="5.140625" style="484" customWidth="1"/>
    <col min="10985" max="10985" width="5.7109375" style="484" customWidth="1"/>
    <col min="10986" max="10986" width="5.42578125" style="484" customWidth="1"/>
    <col min="10987" max="10987" width="4.5703125" style="484" customWidth="1"/>
    <col min="10988" max="10988" width="5.42578125" style="484" customWidth="1"/>
    <col min="10989" max="10991" width="5.85546875" style="484" customWidth="1"/>
    <col min="10992" max="10992" width="4.42578125" style="484" customWidth="1"/>
    <col min="10993" max="11007" width="0" style="484" hidden="1" customWidth="1"/>
    <col min="11008" max="11008" width="9.140625" style="484" customWidth="1"/>
    <col min="11009" max="11153" width="9.140625" style="484"/>
    <col min="11154" max="11154" width="3.140625" style="484" customWidth="1"/>
    <col min="11155" max="11155" width="12.28515625" style="484" customWidth="1"/>
    <col min="11156" max="11156" width="34.85546875" style="484" customWidth="1"/>
    <col min="11157" max="11157" width="8.42578125" style="484" customWidth="1"/>
    <col min="11158" max="11158" width="8.28515625" style="484" customWidth="1"/>
    <col min="11159" max="11159" width="9.42578125" style="484" customWidth="1"/>
    <col min="11160" max="11160" width="8.28515625" style="484" customWidth="1"/>
    <col min="11161" max="11163" width="6.42578125" style="484" customWidth="1"/>
    <col min="11164" max="11164" width="7.140625" style="484" customWidth="1"/>
    <col min="11165" max="11165" width="4.5703125" style="484" customWidth="1"/>
    <col min="11166" max="11166" width="6.7109375" style="484" customWidth="1"/>
    <col min="11167" max="11167" width="6.85546875" style="484" customWidth="1"/>
    <col min="11168" max="11168" width="6.28515625" style="484" customWidth="1"/>
    <col min="11169" max="11169" width="4" style="484" customWidth="1"/>
    <col min="11170" max="11170" width="7.28515625" style="484" customWidth="1"/>
    <col min="11171" max="11171" width="7.5703125" style="484" customWidth="1"/>
    <col min="11172" max="11172" width="6" style="484" customWidth="1"/>
    <col min="11173" max="11173" width="4.7109375" style="484" customWidth="1"/>
    <col min="11174" max="11174" width="5.42578125" style="484" customWidth="1"/>
    <col min="11175" max="11175" width="5.7109375" style="484" customWidth="1"/>
    <col min="11176" max="11176" width="5.85546875" style="484" customWidth="1"/>
    <col min="11177" max="11177" width="5.7109375" style="484" customWidth="1"/>
    <col min="11178" max="11188" width="0" style="484" hidden="1" customWidth="1"/>
    <col min="11189" max="11189" width="5.85546875" style="484" customWidth="1"/>
    <col min="11190" max="11190" width="5.7109375" style="484" customWidth="1"/>
    <col min="11191" max="11191" width="5" style="484" customWidth="1"/>
    <col min="11192" max="11192" width="4.140625" style="484" customWidth="1"/>
    <col min="11193" max="11193" width="5.85546875" style="484" customWidth="1"/>
    <col min="11194" max="11194" width="5.7109375" style="484" customWidth="1"/>
    <col min="11195" max="11195" width="4.7109375" style="484" customWidth="1"/>
    <col min="11196" max="11196" width="4.42578125" style="484" customWidth="1"/>
    <col min="11197" max="11200" width="0" style="484" hidden="1" customWidth="1"/>
    <col min="11201" max="11201" width="5.85546875" style="484" customWidth="1"/>
    <col min="11202" max="11202" width="5.42578125" style="484" customWidth="1"/>
    <col min="11203" max="11203" width="5.28515625" style="484" customWidth="1"/>
    <col min="11204" max="11204" width="4.85546875" style="484" customWidth="1"/>
    <col min="11205" max="11216" width="0" style="484" hidden="1" customWidth="1"/>
    <col min="11217" max="11217" width="5.85546875" style="484" customWidth="1"/>
    <col min="11218" max="11218" width="5.42578125" style="484" customWidth="1"/>
    <col min="11219" max="11219" width="5.140625" style="484" customWidth="1"/>
    <col min="11220" max="11220" width="4.140625" style="484" customWidth="1"/>
    <col min="11221" max="11221" width="6.140625" style="484" customWidth="1"/>
    <col min="11222" max="11223" width="5.5703125" style="484" customWidth="1"/>
    <col min="11224" max="11224" width="4.42578125" style="484" customWidth="1"/>
    <col min="11225" max="11236" width="0" style="484" hidden="1" customWidth="1"/>
    <col min="11237" max="11237" width="7.5703125" style="484" customWidth="1"/>
    <col min="11238" max="11238" width="6.42578125" style="484" customWidth="1"/>
    <col min="11239" max="11239" width="5.42578125" style="484" customWidth="1"/>
    <col min="11240" max="11240" width="5.140625" style="484" customWidth="1"/>
    <col min="11241" max="11241" width="5.7109375" style="484" customWidth="1"/>
    <col min="11242" max="11242" width="5.42578125" style="484" customWidth="1"/>
    <col min="11243" max="11243" width="4.5703125" style="484" customWidth="1"/>
    <col min="11244" max="11244" width="5.42578125" style="484" customWidth="1"/>
    <col min="11245" max="11247" width="5.85546875" style="484" customWidth="1"/>
    <col min="11248" max="11248" width="4.42578125" style="484" customWidth="1"/>
    <col min="11249" max="11263" width="0" style="484" hidden="1" customWidth="1"/>
    <col min="11264" max="11264" width="9.140625" style="484" customWidth="1"/>
    <col min="11265" max="11409" width="9.140625" style="484"/>
    <col min="11410" max="11410" width="3.140625" style="484" customWidth="1"/>
    <col min="11411" max="11411" width="12.28515625" style="484" customWidth="1"/>
    <col min="11412" max="11412" width="34.85546875" style="484" customWidth="1"/>
    <col min="11413" max="11413" width="8.42578125" style="484" customWidth="1"/>
    <col min="11414" max="11414" width="8.28515625" style="484" customWidth="1"/>
    <col min="11415" max="11415" width="9.42578125" style="484" customWidth="1"/>
    <col min="11416" max="11416" width="8.28515625" style="484" customWidth="1"/>
    <col min="11417" max="11419" width="6.42578125" style="484" customWidth="1"/>
    <col min="11420" max="11420" width="7.140625" style="484" customWidth="1"/>
    <col min="11421" max="11421" width="4.5703125" style="484" customWidth="1"/>
    <col min="11422" max="11422" width="6.7109375" style="484" customWidth="1"/>
    <col min="11423" max="11423" width="6.85546875" style="484" customWidth="1"/>
    <col min="11424" max="11424" width="6.28515625" style="484" customWidth="1"/>
    <col min="11425" max="11425" width="4" style="484" customWidth="1"/>
    <col min="11426" max="11426" width="7.28515625" style="484" customWidth="1"/>
    <col min="11427" max="11427" width="7.5703125" style="484" customWidth="1"/>
    <col min="11428" max="11428" width="6" style="484" customWidth="1"/>
    <col min="11429" max="11429" width="4.7109375" style="484" customWidth="1"/>
    <col min="11430" max="11430" width="5.42578125" style="484" customWidth="1"/>
    <col min="11431" max="11431" width="5.7109375" style="484" customWidth="1"/>
    <col min="11432" max="11432" width="5.85546875" style="484" customWidth="1"/>
    <col min="11433" max="11433" width="5.7109375" style="484" customWidth="1"/>
    <col min="11434" max="11444" width="0" style="484" hidden="1" customWidth="1"/>
    <col min="11445" max="11445" width="5.85546875" style="484" customWidth="1"/>
    <col min="11446" max="11446" width="5.7109375" style="484" customWidth="1"/>
    <col min="11447" max="11447" width="5" style="484" customWidth="1"/>
    <col min="11448" max="11448" width="4.140625" style="484" customWidth="1"/>
    <col min="11449" max="11449" width="5.85546875" style="484" customWidth="1"/>
    <col min="11450" max="11450" width="5.7109375" style="484" customWidth="1"/>
    <col min="11451" max="11451" width="4.7109375" style="484" customWidth="1"/>
    <col min="11452" max="11452" width="4.42578125" style="484" customWidth="1"/>
    <col min="11453" max="11456" width="0" style="484" hidden="1" customWidth="1"/>
    <col min="11457" max="11457" width="5.85546875" style="484" customWidth="1"/>
    <col min="11458" max="11458" width="5.42578125" style="484" customWidth="1"/>
    <col min="11459" max="11459" width="5.28515625" style="484" customWidth="1"/>
    <col min="11460" max="11460" width="4.85546875" style="484" customWidth="1"/>
    <col min="11461" max="11472" width="0" style="484" hidden="1" customWidth="1"/>
    <col min="11473" max="11473" width="5.85546875" style="484" customWidth="1"/>
    <col min="11474" max="11474" width="5.42578125" style="484" customWidth="1"/>
    <col min="11475" max="11475" width="5.140625" style="484" customWidth="1"/>
    <col min="11476" max="11476" width="4.140625" style="484" customWidth="1"/>
    <col min="11477" max="11477" width="6.140625" style="484" customWidth="1"/>
    <col min="11478" max="11479" width="5.5703125" style="484" customWidth="1"/>
    <col min="11480" max="11480" width="4.42578125" style="484" customWidth="1"/>
    <col min="11481" max="11492" width="0" style="484" hidden="1" customWidth="1"/>
    <col min="11493" max="11493" width="7.5703125" style="484" customWidth="1"/>
    <col min="11494" max="11494" width="6.42578125" style="484" customWidth="1"/>
    <col min="11495" max="11495" width="5.42578125" style="484" customWidth="1"/>
    <col min="11496" max="11496" width="5.140625" style="484" customWidth="1"/>
    <col min="11497" max="11497" width="5.7109375" style="484" customWidth="1"/>
    <col min="11498" max="11498" width="5.42578125" style="484" customWidth="1"/>
    <col min="11499" max="11499" width="4.5703125" style="484" customWidth="1"/>
    <col min="11500" max="11500" width="5.42578125" style="484" customWidth="1"/>
    <col min="11501" max="11503" width="5.85546875" style="484" customWidth="1"/>
    <col min="11504" max="11504" width="4.42578125" style="484" customWidth="1"/>
    <col min="11505" max="11519" width="0" style="484" hidden="1" customWidth="1"/>
    <col min="11520" max="11520" width="9.140625" style="484" customWidth="1"/>
    <col min="11521" max="11665" width="9.140625" style="484"/>
    <col min="11666" max="11666" width="3.140625" style="484" customWidth="1"/>
    <col min="11667" max="11667" width="12.28515625" style="484" customWidth="1"/>
    <col min="11668" max="11668" width="34.85546875" style="484" customWidth="1"/>
    <col min="11669" max="11669" width="8.42578125" style="484" customWidth="1"/>
    <col min="11670" max="11670" width="8.28515625" style="484" customWidth="1"/>
    <col min="11671" max="11671" width="9.42578125" style="484" customWidth="1"/>
    <col min="11672" max="11672" width="8.28515625" style="484" customWidth="1"/>
    <col min="11673" max="11675" width="6.42578125" style="484" customWidth="1"/>
    <col min="11676" max="11676" width="7.140625" style="484" customWidth="1"/>
    <col min="11677" max="11677" width="4.5703125" style="484" customWidth="1"/>
    <col min="11678" max="11678" width="6.7109375" style="484" customWidth="1"/>
    <col min="11679" max="11679" width="6.85546875" style="484" customWidth="1"/>
    <col min="11680" max="11680" width="6.28515625" style="484" customWidth="1"/>
    <col min="11681" max="11681" width="4" style="484" customWidth="1"/>
    <col min="11682" max="11682" width="7.28515625" style="484" customWidth="1"/>
    <col min="11683" max="11683" width="7.5703125" style="484" customWidth="1"/>
    <col min="11684" max="11684" width="6" style="484" customWidth="1"/>
    <col min="11685" max="11685" width="4.7109375" style="484" customWidth="1"/>
    <col min="11686" max="11686" width="5.42578125" style="484" customWidth="1"/>
    <col min="11687" max="11687" width="5.7109375" style="484" customWidth="1"/>
    <col min="11688" max="11688" width="5.85546875" style="484" customWidth="1"/>
    <col min="11689" max="11689" width="5.7109375" style="484" customWidth="1"/>
    <col min="11690" max="11700" width="0" style="484" hidden="1" customWidth="1"/>
    <col min="11701" max="11701" width="5.85546875" style="484" customWidth="1"/>
    <col min="11702" max="11702" width="5.7109375" style="484" customWidth="1"/>
    <col min="11703" max="11703" width="5" style="484" customWidth="1"/>
    <col min="11704" max="11704" width="4.140625" style="484" customWidth="1"/>
    <col min="11705" max="11705" width="5.85546875" style="484" customWidth="1"/>
    <col min="11706" max="11706" width="5.7109375" style="484" customWidth="1"/>
    <col min="11707" max="11707" width="4.7109375" style="484" customWidth="1"/>
    <col min="11708" max="11708" width="4.42578125" style="484" customWidth="1"/>
    <col min="11709" max="11712" width="0" style="484" hidden="1" customWidth="1"/>
    <col min="11713" max="11713" width="5.85546875" style="484" customWidth="1"/>
    <col min="11714" max="11714" width="5.42578125" style="484" customWidth="1"/>
    <col min="11715" max="11715" width="5.28515625" style="484" customWidth="1"/>
    <col min="11716" max="11716" width="4.85546875" style="484" customWidth="1"/>
    <col min="11717" max="11728" width="0" style="484" hidden="1" customWidth="1"/>
    <col min="11729" max="11729" width="5.85546875" style="484" customWidth="1"/>
    <col min="11730" max="11730" width="5.42578125" style="484" customWidth="1"/>
    <col min="11731" max="11731" width="5.140625" style="484" customWidth="1"/>
    <col min="11732" max="11732" width="4.140625" style="484" customWidth="1"/>
    <col min="11733" max="11733" width="6.140625" style="484" customWidth="1"/>
    <col min="11734" max="11735" width="5.5703125" style="484" customWidth="1"/>
    <col min="11736" max="11736" width="4.42578125" style="484" customWidth="1"/>
    <col min="11737" max="11748" width="0" style="484" hidden="1" customWidth="1"/>
    <col min="11749" max="11749" width="7.5703125" style="484" customWidth="1"/>
    <col min="11750" max="11750" width="6.42578125" style="484" customWidth="1"/>
    <col min="11751" max="11751" width="5.42578125" style="484" customWidth="1"/>
    <col min="11752" max="11752" width="5.140625" style="484" customWidth="1"/>
    <col min="11753" max="11753" width="5.7109375" style="484" customWidth="1"/>
    <col min="11754" max="11754" width="5.42578125" style="484" customWidth="1"/>
    <col min="11755" max="11755" width="4.5703125" style="484" customWidth="1"/>
    <col min="11756" max="11756" width="5.42578125" style="484" customWidth="1"/>
    <col min="11757" max="11759" width="5.85546875" style="484" customWidth="1"/>
    <col min="11760" max="11760" width="4.42578125" style="484" customWidth="1"/>
    <col min="11761" max="11775" width="0" style="484" hidden="1" customWidth="1"/>
    <col min="11776" max="11776" width="9.140625" style="484" customWidth="1"/>
    <col min="11777" max="11921" width="9.140625" style="484"/>
    <col min="11922" max="11922" width="3.140625" style="484" customWidth="1"/>
    <col min="11923" max="11923" width="12.28515625" style="484" customWidth="1"/>
    <col min="11924" max="11924" width="34.85546875" style="484" customWidth="1"/>
    <col min="11925" max="11925" width="8.42578125" style="484" customWidth="1"/>
    <col min="11926" max="11926" width="8.28515625" style="484" customWidth="1"/>
    <col min="11927" max="11927" width="9.42578125" style="484" customWidth="1"/>
    <col min="11928" max="11928" width="8.28515625" style="484" customWidth="1"/>
    <col min="11929" max="11931" width="6.42578125" style="484" customWidth="1"/>
    <col min="11932" max="11932" width="7.140625" style="484" customWidth="1"/>
    <col min="11933" max="11933" width="4.5703125" style="484" customWidth="1"/>
    <col min="11934" max="11934" width="6.7109375" style="484" customWidth="1"/>
    <col min="11935" max="11935" width="6.85546875" style="484" customWidth="1"/>
    <col min="11936" max="11936" width="6.28515625" style="484" customWidth="1"/>
    <col min="11937" max="11937" width="4" style="484" customWidth="1"/>
    <col min="11938" max="11938" width="7.28515625" style="484" customWidth="1"/>
    <col min="11939" max="11939" width="7.5703125" style="484" customWidth="1"/>
    <col min="11940" max="11940" width="6" style="484" customWidth="1"/>
    <col min="11941" max="11941" width="4.7109375" style="484" customWidth="1"/>
    <col min="11942" max="11942" width="5.42578125" style="484" customWidth="1"/>
    <col min="11943" max="11943" width="5.7109375" style="484" customWidth="1"/>
    <col min="11944" max="11944" width="5.85546875" style="484" customWidth="1"/>
    <col min="11945" max="11945" width="5.7109375" style="484" customWidth="1"/>
    <col min="11946" max="11956" width="0" style="484" hidden="1" customWidth="1"/>
    <col min="11957" max="11957" width="5.85546875" style="484" customWidth="1"/>
    <col min="11958" max="11958" width="5.7109375" style="484" customWidth="1"/>
    <col min="11959" max="11959" width="5" style="484" customWidth="1"/>
    <col min="11960" max="11960" width="4.140625" style="484" customWidth="1"/>
    <col min="11961" max="11961" width="5.85546875" style="484" customWidth="1"/>
    <col min="11962" max="11962" width="5.7109375" style="484" customWidth="1"/>
    <col min="11963" max="11963" width="4.7109375" style="484" customWidth="1"/>
    <col min="11964" max="11964" width="4.42578125" style="484" customWidth="1"/>
    <col min="11965" max="11968" width="0" style="484" hidden="1" customWidth="1"/>
    <col min="11969" max="11969" width="5.85546875" style="484" customWidth="1"/>
    <col min="11970" max="11970" width="5.42578125" style="484" customWidth="1"/>
    <col min="11971" max="11971" width="5.28515625" style="484" customWidth="1"/>
    <col min="11972" max="11972" width="4.85546875" style="484" customWidth="1"/>
    <col min="11973" max="11984" width="0" style="484" hidden="1" customWidth="1"/>
    <col min="11985" max="11985" width="5.85546875" style="484" customWidth="1"/>
    <col min="11986" max="11986" width="5.42578125" style="484" customWidth="1"/>
    <col min="11987" max="11987" width="5.140625" style="484" customWidth="1"/>
    <col min="11988" max="11988" width="4.140625" style="484" customWidth="1"/>
    <col min="11989" max="11989" width="6.140625" style="484" customWidth="1"/>
    <col min="11990" max="11991" width="5.5703125" style="484" customWidth="1"/>
    <col min="11992" max="11992" width="4.42578125" style="484" customWidth="1"/>
    <col min="11993" max="12004" width="0" style="484" hidden="1" customWidth="1"/>
    <col min="12005" max="12005" width="7.5703125" style="484" customWidth="1"/>
    <col min="12006" max="12006" width="6.42578125" style="484" customWidth="1"/>
    <col min="12007" max="12007" width="5.42578125" style="484" customWidth="1"/>
    <col min="12008" max="12008" width="5.140625" style="484" customWidth="1"/>
    <col min="12009" max="12009" width="5.7109375" style="484" customWidth="1"/>
    <col min="12010" max="12010" width="5.42578125" style="484" customWidth="1"/>
    <col min="12011" max="12011" width="4.5703125" style="484" customWidth="1"/>
    <col min="12012" max="12012" width="5.42578125" style="484" customWidth="1"/>
    <col min="12013" max="12015" width="5.85546875" style="484" customWidth="1"/>
    <col min="12016" max="12016" width="4.42578125" style="484" customWidth="1"/>
    <col min="12017" max="12031" width="0" style="484" hidden="1" customWidth="1"/>
    <col min="12032" max="12032" width="9.140625" style="484" customWidth="1"/>
    <col min="12033" max="12177" width="9.140625" style="484"/>
    <col min="12178" max="12178" width="3.140625" style="484" customWidth="1"/>
    <col min="12179" max="12179" width="12.28515625" style="484" customWidth="1"/>
    <col min="12180" max="12180" width="34.85546875" style="484" customWidth="1"/>
    <col min="12181" max="12181" width="8.42578125" style="484" customWidth="1"/>
    <col min="12182" max="12182" width="8.28515625" style="484" customWidth="1"/>
    <col min="12183" max="12183" width="9.42578125" style="484" customWidth="1"/>
    <col min="12184" max="12184" width="8.28515625" style="484" customWidth="1"/>
    <col min="12185" max="12187" width="6.42578125" style="484" customWidth="1"/>
    <col min="12188" max="12188" width="7.140625" style="484" customWidth="1"/>
    <col min="12189" max="12189" width="4.5703125" style="484" customWidth="1"/>
    <col min="12190" max="12190" width="6.7109375" style="484" customWidth="1"/>
    <col min="12191" max="12191" width="6.85546875" style="484" customWidth="1"/>
    <col min="12192" max="12192" width="6.28515625" style="484" customWidth="1"/>
    <col min="12193" max="12193" width="4" style="484" customWidth="1"/>
    <col min="12194" max="12194" width="7.28515625" style="484" customWidth="1"/>
    <col min="12195" max="12195" width="7.5703125" style="484" customWidth="1"/>
    <col min="12196" max="12196" width="6" style="484" customWidth="1"/>
    <col min="12197" max="12197" width="4.7109375" style="484" customWidth="1"/>
    <col min="12198" max="12198" width="5.42578125" style="484" customWidth="1"/>
    <col min="12199" max="12199" width="5.7109375" style="484" customWidth="1"/>
    <col min="12200" max="12200" width="5.85546875" style="484" customWidth="1"/>
    <col min="12201" max="12201" width="5.7109375" style="484" customWidth="1"/>
    <col min="12202" max="12212" width="0" style="484" hidden="1" customWidth="1"/>
    <col min="12213" max="12213" width="5.85546875" style="484" customWidth="1"/>
    <col min="12214" max="12214" width="5.7109375" style="484" customWidth="1"/>
    <col min="12215" max="12215" width="5" style="484" customWidth="1"/>
    <col min="12216" max="12216" width="4.140625" style="484" customWidth="1"/>
    <col min="12217" max="12217" width="5.85546875" style="484" customWidth="1"/>
    <col min="12218" max="12218" width="5.7109375" style="484" customWidth="1"/>
    <col min="12219" max="12219" width="4.7109375" style="484" customWidth="1"/>
    <col min="12220" max="12220" width="4.42578125" style="484" customWidth="1"/>
    <col min="12221" max="12224" width="0" style="484" hidden="1" customWidth="1"/>
    <col min="12225" max="12225" width="5.85546875" style="484" customWidth="1"/>
    <col min="12226" max="12226" width="5.42578125" style="484" customWidth="1"/>
    <col min="12227" max="12227" width="5.28515625" style="484" customWidth="1"/>
    <col min="12228" max="12228" width="4.85546875" style="484" customWidth="1"/>
    <col min="12229" max="12240" width="0" style="484" hidden="1" customWidth="1"/>
    <col min="12241" max="12241" width="5.85546875" style="484" customWidth="1"/>
    <col min="12242" max="12242" width="5.42578125" style="484" customWidth="1"/>
    <col min="12243" max="12243" width="5.140625" style="484" customWidth="1"/>
    <col min="12244" max="12244" width="4.140625" style="484" customWidth="1"/>
    <col min="12245" max="12245" width="6.140625" style="484" customWidth="1"/>
    <col min="12246" max="12247" width="5.5703125" style="484" customWidth="1"/>
    <col min="12248" max="12248" width="4.42578125" style="484" customWidth="1"/>
    <col min="12249" max="12260" width="0" style="484" hidden="1" customWidth="1"/>
    <col min="12261" max="12261" width="7.5703125" style="484" customWidth="1"/>
    <col min="12262" max="12262" width="6.42578125" style="484" customWidth="1"/>
    <col min="12263" max="12263" width="5.42578125" style="484" customWidth="1"/>
    <col min="12264" max="12264" width="5.140625" style="484" customWidth="1"/>
    <col min="12265" max="12265" width="5.7109375" style="484" customWidth="1"/>
    <col min="12266" max="12266" width="5.42578125" style="484" customWidth="1"/>
    <col min="12267" max="12267" width="4.5703125" style="484" customWidth="1"/>
    <col min="12268" max="12268" width="5.42578125" style="484" customWidth="1"/>
    <col min="12269" max="12271" width="5.85546875" style="484" customWidth="1"/>
    <col min="12272" max="12272" width="4.42578125" style="484" customWidth="1"/>
    <col min="12273" max="12287" width="0" style="484" hidden="1" customWidth="1"/>
    <col min="12288" max="12288" width="9.140625" style="484" customWidth="1"/>
    <col min="12289" max="12433" width="9.140625" style="484"/>
    <col min="12434" max="12434" width="3.140625" style="484" customWidth="1"/>
    <col min="12435" max="12435" width="12.28515625" style="484" customWidth="1"/>
    <col min="12436" max="12436" width="34.85546875" style="484" customWidth="1"/>
    <col min="12437" max="12437" width="8.42578125" style="484" customWidth="1"/>
    <col min="12438" max="12438" width="8.28515625" style="484" customWidth="1"/>
    <col min="12439" max="12439" width="9.42578125" style="484" customWidth="1"/>
    <col min="12440" max="12440" width="8.28515625" style="484" customWidth="1"/>
    <col min="12441" max="12443" width="6.42578125" style="484" customWidth="1"/>
    <col min="12444" max="12444" width="7.140625" style="484" customWidth="1"/>
    <col min="12445" max="12445" width="4.5703125" style="484" customWidth="1"/>
    <col min="12446" max="12446" width="6.7109375" style="484" customWidth="1"/>
    <col min="12447" max="12447" width="6.85546875" style="484" customWidth="1"/>
    <col min="12448" max="12448" width="6.28515625" style="484" customWidth="1"/>
    <col min="12449" max="12449" width="4" style="484" customWidth="1"/>
    <col min="12450" max="12450" width="7.28515625" style="484" customWidth="1"/>
    <col min="12451" max="12451" width="7.5703125" style="484" customWidth="1"/>
    <col min="12452" max="12452" width="6" style="484" customWidth="1"/>
    <col min="12453" max="12453" width="4.7109375" style="484" customWidth="1"/>
    <col min="12454" max="12454" width="5.42578125" style="484" customWidth="1"/>
    <col min="12455" max="12455" width="5.7109375" style="484" customWidth="1"/>
    <col min="12456" max="12456" width="5.85546875" style="484" customWidth="1"/>
    <col min="12457" max="12457" width="5.7109375" style="484" customWidth="1"/>
    <col min="12458" max="12468" width="0" style="484" hidden="1" customWidth="1"/>
    <col min="12469" max="12469" width="5.85546875" style="484" customWidth="1"/>
    <col min="12470" max="12470" width="5.7109375" style="484" customWidth="1"/>
    <col min="12471" max="12471" width="5" style="484" customWidth="1"/>
    <col min="12472" max="12472" width="4.140625" style="484" customWidth="1"/>
    <col min="12473" max="12473" width="5.85546875" style="484" customWidth="1"/>
    <col min="12474" max="12474" width="5.7109375" style="484" customWidth="1"/>
    <col min="12475" max="12475" width="4.7109375" style="484" customWidth="1"/>
    <col min="12476" max="12476" width="4.42578125" style="484" customWidth="1"/>
    <col min="12477" max="12480" width="0" style="484" hidden="1" customWidth="1"/>
    <col min="12481" max="12481" width="5.85546875" style="484" customWidth="1"/>
    <col min="12482" max="12482" width="5.42578125" style="484" customWidth="1"/>
    <col min="12483" max="12483" width="5.28515625" style="484" customWidth="1"/>
    <col min="12484" max="12484" width="4.85546875" style="484" customWidth="1"/>
    <col min="12485" max="12496" width="0" style="484" hidden="1" customWidth="1"/>
    <col min="12497" max="12497" width="5.85546875" style="484" customWidth="1"/>
    <col min="12498" max="12498" width="5.42578125" style="484" customWidth="1"/>
    <col min="12499" max="12499" width="5.140625" style="484" customWidth="1"/>
    <col min="12500" max="12500" width="4.140625" style="484" customWidth="1"/>
    <col min="12501" max="12501" width="6.140625" style="484" customWidth="1"/>
    <col min="12502" max="12503" width="5.5703125" style="484" customWidth="1"/>
    <col min="12504" max="12504" width="4.42578125" style="484" customWidth="1"/>
    <col min="12505" max="12516" width="0" style="484" hidden="1" customWidth="1"/>
    <col min="12517" max="12517" width="7.5703125" style="484" customWidth="1"/>
    <col min="12518" max="12518" width="6.42578125" style="484" customWidth="1"/>
    <col min="12519" max="12519" width="5.42578125" style="484" customWidth="1"/>
    <col min="12520" max="12520" width="5.140625" style="484" customWidth="1"/>
    <col min="12521" max="12521" width="5.7109375" style="484" customWidth="1"/>
    <col min="12522" max="12522" width="5.42578125" style="484" customWidth="1"/>
    <col min="12523" max="12523" width="4.5703125" style="484" customWidth="1"/>
    <col min="12524" max="12524" width="5.42578125" style="484" customWidth="1"/>
    <col min="12525" max="12527" width="5.85546875" style="484" customWidth="1"/>
    <col min="12528" max="12528" width="4.42578125" style="484" customWidth="1"/>
    <col min="12529" max="12543" width="0" style="484" hidden="1" customWidth="1"/>
    <col min="12544" max="12544" width="9.140625" style="484" customWidth="1"/>
    <col min="12545" max="12689" width="9.140625" style="484"/>
    <col min="12690" max="12690" width="3.140625" style="484" customWidth="1"/>
    <col min="12691" max="12691" width="12.28515625" style="484" customWidth="1"/>
    <col min="12692" max="12692" width="34.85546875" style="484" customWidth="1"/>
    <col min="12693" max="12693" width="8.42578125" style="484" customWidth="1"/>
    <col min="12694" max="12694" width="8.28515625" style="484" customWidth="1"/>
    <col min="12695" max="12695" width="9.42578125" style="484" customWidth="1"/>
    <col min="12696" max="12696" width="8.28515625" style="484" customWidth="1"/>
    <col min="12697" max="12699" width="6.42578125" style="484" customWidth="1"/>
    <col min="12700" max="12700" width="7.140625" style="484" customWidth="1"/>
    <col min="12701" max="12701" width="4.5703125" style="484" customWidth="1"/>
    <col min="12702" max="12702" width="6.7109375" style="484" customWidth="1"/>
    <col min="12703" max="12703" width="6.85546875" style="484" customWidth="1"/>
    <col min="12704" max="12704" width="6.28515625" style="484" customWidth="1"/>
    <col min="12705" max="12705" width="4" style="484" customWidth="1"/>
    <col min="12706" max="12706" width="7.28515625" style="484" customWidth="1"/>
    <col min="12707" max="12707" width="7.5703125" style="484" customWidth="1"/>
    <col min="12708" max="12708" width="6" style="484" customWidth="1"/>
    <col min="12709" max="12709" width="4.7109375" style="484" customWidth="1"/>
    <col min="12710" max="12710" width="5.42578125" style="484" customWidth="1"/>
    <col min="12711" max="12711" width="5.7109375" style="484" customWidth="1"/>
    <col min="12712" max="12712" width="5.85546875" style="484" customWidth="1"/>
    <col min="12713" max="12713" width="5.7109375" style="484" customWidth="1"/>
    <col min="12714" max="12724" width="0" style="484" hidden="1" customWidth="1"/>
    <col min="12725" max="12725" width="5.85546875" style="484" customWidth="1"/>
    <col min="12726" max="12726" width="5.7109375" style="484" customWidth="1"/>
    <col min="12727" max="12727" width="5" style="484" customWidth="1"/>
    <col min="12728" max="12728" width="4.140625" style="484" customWidth="1"/>
    <col min="12729" max="12729" width="5.85546875" style="484" customWidth="1"/>
    <col min="12730" max="12730" width="5.7109375" style="484" customWidth="1"/>
    <col min="12731" max="12731" width="4.7109375" style="484" customWidth="1"/>
    <col min="12732" max="12732" width="4.42578125" style="484" customWidth="1"/>
    <col min="12733" max="12736" width="0" style="484" hidden="1" customWidth="1"/>
    <col min="12737" max="12737" width="5.85546875" style="484" customWidth="1"/>
    <col min="12738" max="12738" width="5.42578125" style="484" customWidth="1"/>
    <col min="12739" max="12739" width="5.28515625" style="484" customWidth="1"/>
    <col min="12740" max="12740" width="4.85546875" style="484" customWidth="1"/>
    <col min="12741" max="12752" width="0" style="484" hidden="1" customWidth="1"/>
    <col min="12753" max="12753" width="5.85546875" style="484" customWidth="1"/>
    <col min="12754" max="12754" width="5.42578125" style="484" customWidth="1"/>
    <col min="12755" max="12755" width="5.140625" style="484" customWidth="1"/>
    <col min="12756" max="12756" width="4.140625" style="484" customWidth="1"/>
    <col min="12757" max="12757" width="6.140625" style="484" customWidth="1"/>
    <col min="12758" max="12759" width="5.5703125" style="484" customWidth="1"/>
    <col min="12760" max="12760" width="4.42578125" style="484" customWidth="1"/>
    <col min="12761" max="12772" width="0" style="484" hidden="1" customWidth="1"/>
    <col min="12773" max="12773" width="7.5703125" style="484" customWidth="1"/>
    <col min="12774" max="12774" width="6.42578125" style="484" customWidth="1"/>
    <col min="12775" max="12775" width="5.42578125" style="484" customWidth="1"/>
    <col min="12776" max="12776" width="5.140625" style="484" customWidth="1"/>
    <col min="12777" max="12777" width="5.7109375" style="484" customWidth="1"/>
    <col min="12778" max="12778" width="5.42578125" style="484" customWidth="1"/>
    <col min="12779" max="12779" width="4.5703125" style="484" customWidth="1"/>
    <col min="12780" max="12780" width="5.42578125" style="484" customWidth="1"/>
    <col min="12781" max="12783" width="5.85546875" style="484" customWidth="1"/>
    <col min="12784" max="12784" width="4.42578125" style="484" customWidth="1"/>
    <col min="12785" max="12799" width="0" style="484" hidden="1" customWidth="1"/>
    <col min="12800" max="12800" width="9.140625" style="484" customWidth="1"/>
    <col min="12801" max="12945" width="9.140625" style="484"/>
    <col min="12946" max="12946" width="3.140625" style="484" customWidth="1"/>
    <col min="12947" max="12947" width="12.28515625" style="484" customWidth="1"/>
    <col min="12948" max="12948" width="34.85546875" style="484" customWidth="1"/>
    <col min="12949" max="12949" width="8.42578125" style="484" customWidth="1"/>
    <col min="12950" max="12950" width="8.28515625" style="484" customWidth="1"/>
    <col min="12951" max="12951" width="9.42578125" style="484" customWidth="1"/>
    <col min="12952" max="12952" width="8.28515625" style="484" customWidth="1"/>
    <col min="12953" max="12955" width="6.42578125" style="484" customWidth="1"/>
    <col min="12956" max="12956" width="7.140625" style="484" customWidth="1"/>
    <col min="12957" max="12957" width="4.5703125" style="484" customWidth="1"/>
    <col min="12958" max="12958" width="6.7109375" style="484" customWidth="1"/>
    <col min="12959" max="12959" width="6.85546875" style="484" customWidth="1"/>
    <col min="12960" max="12960" width="6.28515625" style="484" customWidth="1"/>
    <col min="12961" max="12961" width="4" style="484" customWidth="1"/>
    <col min="12962" max="12962" width="7.28515625" style="484" customWidth="1"/>
    <col min="12963" max="12963" width="7.5703125" style="484" customWidth="1"/>
    <col min="12964" max="12964" width="6" style="484" customWidth="1"/>
    <col min="12965" max="12965" width="4.7109375" style="484" customWidth="1"/>
    <col min="12966" max="12966" width="5.42578125" style="484" customWidth="1"/>
    <col min="12967" max="12967" width="5.7109375" style="484" customWidth="1"/>
    <col min="12968" max="12968" width="5.85546875" style="484" customWidth="1"/>
    <col min="12969" max="12969" width="5.7109375" style="484" customWidth="1"/>
    <col min="12970" max="12980" width="0" style="484" hidden="1" customWidth="1"/>
    <col min="12981" max="12981" width="5.85546875" style="484" customWidth="1"/>
    <col min="12982" max="12982" width="5.7109375" style="484" customWidth="1"/>
    <col min="12983" max="12983" width="5" style="484" customWidth="1"/>
    <col min="12984" max="12984" width="4.140625" style="484" customWidth="1"/>
    <col min="12985" max="12985" width="5.85546875" style="484" customWidth="1"/>
    <col min="12986" max="12986" width="5.7109375" style="484" customWidth="1"/>
    <col min="12987" max="12987" width="4.7109375" style="484" customWidth="1"/>
    <col min="12988" max="12988" width="4.42578125" style="484" customWidth="1"/>
    <col min="12989" max="12992" width="0" style="484" hidden="1" customWidth="1"/>
    <col min="12993" max="12993" width="5.85546875" style="484" customWidth="1"/>
    <col min="12994" max="12994" width="5.42578125" style="484" customWidth="1"/>
    <col min="12995" max="12995" width="5.28515625" style="484" customWidth="1"/>
    <col min="12996" max="12996" width="4.85546875" style="484" customWidth="1"/>
    <col min="12997" max="13008" width="0" style="484" hidden="1" customWidth="1"/>
    <col min="13009" max="13009" width="5.85546875" style="484" customWidth="1"/>
    <col min="13010" max="13010" width="5.42578125" style="484" customWidth="1"/>
    <col min="13011" max="13011" width="5.140625" style="484" customWidth="1"/>
    <col min="13012" max="13012" width="4.140625" style="484" customWidth="1"/>
    <col min="13013" max="13013" width="6.140625" style="484" customWidth="1"/>
    <col min="13014" max="13015" width="5.5703125" style="484" customWidth="1"/>
    <col min="13016" max="13016" width="4.42578125" style="484" customWidth="1"/>
    <col min="13017" max="13028" width="0" style="484" hidden="1" customWidth="1"/>
    <col min="13029" max="13029" width="7.5703125" style="484" customWidth="1"/>
    <col min="13030" max="13030" width="6.42578125" style="484" customWidth="1"/>
    <col min="13031" max="13031" width="5.42578125" style="484" customWidth="1"/>
    <col min="13032" max="13032" width="5.140625" style="484" customWidth="1"/>
    <col min="13033" max="13033" width="5.7109375" style="484" customWidth="1"/>
    <col min="13034" max="13034" width="5.42578125" style="484" customWidth="1"/>
    <col min="13035" max="13035" width="4.5703125" style="484" customWidth="1"/>
    <col min="13036" max="13036" width="5.42578125" style="484" customWidth="1"/>
    <col min="13037" max="13039" width="5.85546875" style="484" customWidth="1"/>
    <col min="13040" max="13040" width="4.42578125" style="484" customWidth="1"/>
    <col min="13041" max="13055" width="0" style="484" hidden="1" customWidth="1"/>
    <col min="13056" max="13056" width="9.140625" style="484" customWidth="1"/>
    <col min="13057" max="13201" width="9.140625" style="484"/>
    <col min="13202" max="13202" width="3.140625" style="484" customWidth="1"/>
    <col min="13203" max="13203" width="12.28515625" style="484" customWidth="1"/>
    <col min="13204" max="13204" width="34.85546875" style="484" customWidth="1"/>
    <col min="13205" max="13205" width="8.42578125" style="484" customWidth="1"/>
    <col min="13206" max="13206" width="8.28515625" style="484" customWidth="1"/>
    <col min="13207" max="13207" width="9.42578125" style="484" customWidth="1"/>
    <col min="13208" max="13208" width="8.28515625" style="484" customWidth="1"/>
    <col min="13209" max="13211" width="6.42578125" style="484" customWidth="1"/>
    <col min="13212" max="13212" width="7.140625" style="484" customWidth="1"/>
    <col min="13213" max="13213" width="4.5703125" style="484" customWidth="1"/>
    <col min="13214" max="13214" width="6.7109375" style="484" customWidth="1"/>
    <col min="13215" max="13215" width="6.85546875" style="484" customWidth="1"/>
    <col min="13216" max="13216" width="6.28515625" style="484" customWidth="1"/>
    <col min="13217" max="13217" width="4" style="484" customWidth="1"/>
    <col min="13218" max="13218" width="7.28515625" style="484" customWidth="1"/>
    <col min="13219" max="13219" width="7.5703125" style="484" customWidth="1"/>
    <col min="13220" max="13220" width="6" style="484" customWidth="1"/>
    <col min="13221" max="13221" width="4.7109375" style="484" customWidth="1"/>
    <col min="13222" max="13222" width="5.42578125" style="484" customWidth="1"/>
    <col min="13223" max="13223" width="5.7109375" style="484" customWidth="1"/>
    <col min="13224" max="13224" width="5.85546875" style="484" customWidth="1"/>
    <col min="13225" max="13225" width="5.7109375" style="484" customWidth="1"/>
    <col min="13226" max="13236" width="0" style="484" hidden="1" customWidth="1"/>
    <col min="13237" max="13237" width="5.85546875" style="484" customWidth="1"/>
    <col min="13238" max="13238" width="5.7109375" style="484" customWidth="1"/>
    <col min="13239" max="13239" width="5" style="484" customWidth="1"/>
    <col min="13240" max="13240" width="4.140625" style="484" customWidth="1"/>
    <col min="13241" max="13241" width="5.85546875" style="484" customWidth="1"/>
    <col min="13242" max="13242" width="5.7109375" style="484" customWidth="1"/>
    <col min="13243" max="13243" width="4.7109375" style="484" customWidth="1"/>
    <col min="13244" max="13244" width="4.42578125" style="484" customWidth="1"/>
    <col min="13245" max="13248" width="0" style="484" hidden="1" customWidth="1"/>
    <col min="13249" max="13249" width="5.85546875" style="484" customWidth="1"/>
    <col min="13250" max="13250" width="5.42578125" style="484" customWidth="1"/>
    <col min="13251" max="13251" width="5.28515625" style="484" customWidth="1"/>
    <col min="13252" max="13252" width="4.85546875" style="484" customWidth="1"/>
    <col min="13253" max="13264" width="0" style="484" hidden="1" customWidth="1"/>
    <col min="13265" max="13265" width="5.85546875" style="484" customWidth="1"/>
    <col min="13266" max="13266" width="5.42578125" style="484" customWidth="1"/>
    <col min="13267" max="13267" width="5.140625" style="484" customWidth="1"/>
    <col min="13268" max="13268" width="4.140625" style="484" customWidth="1"/>
    <col min="13269" max="13269" width="6.140625" style="484" customWidth="1"/>
    <col min="13270" max="13271" width="5.5703125" style="484" customWidth="1"/>
    <col min="13272" max="13272" width="4.42578125" style="484" customWidth="1"/>
    <col min="13273" max="13284" width="0" style="484" hidden="1" customWidth="1"/>
    <col min="13285" max="13285" width="7.5703125" style="484" customWidth="1"/>
    <col min="13286" max="13286" width="6.42578125" style="484" customWidth="1"/>
    <col min="13287" max="13287" width="5.42578125" style="484" customWidth="1"/>
    <col min="13288" max="13288" width="5.140625" style="484" customWidth="1"/>
    <col min="13289" max="13289" width="5.7109375" style="484" customWidth="1"/>
    <col min="13290" max="13290" width="5.42578125" style="484" customWidth="1"/>
    <col min="13291" max="13291" width="4.5703125" style="484" customWidth="1"/>
    <col min="13292" max="13292" width="5.42578125" style="484" customWidth="1"/>
    <col min="13293" max="13295" width="5.85546875" style="484" customWidth="1"/>
    <col min="13296" max="13296" width="4.42578125" style="484" customWidth="1"/>
    <col min="13297" max="13311" width="0" style="484" hidden="1" customWidth="1"/>
    <col min="13312" max="13312" width="9.140625" style="484" customWidth="1"/>
    <col min="13313" max="13457" width="9.140625" style="484"/>
    <col min="13458" max="13458" width="3.140625" style="484" customWidth="1"/>
    <col min="13459" max="13459" width="12.28515625" style="484" customWidth="1"/>
    <col min="13460" max="13460" width="34.85546875" style="484" customWidth="1"/>
    <col min="13461" max="13461" width="8.42578125" style="484" customWidth="1"/>
    <col min="13462" max="13462" width="8.28515625" style="484" customWidth="1"/>
    <col min="13463" max="13463" width="9.42578125" style="484" customWidth="1"/>
    <col min="13464" max="13464" width="8.28515625" style="484" customWidth="1"/>
    <col min="13465" max="13467" width="6.42578125" style="484" customWidth="1"/>
    <col min="13468" max="13468" width="7.140625" style="484" customWidth="1"/>
    <col min="13469" max="13469" width="4.5703125" style="484" customWidth="1"/>
    <col min="13470" max="13470" width="6.7109375" style="484" customWidth="1"/>
    <col min="13471" max="13471" width="6.85546875" style="484" customWidth="1"/>
    <col min="13472" max="13472" width="6.28515625" style="484" customWidth="1"/>
    <col min="13473" max="13473" width="4" style="484" customWidth="1"/>
    <col min="13474" max="13474" width="7.28515625" style="484" customWidth="1"/>
    <col min="13475" max="13475" width="7.5703125" style="484" customWidth="1"/>
    <col min="13476" max="13476" width="6" style="484" customWidth="1"/>
    <col min="13477" max="13477" width="4.7109375" style="484" customWidth="1"/>
    <col min="13478" max="13478" width="5.42578125" style="484" customWidth="1"/>
    <col min="13479" max="13479" width="5.7109375" style="484" customWidth="1"/>
    <col min="13480" max="13480" width="5.85546875" style="484" customWidth="1"/>
    <col min="13481" max="13481" width="5.7109375" style="484" customWidth="1"/>
    <col min="13482" max="13492" width="0" style="484" hidden="1" customWidth="1"/>
    <col min="13493" max="13493" width="5.85546875" style="484" customWidth="1"/>
    <col min="13494" max="13494" width="5.7109375" style="484" customWidth="1"/>
    <col min="13495" max="13495" width="5" style="484" customWidth="1"/>
    <col min="13496" max="13496" width="4.140625" style="484" customWidth="1"/>
    <col min="13497" max="13497" width="5.85546875" style="484" customWidth="1"/>
    <col min="13498" max="13498" width="5.7109375" style="484" customWidth="1"/>
    <col min="13499" max="13499" width="4.7109375" style="484" customWidth="1"/>
    <col min="13500" max="13500" width="4.42578125" style="484" customWidth="1"/>
    <col min="13501" max="13504" width="0" style="484" hidden="1" customWidth="1"/>
    <col min="13505" max="13505" width="5.85546875" style="484" customWidth="1"/>
    <col min="13506" max="13506" width="5.42578125" style="484" customWidth="1"/>
    <col min="13507" max="13507" width="5.28515625" style="484" customWidth="1"/>
    <col min="13508" max="13508" width="4.85546875" style="484" customWidth="1"/>
    <col min="13509" max="13520" width="0" style="484" hidden="1" customWidth="1"/>
    <col min="13521" max="13521" width="5.85546875" style="484" customWidth="1"/>
    <col min="13522" max="13522" width="5.42578125" style="484" customWidth="1"/>
    <col min="13523" max="13523" width="5.140625" style="484" customWidth="1"/>
    <col min="13524" max="13524" width="4.140625" style="484" customWidth="1"/>
    <col min="13525" max="13525" width="6.140625" style="484" customWidth="1"/>
    <col min="13526" max="13527" width="5.5703125" style="484" customWidth="1"/>
    <col min="13528" max="13528" width="4.42578125" style="484" customWidth="1"/>
    <col min="13529" max="13540" width="0" style="484" hidden="1" customWidth="1"/>
    <col min="13541" max="13541" width="7.5703125" style="484" customWidth="1"/>
    <col min="13542" max="13542" width="6.42578125" style="484" customWidth="1"/>
    <col min="13543" max="13543" width="5.42578125" style="484" customWidth="1"/>
    <col min="13544" max="13544" width="5.140625" style="484" customWidth="1"/>
    <col min="13545" max="13545" width="5.7109375" style="484" customWidth="1"/>
    <col min="13546" max="13546" width="5.42578125" style="484" customWidth="1"/>
    <col min="13547" max="13547" width="4.5703125" style="484" customWidth="1"/>
    <col min="13548" max="13548" width="5.42578125" style="484" customWidth="1"/>
    <col min="13549" max="13551" width="5.85546875" style="484" customWidth="1"/>
    <col min="13552" max="13552" width="4.42578125" style="484" customWidth="1"/>
    <col min="13553" max="13567" width="0" style="484" hidden="1" customWidth="1"/>
    <col min="13568" max="13568" width="9.140625" style="484" customWidth="1"/>
    <col min="13569" max="13713" width="9.140625" style="484"/>
    <col min="13714" max="13714" width="3.140625" style="484" customWidth="1"/>
    <col min="13715" max="13715" width="12.28515625" style="484" customWidth="1"/>
    <col min="13716" max="13716" width="34.85546875" style="484" customWidth="1"/>
    <col min="13717" max="13717" width="8.42578125" style="484" customWidth="1"/>
    <col min="13718" max="13718" width="8.28515625" style="484" customWidth="1"/>
    <col min="13719" max="13719" width="9.42578125" style="484" customWidth="1"/>
    <col min="13720" max="13720" width="8.28515625" style="484" customWidth="1"/>
    <col min="13721" max="13723" width="6.42578125" style="484" customWidth="1"/>
    <col min="13724" max="13724" width="7.140625" style="484" customWidth="1"/>
    <col min="13725" max="13725" width="4.5703125" style="484" customWidth="1"/>
    <col min="13726" max="13726" width="6.7109375" style="484" customWidth="1"/>
    <col min="13727" max="13727" width="6.85546875" style="484" customWidth="1"/>
    <col min="13728" max="13728" width="6.28515625" style="484" customWidth="1"/>
    <col min="13729" max="13729" width="4" style="484" customWidth="1"/>
    <col min="13730" max="13730" width="7.28515625" style="484" customWidth="1"/>
    <col min="13731" max="13731" width="7.5703125" style="484" customWidth="1"/>
    <col min="13732" max="13732" width="6" style="484" customWidth="1"/>
    <col min="13733" max="13733" width="4.7109375" style="484" customWidth="1"/>
    <col min="13734" max="13734" width="5.42578125" style="484" customWidth="1"/>
    <col min="13735" max="13735" width="5.7109375" style="484" customWidth="1"/>
    <col min="13736" max="13736" width="5.85546875" style="484" customWidth="1"/>
    <col min="13737" max="13737" width="5.7109375" style="484" customWidth="1"/>
    <col min="13738" max="13748" width="0" style="484" hidden="1" customWidth="1"/>
    <col min="13749" max="13749" width="5.85546875" style="484" customWidth="1"/>
    <col min="13750" max="13750" width="5.7109375" style="484" customWidth="1"/>
    <col min="13751" max="13751" width="5" style="484" customWidth="1"/>
    <col min="13752" max="13752" width="4.140625" style="484" customWidth="1"/>
    <col min="13753" max="13753" width="5.85546875" style="484" customWidth="1"/>
    <col min="13754" max="13754" width="5.7109375" style="484" customWidth="1"/>
    <col min="13755" max="13755" width="4.7109375" style="484" customWidth="1"/>
    <col min="13756" max="13756" width="4.42578125" style="484" customWidth="1"/>
    <col min="13757" max="13760" width="0" style="484" hidden="1" customWidth="1"/>
    <col min="13761" max="13761" width="5.85546875" style="484" customWidth="1"/>
    <col min="13762" max="13762" width="5.42578125" style="484" customWidth="1"/>
    <col min="13763" max="13763" width="5.28515625" style="484" customWidth="1"/>
    <col min="13764" max="13764" width="4.85546875" style="484" customWidth="1"/>
    <col min="13765" max="13776" width="0" style="484" hidden="1" customWidth="1"/>
    <col min="13777" max="13777" width="5.85546875" style="484" customWidth="1"/>
    <col min="13778" max="13778" width="5.42578125" style="484" customWidth="1"/>
    <col min="13779" max="13779" width="5.140625" style="484" customWidth="1"/>
    <col min="13780" max="13780" width="4.140625" style="484" customWidth="1"/>
    <col min="13781" max="13781" width="6.140625" style="484" customWidth="1"/>
    <col min="13782" max="13783" width="5.5703125" style="484" customWidth="1"/>
    <col min="13784" max="13784" width="4.42578125" style="484" customWidth="1"/>
    <col min="13785" max="13796" width="0" style="484" hidden="1" customWidth="1"/>
    <col min="13797" max="13797" width="7.5703125" style="484" customWidth="1"/>
    <col min="13798" max="13798" width="6.42578125" style="484" customWidth="1"/>
    <col min="13799" max="13799" width="5.42578125" style="484" customWidth="1"/>
    <col min="13800" max="13800" width="5.140625" style="484" customWidth="1"/>
    <col min="13801" max="13801" width="5.7109375" style="484" customWidth="1"/>
    <col min="13802" max="13802" width="5.42578125" style="484" customWidth="1"/>
    <col min="13803" max="13803" width="4.5703125" style="484" customWidth="1"/>
    <col min="13804" max="13804" width="5.42578125" style="484" customWidth="1"/>
    <col min="13805" max="13807" width="5.85546875" style="484" customWidth="1"/>
    <col min="13808" max="13808" width="4.42578125" style="484" customWidth="1"/>
    <col min="13809" max="13823" width="0" style="484" hidden="1" customWidth="1"/>
    <col min="13824" max="13824" width="9.140625" style="484" customWidth="1"/>
    <col min="13825" max="13969" width="9.140625" style="484"/>
    <col min="13970" max="13970" width="3.140625" style="484" customWidth="1"/>
    <col min="13971" max="13971" width="12.28515625" style="484" customWidth="1"/>
    <col min="13972" max="13972" width="34.85546875" style="484" customWidth="1"/>
    <col min="13973" max="13973" width="8.42578125" style="484" customWidth="1"/>
    <col min="13974" max="13974" width="8.28515625" style="484" customWidth="1"/>
    <col min="13975" max="13975" width="9.42578125" style="484" customWidth="1"/>
    <col min="13976" max="13976" width="8.28515625" style="484" customWidth="1"/>
    <col min="13977" max="13979" width="6.42578125" style="484" customWidth="1"/>
    <col min="13980" max="13980" width="7.140625" style="484" customWidth="1"/>
    <col min="13981" max="13981" width="4.5703125" style="484" customWidth="1"/>
    <col min="13982" max="13982" width="6.7109375" style="484" customWidth="1"/>
    <col min="13983" max="13983" width="6.85546875" style="484" customWidth="1"/>
    <col min="13984" max="13984" width="6.28515625" style="484" customWidth="1"/>
    <col min="13985" max="13985" width="4" style="484" customWidth="1"/>
    <col min="13986" max="13986" width="7.28515625" style="484" customWidth="1"/>
    <col min="13987" max="13987" width="7.5703125" style="484" customWidth="1"/>
    <col min="13988" max="13988" width="6" style="484" customWidth="1"/>
    <col min="13989" max="13989" width="4.7109375" style="484" customWidth="1"/>
    <col min="13990" max="13990" width="5.42578125" style="484" customWidth="1"/>
    <col min="13991" max="13991" width="5.7109375" style="484" customWidth="1"/>
    <col min="13992" max="13992" width="5.85546875" style="484" customWidth="1"/>
    <col min="13993" max="13993" width="5.7109375" style="484" customWidth="1"/>
    <col min="13994" max="14004" width="0" style="484" hidden="1" customWidth="1"/>
    <col min="14005" max="14005" width="5.85546875" style="484" customWidth="1"/>
    <col min="14006" max="14006" width="5.7109375" style="484" customWidth="1"/>
    <col min="14007" max="14007" width="5" style="484" customWidth="1"/>
    <col min="14008" max="14008" width="4.140625" style="484" customWidth="1"/>
    <col min="14009" max="14009" width="5.85546875" style="484" customWidth="1"/>
    <col min="14010" max="14010" width="5.7109375" style="484" customWidth="1"/>
    <col min="14011" max="14011" width="4.7109375" style="484" customWidth="1"/>
    <col min="14012" max="14012" width="4.42578125" style="484" customWidth="1"/>
    <col min="14013" max="14016" width="0" style="484" hidden="1" customWidth="1"/>
    <col min="14017" max="14017" width="5.85546875" style="484" customWidth="1"/>
    <col min="14018" max="14018" width="5.42578125" style="484" customWidth="1"/>
    <col min="14019" max="14019" width="5.28515625" style="484" customWidth="1"/>
    <col min="14020" max="14020" width="4.85546875" style="484" customWidth="1"/>
    <col min="14021" max="14032" width="0" style="484" hidden="1" customWidth="1"/>
    <col min="14033" max="14033" width="5.85546875" style="484" customWidth="1"/>
    <col min="14034" max="14034" width="5.42578125" style="484" customWidth="1"/>
    <col min="14035" max="14035" width="5.140625" style="484" customWidth="1"/>
    <col min="14036" max="14036" width="4.140625" style="484" customWidth="1"/>
    <col min="14037" max="14037" width="6.140625" style="484" customWidth="1"/>
    <col min="14038" max="14039" width="5.5703125" style="484" customWidth="1"/>
    <col min="14040" max="14040" width="4.42578125" style="484" customWidth="1"/>
    <col min="14041" max="14052" width="0" style="484" hidden="1" customWidth="1"/>
    <col min="14053" max="14053" width="7.5703125" style="484" customWidth="1"/>
    <col min="14054" max="14054" width="6.42578125" style="484" customWidth="1"/>
    <col min="14055" max="14055" width="5.42578125" style="484" customWidth="1"/>
    <col min="14056" max="14056" width="5.140625" style="484" customWidth="1"/>
    <col min="14057" max="14057" width="5.7109375" style="484" customWidth="1"/>
    <col min="14058" max="14058" width="5.42578125" style="484" customWidth="1"/>
    <col min="14059" max="14059" width="4.5703125" style="484" customWidth="1"/>
    <col min="14060" max="14060" width="5.42578125" style="484" customWidth="1"/>
    <col min="14061" max="14063" width="5.85546875" style="484" customWidth="1"/>
    <col min="14064" max="14064" width="4.42578125" style="484" customWidth="1"/>
    <col min="14065" max="14079" width="0" style="484" hidden="1" customWidth="1"/>
    <col min="14080" max="14080" width="9.140625" style="484" customWidth="1"/>
    <col min="14081" max="14225" width="9.140625" style="484"/>
    <col min="14226" max="14226" width="3.140625" style="484" customWidth="1"/>
    <col min="14227" max="14227" width="12.28515625" style="484" customWidth="1"/>
    <col min="14228" max="14228" width="34.85546875" style="484" customWidth="1"/>
    <col min="14229" max="14229" width="8.42578125" style="484" customWidth="1"/>
    <col min="14230" max="14230" width="8.28515625" style="484" customWidth="1"/>
    <col min="14231" max="14231" width="9.42578125" style="484" customWidth="1"/>
    <col min="14232" max="14232" width="8.28515625" style="484" customWidth="1"/>
    <col min="14233" max="14235" width="6.42578125" style="484" customWidth="1"/>
    <col min="14236" max="14236" width="7.140625" style="484" customWidth="1"/>
    <col min="14237" max="14237" width="4.5703125" style="484" customWidth="1"/>
    <col min="14238" max="14238" width="6.7109375" style="484" customWidth="1"/>
    <col min="14239" max="14239" width="6.85546875" style="484" customWidth="1"/>
    <col min="14240" max="14240" width="6.28515625" style="484" customWidth="1"/>
    <col min="14241" max="14241" width="4" style="484" customWidth="1"/>
    <col min="14242" max="14242" width="7.28515625" style="484" customWidth="1"/>
    <col min="14243" max="14243" width="7.5703125" style="484" customWidth="1"/>
    <col min="14244" max="14244" width="6" style="484" customWidth="1"/>
    <col min="14245" max="14245" width="4.7109375" style="484" customWidth="1"/>
    <col min="14246" max="14246" width="5.42578125" style="484" customWidth="1"/>
    <col min="14247" max="14247" width="5.7109375" style="484" customWidth="1"/>
    <col min="14248" max="14248" width="5.85546875" style="484" customWidth="1"/>
    <col min="14249" max="14249" width="5.7109375" style="484" customWidth="1"/>
    <col min="14250" max="14260" width="0" style="484" hidden="1" customWidth="1"/>
    <col min="14261" max="14261" width="5.85546875" style="484" customWidth="1"/>
    <col min="14262" max="14262" width="5.7109375" style="484" customWidth="1"/>
    <col min="14263" max="14263" width="5" style="484" customWidth="1"/>
    <col min="14264" max="14264" width="4.140625" style="484" customWidth="1"/>
    <col min="14265" max="14265" width="5.85546875" style="484" customWidth="1"/>
    <col min="14266" max="14266" width="5.7109375" style="484" customWidth="1"/>
    <col min="14267" max="14267" width="4.7109375" style="484" customWidth="1"/>
    <col min="14268" max="14268" width="4.42578125" style="484" customWidth="1"/>
    <col min="14269" max="14272" width="0" style="484" hidden="1" customWidth="1"/>
    <col min="14273" max="14273" width="5.85546875" style="484" customWidth="1"/>
    <col min="14274" max="14274" width="5.42578125" style="484" customWidth="1"/>
    <col min="14275" max="14275" width="5.28515625" style="484" customWidth="1"/>
    <col min="14276" max="14276" width="4.85546875" style="484" customWidth="1"/>
    <col min="14277" max="14288" width="0" style="484" hidden="1" customWidth="1"/>
    <col min="14289" max="14289" width="5.85546875" style="484" customWidth="1"/>
    <col min="14290" max="14290" width="5.42578125" style="484" customWidth="1"/>
    <col min="14291" max="14291" width="5.140625" style="484" customWidth="1"/>
    <col min="14292" max="14292" width="4.140625" style="484" customWidth="1"/>
    <col min="14293" max="14293" width="6.140625" style="484" customWidth="1"/>
    <col min="14294" max="14295" width="5.5703125" style="484" customWidth="1"/>
    <col min="14296" max="14296" width="4.42578125" style="484" customWidth="1"/>
    <col min="14297" max="14308" width="0" style="484" hidden="1" customWidth="1"/>
    <col min="14309" max="14309" width="7.5703125" style="484" customWidth="1"/>
    <col min="14310" max="14310" width="6.42578125" style="484" customWidth="1"/>
    <col min="14311" max="14311" width="5.42578125" style="484" customWidth="1"/>
    <col min="14312" max="14312" width="5.140625" style="484" customWidth="1"/>
    <col min="14313" max="14313" width="5.7109375" style="484" customWidth="1"/>
    <col min="14314" max="14314" width="5.42578125" style="484" customWidth="1"/>
    <col min="14315" max="14315" width="4.5703125" style="484" customWidth="1"/>
    <col min="14316" max="14316" width="5.42578125" style="484" customWidth="1"/>
    <col min="14317" max="14319" width="5.85546875" style="484" customWidth="1"/>
    <col min="14320" max="14320" width="4.42578125" style="484" customWidth="1"/>
    <col min="14321" max="14335" width="0" style="484" hidden="1" customWidth="1"/>
    <col min="14336" max="14336" width="9.140625" style="484" customWidth="1"/>
    <col min="14337" max="14481" width="9.140625" style="484"/>
    <col min="14482" max="14482" width="3.140625" style="484" customWidth="1"/>
    <col min="14483" max="14483" width="12.28515625" style="484" customWidth="1"/>
    <col min="14484" max="14484" width="34.85546875" style="484" customWidth="1"/>
    <col min="14485" max="14485" width="8.42578125" style="484" customWidth="1"/>
    <col min="14486" max="14486" width="8.28515625" style="484" customWidth="1"/>
    <col min="14487" max="14487" width="9.42578125" style="484" customWidth="1"/>
    <col min="14488" max="14488" width="8.28515625" style="484" customWidth="1"/>
    <col min="14489" max="14491" width="6.42578125" style="484" customWidth="1"/>
    <col min="14492" max="14492" width="7.140625" style="484" customWidth="1"/>
    <col min="14493" max="14493" width="4.5703125" style="484" customWidth="1"/>
    <col min="14494" max="14494" width="6.7109375" style="484" customWidth="1"/>
    <col min="14495" max="14495" width="6.85546875" style="484" customWidth="1"/>
    <col min="14496" max="14496" width="6.28515625" style="484" customWidth="1"/>
    <col min="14497" max="14497" width="4" style="484" customWidth="1"/>
    <col min="14498" max="14498" width="7.28515625" style="484" customWidth="1"/>
    <col min="14499" max="14499" width="7.5703125" style="484" customWidth="1"/>
    <col min="14500" max="14500" width="6" style="484" customWidth="1"/>
    <col min="14501" max="14501" width="4.7109375" style="484" customWidth="1"/>
    <col min="14502" max="14502" width="5.42578125" style="484" customWidth="1"/>
    <col min="14503" max="14503" width="5.7109375" style="484" customWidth="1"/>
    <col min="14504" max="14504" width="5.85546875" style="484" customWidth="1"/>
    <col min="14505" max="14505" width="5.7109375" style="484" customWidth="1"/>
    <col min="14506" max="14516" width="0" style="484" hidden="1" customWidth="1"/>
    <col min="14517" max="14517" width="5.85546875" style="484" customWidth="1"/>
    <col min="14518" max="14518" width="5.7109375" style="484" customWidth="1"/>
    <col min="14519" max="14519" width="5" style="484" customWidth="1"/>
    <col min="14520" max="14520" width="4.140625" style="484" customWidth="1"/>
    <col min="14521" max="14521" width="5.85546875" style="484" customWidth="1"/>
    <col min="14522" max="14522" width="5.7109375" style="484" customWidth="1"/>
    <col min="14523" max="14523" width="4.7109375" style="484" customWidth="1"/>
    <col min="14524" max="14524" width="4.42578125" style="484" customWidth="1"/>
    <col min="14525" max="14528" width="0" style="484" hidden="1" customWidth="1"/>
    <col min="14529" max="14529" width="5.85546875" style="484" customWidth="1"/>
    <col min="14530" max="14530" width="5.42578125" style="484" customWidth="1"/>
    <col min="14531" max="14531" width="5.28515625" style="484" customWidth="1"/>
    <col min="14532" max="14532" width="4.85546875" style="484" customWidth="1"/>
    <col min="14533" max="14544" width="0" style="484" hidden="1" customWidth="1"/>
    <col min="14545" max="14545" width="5.85546875" style="484" customWidth="1"/>
    <col min="14546" max="14546" width="5.42578125" style="484" customWidth="1"/>
    <col min="14547" max="14547" width="5.140625" style="484" customWidth="1"/>
    <col min="14548" max="14548" width="4.140625" style="484" customWidth="1"/>
    <col min="14549" max="14549" width="6.140625" style="484" customWidth="1"/>
    <col min="14550" max="14551" width="5.5703125" style="484" customWidth="1"/>
    <col min="14552" max="14552" width="4.42578125" style="484" customWidth="1"/>
    <col min="14553" max="14564" width="0" style="484" hidden="1" customWidth="1"/>
    <col min="14565" max="14565" width="7.5703125" style="484" customWidth="1"/>
    <col min="14566" max="14566" width="6.42578125" style="484" customWidth="1"/>
    <col min="14567" max="14567" width="5.42578125" style="484" customWidth="1"/>
    <col min="14568" max="14568" width="5.140625" style="484" customWidth="1"/>
    <col min="14569" max="14569" width="5.7109375" style="484" customWidth="1"/>
    <col min="14570" max="14570" width="5.42578125" style="484" customWidth="1"/>
    <col min="14571" max="14571" width="4.5703125" style="484" customWidth="1"/>
    <col min="14572" max="14572" width="5.42578125" style="484" customWidth="1"/>
    <col min="14573" max="14575" width="5.85546875" style="484" customWidth="1"/>
    <col min="14576" max="14576" width="4.42578125" style="484" customWidth="1"/>
    <col min="14577" max="14591" width="0" style="484" hidden="1" customWidth="1"/>
    <col min="14592" max="14592" width="9.140625" style="484" customWidth="1"/>
    <col min="14593" max="14737" width="9.140625" style="484"/>
    <col min="14738" max="14738" width="3.140625" style="484" customWidth="1"/>
    <col min="14739" max="14739" width="12.28515625" style="484" customWidth="1"/>
    <col min="14740" max="14740" width="34.85546875" style="484" customWidth="1"/>
    <col min="14741" max="14741" width="8.42578125" style="484" customWidth="1"/>
    <col min="14742" max="14742" width="8.28515625" style="484" customWidth="1"/>
    <col min="14743" max="14743" width="9.42578125" style="484" customWidth="1"/>
    <col min="14744" max="14744" width="8.28515625" style="484" customWidth="1"/>
    <col min="14745" max="14747" width="6.42578125" style="484" customWidth="1"/>
    <col min="14748" max="14748" width="7.140625" style="484" customWidth="1"/>
    <col min="14749" max="14749" width="4.5703125" style="484" customWidth="1"/>
    <col min="14750" max="14750" width="6.7109375" style="484" customWidth="1"/>
    <col min="14751" max="14751" width="6.85546875" style="484" customWidth="1"/>
    <col min="14752" max="14752" width="6.28515625" style="484" customWidth="1"/>
    <col min="14753" max="14753" width="4" style="484" customWidth="1"/>
    <col min="14754" max="14754" width="7.28515625" style="484" customWidth="1"/>
    <col min="14755" max="14755" width="7.5703125" style="484" customWidth="1"/>
    <col min="14756" max="14756" width="6" style="484" customWidth="1"/>
    <col min="14757" max="14757" width="4.7109375" style="484" customWidth="1"/>
    <col min="14758" max="14758" width="5.42578125" style="484" customWidth="1"/>
    <col min="14759" max="14759" width="5.7109375" style="484" customWidth="1"/>
    <col min="14760" max="14760" width="5.85546875" style="484" customWidth="1"/>
    <col min="14761" max="14761" width="5.7109375" style="484" customWidth="1"/>
    <col min="14762" max="14772" width="0" style="484" hidden="1" customWidth="1"/>
    <col min="14773" max="14773" width="5.85546875" style="484" customWidth="1"/>
    <col min="14774" max="14774" width="5.7109375" style="484" customWidth="1"/>
    <col min="14775" max="14775" width="5" style="484" customWidth="1"/>
    <col min="14776" max="14776" width="4.140625" style="484" customWidth="1"/>
    <col min="14777" max="14777" width="5.85546875" style="484" customWidth="1"/>
    <col min="14778" max="14778" width="5.7109375" style="484" customWidth="1"/>
    <col min="14779" max="14779" width="4.7109375" style="484" customWidth="1"/>
    <col min="14780" max="14780" width="4.42578125" style="484" customWidth="1"/>
    <col min="14781" max="14784" width="0" style="484" hidden="1" customWidth="1"/>
    <col min="14785" max="14785" width="5.85546875" style="484" customWidth="1"/>
    <col min="14786" max="14786" width="5.42578125" style="484" customWidth="1"/>
    <col min="14787" max="14787" width="5.28515625" style="484" customWidth="1"/>
    <col min="14788" max="14788" width="4.85546875" style="484" customWidth="1"/>
    <col min="14789" max="14800" width="0" style="484" hidden="1" customWidth="1"/>
    <col min="14801" max="14801" width="5.85546875" style="484" customWidth="1"/>
    <col min="14802" max="14802" width="5.42578125" style="484" customWidth="1"/>
    <col min="14803" max="14803" width="5.140625" style="484" customWidth="1"/>
    <col min="14804" max="14804" width="4.140625" style="484" customWidth="1"/>
    <col min="14805" max="14805" width="6.140625" style="484" customWidth="1"/>
    <col min="14806" max="14807" width="5.5703125" style="484" customWidth="1"/>
    <col min="14808" max="14808" width="4.42578125" style="484" customWidth="1"/>
    <col min="14809" max="14820" width="0" style="484" hidden="1" customWidth="1"/>
    <col min="14821" max="14821" width="7.5703125" style="484" customWidth="1"/>
    <col min="14822" max="14822" width="6.42578125" style="484" customWidth="1"/>
    <col min="14823" max="14823" width="5.42578125" style="484" customWidth="1"/>
    <col min="14824" max="14824" width="5.140625" style="484" customWidth="1"/>
    <col min="14825" max="14825" width="5.7109375" style="484" customWidth="1"/>
    <col min="14826" max="14826" width="5.42578125" style="484" customWidth="1"/>
    <col min="14827" max="14827" width="4.5703125" style="484" customWidth="1"/>
    <col min="14828" max="14828" width="5.42578125" style="484" customWidth="1"/>
    <col min="14829" max="14831" width="5.85546875" style="484" customWidth="1"/>
    <col min="14832" max="14832" width="4.42578125" style="484" customWidth="1"/>
    <col min="14833" max="14847" width="0" style="484" hidden="1" customWidth="1"/>
    <col min="14848" max="14848" width="9.140625" style="484" customWidth="1"/>
    <col min="14849" max="14993" width="9.140625" style="484"/>
    <col min="14994" max="14994" width="3.140625" style="484" customWidth="1"/>
    <col min="14995" max="14995" width="12.28515625" style="484" customWidth="1"/>
    <col min="14996" max="14996" width="34.85546875" style="484" customWidth="1"/>
    <col min="14997" max="14997" width="8.42578125" style="484" customWidth="1"/>
    <col min="14998" max="14998" width="8.28515625" style="484" customWidth="1"/>
    <col min="14999" max="14999" width="9.42578125" style="484" customWidth="1"/>
    <col min="15000" max="15000" width="8.28515625" style="484" customWidth="1"/>
    <col min="15001" max="15003" width="6.42578125" style="484" customWidth="1"/>
    <col min="15004" max="15004" width="7.140625" style="484" customWidth="1"/>
    <col min="15005" max="15005" width="4.5703125" style="484" customWidth="1"/>
    <col min="15006" max="15006" width="6.7109375" style="484" customWidth="1"/>
    <col min="15007" max="15007" width="6.85546875" style="484" customWidth="1"/>
    <col min="15008" max="15008" width="6.28515625" style="484" customWidth="1"/>
    <col min="15009" max="15009" width="4" style="484" customWidth="1"/>
    <col min="15010" max="15010" width="7.28515625" style="484" customWidth="1"/>
    <col min="15011" max="15011" width="7.5703125" style="484" customWidth="1"/>
    <col min="15012" max="15012" width="6" style="484" customWidth="1"/>
    <col min="15013" max="15013" width="4.7109375" style="484" customWidth="1"/>
    <col min="15014" max="15014" width="5.42578125" style="484" customWidth="1"/>
    <col min="15015" max="15015" width="5.7109375" style="484" customWidth="1"/>
    <col min="15016" max="15016" width="5.85546875" style="484" customWidth="1"/>
    <col min="15017" max="15017" width="5.7109375" style="484" customWidth="1"/>
    <col min="15018" max="15028" width="0" style="484" hidden="1" customWidth="1"/>
    <col min="15029" max="15029" width="5.85546875" style="484" customWidth="1"/>
    <col min="15030" max="15030" width="5.7109375" style="484" customWidth="1"/>
    <col min="15031" max="15031" width="5" style="484" customWidth="1"/>
    <col min="15032" max="15032" width="4.140625" style="484" customWidth="1"/>
    <col min="15033" max="15033" width="5.85546875" style="484" customWidth="1"/>
    <col min="15034" max="15034" width="5.7109375" style="484" customWidth="1"/>
    <col min="15035" max="15035" width="4.7109375" style="484" customWidth="1"/>
    <col min="15036" max="15036" width="4.42578125" style="484" customWidth="1"/>
    <col min="15037" max="15040" width="0" style="484" hidden="1" customWidth="1"/>
    <col min="15041" max="15041" width="5.85546875" style="484" customWidth="1"/>
    <col min="15042" max="15042" width="5.42578125" style="484" customWidth="1"/>
    <col min="15043" max="15043" width="5.28515625" style="484" customWidth="1"/>
    <col min="15044" max="15044" width="4.85546875" style="484" customWidth="1"/>
    <col min="15045" max="15056" width="0" style="484" hidden="1" customWidth="1"/>
    <col min="15057" max="15057" width="5.85546875" style="484" customWidth="1"/>
    <col min="15058" max="15058" width="5.42578125" style="484" customWidth="1"/>
    <col min="15059" max="15059" width="5.140625" style="484" customWidth="1"/>
    <col min="15060" max="15060" width="4.140625" style="484" customWidth="1"/>
    <col min="15061" max="15061" width="6.140625" style="484" customWidth="1"/>
    <col min="15062" max="15063" width="5.5703125" style="484" customWidth="1"/>
    <col min="15064" max="15064" width="4.42578125" style="484" customWidth="1"/>
    <col min="15065" max="15076" width="0" style="484" hidden="1" customWidth="1"/>
    <col min="15077" max="15077" width="7.5703125" style="484" customWidth="1"/>
    <col min="15078" max="15078" width="6.42578125" style="484" customWidth="1"/>
    <col min="15079" max="15079" width="5.42578125" style="484" customWidth="1"/>
    <col min="15080" max="15080" width="5.140625" style="484" customWidth="1"/>
    <col min="15081" max="15081" width="5.7109375" style="484" customWidth="1"/>
    <col min="15082" max="15082" width="5.42578125" style="484" customWidth="1"/>
    <col min="15083" max="15083" width="4.5703125" style="484" customWidth="1"/>
    <col min="15084" max="15084" width="5.42578125" style="484" customWidth="1"/>
    <col min="15085" max="15087" width="5.85546875" style="484" customWidth="1"/>
    <col min="15088" max="15088" width="4.42578125" style="484" customWidth="1"/>
    <col min="15089" max="15103" width="0" style="484" hidden="1" customWidth="1"/>
    <col min="15104" max="15104" width="9.140625" style="484" customWidth="1"/>
    <col min="15105" max="15249" width="9.140625" style="484"/>
    <col min="15250" max="15250" width="3.140625" style="484" customWidth="1"/>
    <col min="15251" max="15251" width="12.28515625" style="484" customWidth="1"/>
    <col min="15252" max="15252" width="34.85546875" style="484" customWidth="1"/>
    <col min="15253" max="15253" width="8.42578125" style="484" customWidth="1"/>
    <col min="15254" max="15254" width="8.28515625" style="484" customWidth="1"/>
    <col min="15255" max="15255" width="9.42578125" style="484" customWidth="1"/>
    <col min="15256" max="15256" width="8.28515625" style="484" customWidth="1"/>
    <col min="15257" max="15259" width="6.42578125" style="484" customWidth="1"/>
    <col min="15260" max="15260" width="7.140625" style="484" customWidth="1"/>
    <col min="15261" max="15261" width="4.5703125" style="484" customWidth="1"/>
    <col min="15262" max="15262" width="6.7109375" style="484" customWidth="1"/>
    <col min="15263" max="15263" width="6.85546875" style="484" customWidth="1"/>
    <col min="15264" max="15264" width="6.28515625" style="484" customWidth="1"/>
    <col min="15265" max="15265" width="4" style="484" customWidth="1"/>
    <col min="15266" max="15266" width="7.28515625" style="484" customWidth="1"/>
    <col min="15267" max="15267" width="7.5703125" style="484" customWidth="1"/>
    <col min="15268" max="15268" width="6" style="484" customWidth="1"/>
    <col min="15269" max="15269" width="4.7109375" style="484" customWidth="1"/>
    <col min="15270" max="15270" width="5.42578125" style="484" customWidth="1"/>
    <col min="15271" max="15271" width="5.7109375" style="484" customWidth="1"/>
    <col min="15272" max="15272" width="5.85546875" style="484" customWidth="1"/>
    <col min="15273" max="15273" width="5.7109375" style="484" customWidth="1"/>
    <col min="15274" max="15284" width="0" style="484" hidden="1" customWidth="1"/>
    <col min="15285" max="15285" width="5.85546875" style="484" customWidth="1"/>
    <col min="15286" max="15286" width="5.7109375" style="484" customWidth="1"/>
    <col min="15287" max="15287" width="5" style="484" customWidth="1"/>
    <col min="15288" max="15288" width="4.140625" style="484" customWidth="1"/>
    <col min="15289" max="15289" width="5.85546875" style="484" customWidth="1"/>
    <col min="15290" max="15290" width="5.7109375" style="484" customWidth="1"/>
    <col min="15291" max="15291" width="4.7109375" style="484" customWidth="1"/>
    <col min="15292" max="15292" width="4.42578125" style="484" customWidth="1"/>
    <col min="15293" max="15296" width="0" style="484" hidden="1" customWidth="1"/>
    <col min="15297" max="15297" width="5.85546875" style="484" customWidth="1"/>
    <col min="15298" max="15298" width="5.42578125" style="484" customWidth="1"/>
    <col min="15299" max="15299" width="5.28515625" style="484" customWidth="1"/>
    <col min="15300" max="15300" width="4.85546875" style="484" customWidth="1"/>
    <col min="15301" max="15312" width="0" style="484" hidden="1" customWidth="1"/>
    <col min="15313" max="15313" width="5.85546875" style="484" customWidth="1"/>
    <col min="15314" max="15314" width="5.42578125" style="484" customWidth="1"/>
    <col min="15315" max="15315" width="5.140625" style="484" customWidth="1"/>
    <col min="15316" max="15316" width="4.140625" style="484" customWidth="1"/>
    <col min="15317" max="15317" width="6.140625" style="484" customWidth="1"/>
    <col min="15318" max="15319" width="5.5703125" style="484" customWidth="1"/>
    <col min="15320" max="15320" width="4.42578125" style="484" customWidth="1"/>
    <col min="15321" max="15332" width="0" style="484" hidden="1" customWidth="1"/>
    <col min="15333" max="15333" width="7.5703125" style="484" customWidth="1"/>
    <col min="15334" max="15334" width="6.42578125" style="484" customWidth="1"/>
    <col min="15335" max="15335" width="5.42578125" style="484" customWidth="1"/>
    <col min="15336" max="15336" width="5.140625" style="484" customWidth="1"/>
    <col min="15337" max="15337" width="5.7109375" style="484" customWidth="1"/>
    <col min="15338" max="15338" width="5.42578125" style="484" customWidth="1"/>
    <col min="15339" max="15339" width="4.5703125" style="484" customWidth="1"/>
    <col min="15340" max="15340" width="5.42578125" style="484" customWidth="1"/>
    <col min="15341" max="15343" width="5.85546875" style="484" customWidth="1"/>
    <col min="15344" max="15344" width="4.42578125" style="484" customWidth="1"/>
    <col min="15345" max="15359" width="0" style="484" hidden="1" customWidth="1"/>
    <col min="15360" max="15360" width="9.140625" style="484" customWidth="1"/>
    <col min="15361" max="15505" width="9.140625" style="484"/>
    <col min="15506" max="15506" width="3.140625" style="484" customWidth="1"/>
    <col min="15507" max="15507" width="12.28515625" style="484" customWidth="1"/>
    <col min="15508" max="15508" width="34.85546875" style="484" customWidth="1"/>
    <col min="15509" max="15509" width="8.42578125" style="484" customWidth="1"/>
    <col min="15510" max="15510" width="8.28515625" style="484" customWidth="1"/>
    <col min="15511" max="15511" width="9.42578125" style="484" customWidth="1"/>
    <col min="15512" max="15512" width="8.28515625" style="484" customWidth="1"/>
    <col min="15513" max="15515" width="6.42578125" style="484" customWidth="1"/>
    <col min="15516" max="15516" width="7.140625" style="484" customWidth="1"/>
    <col min="15517" max="15517" width="4.5703125" style="484" customWidth="1"/>
    <col min="15518" max="15518" width="6.7109375" style="484" customWidth="1"/>
    <col min="15519" max="15519" width="6.85546875" style="484" customWidth="1"/>
    <col min="15520" max="15520" width="6.28515625" style="484" customWidth="1"/>
    <col min="15521" max="15521" width="4" style="484" customWidth="1"/>
    <col min="15522" max="15522" width="7.28515625" style="484" customWidth="1"/>
    <col min="15523" max="15523" width="7.5703125" style="484" customWidth="1"/>
    <col min="15524" max="15524" width="6" style="484" customWidth="1"/>
    <col min="15525" max="15525" width="4.7109375" style="484" customWidth="1"/>
    <col min="15526" max="15526" width="5.42578125" style="484" customWidth="1"/>
    <col min="15527" max="15527" width="5.7109375" style="484" customWidth="1"/>
    <col min="15528" max="15528" width="5.85546875" style="484" customWidth="1"/>
    <col min="15529" max="15529" width="5.7109375" style="484" customWidth="1"/>
    <col min="15530" max="15540" width="0" style="484" hidden="1" customWidth="1"/>
    <col min="15541" max="15541" width="5.85546875" style="484" customWidth="1"/>
    <col min="15542" max="15542" width="5.7109375" style="484" customWidth="1"/>
    <col min="15543" max="15543" width="5" style="484" customWidth="1"/>
    <col min="15544" max="15544" width="4.140625" style="484" customWidth="1"/>
    <col min="15545" max="15545" width="5.85546875" style="484" customWidth="1"/>
    <col min="15546" max="15546" width="5.7109375" style="484" customWidth="1"/>
    <col min="15547" max="15547" width="4.7109375" style="484" customWidth="1"/>
    <col min="15548" max="15548" width="4.42578125" style="484" customWidth="1"/>
    <col min="15549" max="15552" width="0" style="484" hidden="1" customWidth="1"/>
    <col min="15553" max="15553" width="5.85546875" style="484" customWidth="1"/>
    <col min="15554" max="15554" width="5.42578125" style="484" customWidth="1"/>
    <col min="15555" max="15555" width="5.28515625" style="484" customWidth="1"/>
    <col min="15556" max="15556" width="4.85546875" style="484" customWidth="1"/>
    <col min="15557" max="15568" width="0" style="484" hidden="1" customWidth="1"/>
    <col min="15569" max="15569" width="5.85546875" style="484" customWidth="1"/>
    <col min="15570" max="15570" width="5.42578125" style="484" customWidth="1"/>
    <col min="15571" max="15571" width="5.140625" style="484" customWidth="1"/>
    <col min="15572" max="15572" width="4.140625" style="484" customWidth="1"/>
    <col min="15573" max="15573" width="6.140625" style="484" customWidth="1"/>
    <col min="15574" max="15575" width="5.5703125" style="484" customWidth="1"/>
    <col min="15576" max="15576" width="4.42578125" style="484" customWidth="1"/>
    <col min="15577" max="15588" width="0" style="484" hidden="1" customWidth="1"/>
    <col min="15589" max="15589" width="7.5703125" style="484" customWidth="1"/>
    <col min="15590" max="15590" width="6.42578125" style="484" customWidth="1"/>
    <col min="15591" max="15591" width="5.42578125" style="484" customWidth="1"/>
    <col min="15592" max="15592" width="5.140625" style="484" customWidth="1"/>
    <col min="15593" max="15593" width="5.7109375" style="484" customWidth="1"/>
    <col min="15594" max="15594" width="5.42578125" style="484" customWidth="1"/>
    <col min="15595" max="15595" width="4.5703125" style="484" customWidth="1"/>
    <col min="15596" max="15596" width="5.42578125" style="484" customWidth="1"/>
    <col min="15597" max="15599" width="5.85546875" style="484" customWidth="1"/>
    <col min="15600" max="15600" width="4.42578125" style="484" customWidth="1"/>
    <col min="15601" max="15615" width="0" style="484" hidden="1" customWidth="1"/>
    <col min="15616" max="15616" width="9.140625" style="484" customWidth="1"/>
    <col min="15617" max="15761" width="9.140625" style="484"/>
    <col min="15762" max="15762" width="3.140625" style="484" customWidth="1"/>
    <col min="15763" max="15763" width="12.28515625" style="484" customWidth="1"/>
    <col min="15764" max="15764" width="34.85546875" style="484" customWidth="1"/>
    <col min="15765" max="15765" width="8.42578125" style="484" customWidth="1"/>
    <col min="15766" max="15766" width="8.28515625" style="484" customWidth="1"/>
    <col min="15767" max="15767" width="9.42578125" style="484" customWidth="1"/>
    <col min="15768" max="15768" width="8.28515625" style="484" customWidth="1"/>
    <col min="15769" max="15771" width="6.42578125" style="484" customWidth="1"/>
    <col min="15772" max="15772" width="7.140625" style="484" customWidth="1"/>
    <col min="15773" max="15773" width="4.5703125" style="484" customWidth="1"/>
    <col min="15774" max="15774" width="6.7109375" style="484" customWidth="1"/>
    <col min="15775" max="15775" width="6.85546875" style="484" customWidth="1"/>
    <col min="15776" max="15776" width="6.28515625" style="484" customWidth="1"/>
    <col min="15777" max="15777" width="4" style="484" customWidth="1"/>
    <col min="15778" max="15778" width="7.28515625" style="484" customWidth="1"/>
    <col min="15779" max="15779" width="7.5703125" style="484" customWidth="1"/>
    <col min="15780" max="15780" width="6" style="484" customWidth="1"/>
    <col min="15781" max="15781" width="4.7109375" style="484" customWidth="1"/>
    <col min="15782" max="15782" width="5.42578125" style="484" customWidth="1"/>
    <col min="15783" max="15783" width="5.7109375" style="484" customWidth="1"/>
    <col min="15784" max="15784" width="5.85546875" style="484" customWidth="1"/>
    <col min="15785" max="15785" width="5.7109375" style="484" customWidth="1"/>
    <col min="15786" max="15796" width="0" style="484" hidden="1" customWidth="1"/>
    <col min="15797" max="15797" width="5.85546875" style="484" customWidth="1"/>
    <col min="15798" max="15798" width="5.7109375" style="484" customWidth="1"/>
    <col min="15799" max="15799" width="5" style="484" customWidth="1"/>
    <col min="15800" max="15800" width="4.140625" style="484" customWidth="1"/>
    <col min="15801" max="15801" width="5.85546875" style="484" customWidth="1"/>
    <col min="15802" max="15802" width="5.7109375" style="484" customWidth="1"/>
    <col min="15803" max="15803" width="4.7109375" style="484" customWidth="1"/>
    <col min="15804" max="15804" width="4.42578125" style="484" customWidth="1"/>
    <col min="15805" max="15808" width="0" style="484" hidden="1" customWidth="1"/>
    <col min="15809" max="15809" width="5.85546875" style="484" customWidth="1"/>
    <col min="15810" max="15810" width="5.42578125" style="484" customWidth="1"/>
    <col min="15811" max="15811" width="5.28515625" style="484" customWidth="1"/>
    <col min="15812" max="15812" width="4.85546875" style="484" customWidth="1"/>
    <col min="15813" max="15824" width="0" style="484" hidden="1" customWidth="1"/>
    <col min="15825" max="15825" width="5.85546875" style="484" customWidth="1"/>
    <col min="15826" max="15826" width="5.42578125" style="484" customWidth="1"/>
    <col min="15827" max="15827" width="5.140625" style="484" customWidth="1"/>
    <col min="15828" max="15828" width="4.140625" style="484" customWidth="1"/>
    <col min="15829" max="15829" width="6.140625" style="484" customWidth="1"/>
    <col min="15830" max="15831" width="5.5703125" style="484" customWidth="1"/>
    <col min="15832" max="15832" width="4.42578125" style="484" customWidth="1"/>
    <col min="15833" max="15844" width="0" style="484" hidden="1" customWidth="1"/>
    <col min="15845" max="15845" width="7.5703125" style="484" customWidth="1"/>
    <col min="15846" max="15846" width="6.42578125" style="484" customWidth="1"/>
    <col min="15847" max="15847" width="5.42578125" style="484" customWidth="1"/>
    <col min="15848" max="15848" width="5.140625" style="484" customWidth="1"/>
    <col min="15849" max="15849" width="5.7109375" style="484" customWidth="1"/>
    <col min="15850" max="15850" width="5.42578125" style="484" customWidth="1"/>
    <col min="15851" max="15851" width="4.5703125" style="484" customWidth="1"/>
    <col min="15852" max="15852" width="5.42578125" style="484" customWidth="1"/>
    <col min="15853" max="15855" width="5.85546875" style="484" customWidth="1"/>
    <col min="15856" max="15856" width="4.42578125" style="484" customWidth="1"/>
    <col min="15857" max="15871" width="0" style="484" hidden="1" customWidth="1"/>
    <col min="15872" max="15872" width="9.140625" style="484" customWidth="1"/>
    <col min="15873" max="16017" width="9.140625" style="484"/>
    <col min="16018" max="16018" width="3.140625" style="484" customWidth="1"/>
    <col min="16019" max="16019" width="12.28515625" style="484" customWidth="1"/>
    <col min="16020" max="16020" width="34.85546875" style="484" customWidth="1"/>
    <col min="16021" max="16021" width="8.42578125" style="484" customWidth="1"/>
    <col min="16022" max="16022" width="8.28515625" style="484" customWidth="1"/>
    <col min="16023" max="16023" width="9.42578125" style="484" customWidth="1"/>
    <col min="16024" max="16024" width="8.28515625" style="484" customWidth="1"/>
    <col min="16025" max="16027" width="6.42578125" style="484" customWidth="1"/>
    <col min="16028" max="16028" width="7.140625" style="484" customWidth="1"/>
    <col min="16029" max="16029" width="4.5703125" style="484" customWidth="1"/>
    <col min="16030" max="16030" width="6.7109375" style="484" customWidth="1"/>
    <col min="16031" max="16031" width="6.85546875" style="484" customWidth="1"/>
    <col min="16032" max="16032" width="6.28515625" style="484" customWidth="1"/>
    <col min="16033" max="16033" width="4" style="484" customWidth="1"/>
    <col min="16034" max="16034" width="7.28515625" style="484" customWidth="1"/>
    <col min="16035" max="16035" width="7.5703125" style="484" customWidth="1"/>
    <col min="16036" max="16036" width="6" style="484" customWidth="1"/>
    <col min="16037" max="16037" width="4.7109375" style="484" customWidth="1"/>
    <col min="16038" max="16038" width="5.42578125" style="484" customWidth="1"/>
    <col min="16039" max="16039" width="5.7109375" style="484" customWidth="1"/>
    <col min="16040" max="16040" width="5.85546875" style="484" customWidth="1"/>
    <col min="16041" max="16041" width="5.7109375" style="484" customWidth="1"/>
    <col min="16042" max="16052" width="0" style="484" hidden="1" customWidth="1"/>
    <col min="16053" max="16053" width="5.85546875" style="484" customWidth="1"/>
    <col min="16054" max="16054" width="5.7109375" style="484" customWidth="1"/>
    <col min="16055" max="16055" width="5" style="484" customWidth="1"/>
    <col min="16056" max="16056" width="4.140625" style="484" customWidth="1"/>
    <col min="16057" max="16057" width="5.85546875" style="484" customWidth="1"/>
    <col min="16058" max="16058" width="5.7109375" style="484" customWidth="1"/>
    <col min="16059" max="16059" width="4.7109375" style="484" customWidth="1"/>
    <col min="16060" max="16060" width="4.42578125" style="484" customWidth="1"/>
    <col min="16061" max="16064" width="0" style="484" hidden="1" customWidth="1"/>
    <col min="16065" max="16065" width="5.85546875" style="484" customWidth="1"/>
    <col min="16066" max="16066" width="5.42578125" style="484" customWidth="1"/>
    <col min="16067" max="16067" width="5.28515625" style="484" customWidth="1"/>
    <col min="16068" max="16068" width="4.85546875" style="484" customWidth="1"/>
    <col min="16069" max="16080" width="0" style="484" hidden="1" customWidth="1"/>
    <col min="16081" max="16081" width="5.85546875" style="484" customWidth="1"/>
    <col min="16082" max="16082" width="5.42578125" style="484" customWidth="1"/>
    <col min="16083" max="16083" width="5.140625" style="484" customWidth="1"/>
    <col min="16084" max="16084" width="4.140625" style="484" customWidth="1"/>
    <col min="16085" max="16085" width="6.140625" style="484" customWidth="1"/>
    <col min="16086" max="16087" width="5.5703125" style="484" customWidth="1"/>
    <col min="16088" max="16088" width="4.42578125" style="484" customWidth="1"/>
    <col min="16089" max="16100" width="0" style="484" hidden="1" customWidth="1"/>
    <col min="16101" max="16101" width="7.5703125" style="484" customWidth="1"/>
    <col min="16102" max="16102" width="6.42578125" style="484" customWidth="1"/>
    <col min="16103" max="16103" width="5.42578125" style="484" customWidth="1"/>
    <col min="16104" max="16104" width="5.140625" style="484" customWidth="1"/>
    <col min="16105" max="16105" width="5.7109375" style="484" customWidth="1"/>
    <col min="16106" max="16106" width="5.42578125" style="484" customWidth="1"/>
    <col min="16107" max="16107" width="4.5703125" style="484" customWidth="1"/>
    <col min="16108" max="16108" width="5.42578125" style="484" customWidth="1"/>
    <col min="16109" max="16111" width="5.85546875" style="484" customWidth="1"/>
    <col min="16112" max="16112" width="4.42578125" style="484" customWidth="1"/>
    <col min="16113" max="16127" width="0" style="484" hidden="1" customWidth="1"/>
    <col min="16128" max="16128" width="9.140625" style="484" customWidth="1"/>
    <col min="16129" max="16384" width="9.140625" style="484"/>
  </cols>
  <sheetData>
    <row r="1" spans="2:9" ht="20.25" customHeight="1">
      <c r="F1" s="724" t="s">
        <v>891</v>
      </c>
    </row>
    <row r="2" spans="2:9" ht="23.25" customHeight="1">
      <c r="B2" s="907" t="s">
        <v>923</v>
      </c>
      <c r="C2" s="907"/>
      <c r="D2" s="907"/>
      <c r="E2" s="907"/>
      <c r="F2" s="907"/>
      <c r="G2" s="907"/>
      <c r="H2" s="907"/>
      <c r="I2" s="907"/>
    </row>
    <row r="3" spans="2:9" ht="39" customHeight="1">
      <c r="B3" s="908" t="s">
        <v>247</v>
      </c>
      <c r="C3" s="501"/>
      <c r="D3" s="911" t="s">
        <v>248</v>
      </c>
      <c r="E3" s="914" t="s">
        <v>249</v>
      </c>
      <c r="F3" s="915"/>
      <c r="G3" s="915"/>
      <c r="H3" s="918" t="s">
        <v>412</v>
      </c>
      <c r="I3" s="918" t="s">
        <v>413</v>
      </c>
    </row>
    <row r="4" spans="2:9" ht="48.75" hidden="1" customHeight="1">
      <c r="B4" s="909"/>
      <c r="C4" s="503"/>
      <c r="D4" s="912"/>
      <c r="E4" s="916"/>
      <c r="F4" s="917"/>
      <c r="G4" s="917"/>
      <c r="H4" s="919"/>
      <c r="I4" s="919"/>
    </row>
    <row r="5" spans="2:9" ht="33" customHeight="1">
      <c r="B5" s="910"/>
      <c r="C5" s="502" t="s">
        <v>639</v>
      </c>
      <c r="D5" s="913"/>
      <c r="E5" s="726" t="s">
        <v>844</v>
      </c>
      <c r="F5" s="726" t="s">
        <v>892</v>
      </c>
      <c r="G5" s="726" t="s">
        <v>924</v>
      </c>
      <c r="H5" s="920"/>
      <c r="I5" s="920"/>
    </row>
    <row r="6" spans="2:9" s="487" customFormat="1" ht="15" hidden="1" customHeight="1">
      <c r="B6" s="269" t="s">
        <v>250</v>
      </c>
      <c r="C6" s="383"/>
      <c r="D6" s="270" t="s">
        <v>251</v>
      </c>
      <c r="E6" s="727">
        <f>SUM(E7:E17)</f>
        <v>0</v>
      </c>
      <c r="F6" s="272">
        <f>SUM(F7:F17)</f>
        <v>0</v>
      </c>
      <c r="G6" s="272">
        <f>SUM(G7:G17)</f>
        <v>0</v>
      </c>
      <c r="H6" s="728">
        <v>0</v>
      </c>
      <c r="I6" s="728">
        <f>G6-F6</f>
        <v>0</v>
      </c>
    </row>
    <row r="7" spans="2:9" ht="14.25" hidden="1" customHeight="1">
      <c r="B7" s="274"/>
      <c r="C7" s="339"/>
      <c r="D7" s="276" t="s">
        <v>649</v>
      </c>
      <c r="E7" s="359"/>
      <c r="F7" s="242"/>
      <c r="G7" s="729"/>
      <c r="H7" s="728" t="e">
        <f>G7/#REF!</f>
        <v>#REF!</v>
      </c>
      <c r="I7" s="728">
        <f t="shared" ref="I7:I17" si="0">G7-F7</f>
        <v>0</v>
      </c>
    </row>
    <row r="8" spans="2:9" ht="14.25" hidden="1" customHeight="1">
      <c r="B8" s="274"/>
      <c r="C8" s="339"/>
      <c r="D8" s="276" t="s">
        <v>489</v>
      </c>
      <c r="E8" s="359"/>
      <c r="F8" s="242"/>
      <c r="G8" s="729"/>
      <c r="H8" s="728" t="e">
        <f>G8/#REF!</f>
        <v>#REF!</v>
      </c>
      <c r="I8" s="728">
        <f t="shared" si="0"/>
        <v>0</v>
      </c>
    </row>
    <row r="9" spans="2:9" ht="15.75" hidden="1" customHeight="1">
      <c r="B9" s="274"/>
      <c r="C9" s="339">
        <v>1701042113</v>
      </c>
      <c r="D9" s="276" t="s">
        <v>643</v>
      </c>
      <c r="E9" s="242"/>
      <c r="F9" s="242"/>
      <c r="G9" s="730"/>
      <c r="H9" s="728">
        <v>0</v>
      </c>
      <c r="I9" s="728">
        <f t="shared" si="0"/>
        <v>0</v>
      </c>
    </row>
    <row r="10" spans="2:9" ht="15.75" hidden="1" customHeight="1">
      <c r="B10" s="274"/>
      <c r="C10" s="339">
        <v>1701051164</v>
      </c>
      <c r="D10" s="276" t="s">
        <v>646</v>
      </c>
      <c r="E10" s="359"/>
      <c r="F10" s="242"/>
      <c r="G10" s="730"/>
      <c r="H10" s="728">
        <v>0</v>
      </c>
      <c r="I10" s="728">
        <f t="shared" si="0"/>
        <v>0</v>
      </c>
    </row>
    <row r="11" spans="2:9" ht="16.5" hidden="1" customHeight="1">
      <c r="B11" s="274"/>
      <c r="C11" s="339">
        <v>1718000337</v>
      </c>
      <c r="D11" s="276" t="s">
        <v>703</v>
      </c>
      <c r="E11" s="359"/>
      <c r="F11" s="242"/>
      <c r="G11" s="730"/>
      <c r="H11" s="728">
        <v>0</v>
      </c>
      <c r="I11" s="728">
        <f t="shared" si="0"/>
        <v>0</v>
      </c>
    </row>
    <row r="12" spans="2:9" ht="16.5" hidden="1" customHeight="1">
      <c r="B12" s="274"/>
      <c r="C12" s="339">
        <v>1701033158</v>
      </c>
      <c r="D12" s="276" t="s">
        <v>704</v>
      </c>
      <c r="E12" s="359"/>
      <c r="F12" s="242"/>
      <c r="G12" s="730"/>
      <c r="H12" s="728" t="e">
        <f>G12/#REF!</f>
        <v>#REF!</v>
      </c>
      <c r="I12" s="728">
        <f t="shared" si="0"/>
        <v>0</v>
      </c>
    </row>
    <row r="13" spans="2:9" ht="28.5" hidden="1" customHeight="1">
      <c r="B13" s="274"/>
      <c r="C13" s="339">
        <v>1701037466</v>
      </c>
      <c r="D13" s="276" t="s">
        <v>705</v>
      </c>
      <c r="E13" s="359"/>
      <c r="F13" s="242"/>
      <c r="G13" s="730"/>
      <c r="H13" s="728" t="e">
        <f>G13/#REF!</f>
        <v>#REF!</v>
      </c>
      <c r="I13" s="728">
        <f t="shared" si="0"/>
        <v>0</v>
      </c>
    </row>
    <row r="14" spans="2:9" ht="18" hidden="1" customHeight="1">
      <c r="B14" s="274"/>
      <c r="C14" s="339"/>
      <c r="D14" s="276" t="s">
        <v>256</v>
      </c>
      <c r="E14" s="359"/>
      <c r="F14" s="242"/>
      <c r="G14" s="730"/>
      <c r="H14" s="728" t="e">
        <f>G14/#REF!</f>
        <v>#REF!</v>
      </c>
      <c r="I14" s="728">
        <f t="shared" si="0"/>
        <v>0</v>
      </c>
    </row>
    <row r="15" spans="2:9" ht="16.5" hidden="1" customHeight="1">
      <c r="B15" s="274"/>
      <c r="C15" s="339"/>
      <c r="D15" s="276" t="s">
        <v>649</v>
      </c>
      <c r="E15" s="359"/>
      <c r="F15" s="242"/>
      <c r="G15" s="730"/>
      <c r="H15" s="728" t="e">
        <f>G15/#REF!</f>
        <v>#REF!</v>
      </c>
      <c r="I15" s="728">
        <f t="shared" si="0"/>
        <v>0</v>
      </c>
    </row>
    <row r="16" spans="2:9" ht="16.5" hidden="1" customHeight="1">
      <c r="B16" s="274"/>
      <c r="C16" s="339"/>
      <c r="D16" s="276" t="s">
        <v>257</v>
      </c>
      <c r="E16" s="359"/>
      <c r="F16" s="242"/>
      <c r="G16" s="730"/>
      <c r="H16" s="728" t="e">
        <f>G16/#REF!</f>
        <v>#REF!</v>
      </c>
      <c r="I16" s="728">
        <f t="shared" si="0"/>
        <v>0</v>
      </c>
    </row>
    <row r="17" spans="2:9" ht="22.5" hidden="1" customHeight="1">
      <c r="B17" s="274"/>
      <c r="C17" s="339"/>
      <c r="D17" s="276" t="s">
        <v>449</v>
      </c>
      <c r="E17" s="359"/>
      <c r="F17" s="242"/>
      <c r="G17" s="730"/>
      <c r="H17" s="728" t="e">
        <f>G17/#REF!</f>
        <v>#REF!</v>
      </c>
      <c r="I17" s="728">
        <f t="shared" si="0"/>
        <v>0</v>
      </c>
    </row>
    <row r="18" spans="2:9" s="487" customFormat="1" ht="27.75" customHeight="1">
      <c r="B18" s="269" t="s">
        <v>258</v>
      </c>
      <c r="C18" s="383"/>
      <c r="D18" s="270" t="s">
        <v>259</v>
      </c>
      <c r="E18" s="316">
        <f>SUM(E19:E35)</f>
        <v>0</v>
      </c>
      <c r="F18" s="316">
        <f>SUM(F19:F35)</f>
        <v>1.81</v>
      </c>
      <c r="G18" s="316">
        <f>SUM(G19:G35)</f>
        <v>72.403099999999995</v>
      </c>
      <c r="H18" s="728">
        <f>G18-F18</f>
        <v>70.593099999999993</v>
      </c>
      <c r="I18" s="728">
        <f>G18/F18</f>
        <v>40.001712707182314</v>
      </c>
    </row>
    <row r="19" spans="2:9" ht="13.5" hidden="1" customHeight="1">
      <c r="B19" s="274"/>
      <c r="C19" s="339">
        <v>1718002292</v>
      </c>
      <c r="D19" s="274" t="s">
        <v>260</v>
      </c>
      <c r="E19" s="242"/>
      <c r="F19" s="242"/>
      <c r="G19" s="729">
        <v>0</v>
      </c>
      <c r="H19" s="728">
        <f t="shared" ref="H19:H82" si="1">G19-F19</f>
        <v>0</v>
      </c>
      <c r="I19" s="728" t="e">
        <f t="shared" ref="I19:I82" si="2">G19/F19</f>
        <v>#DIV/0!</v>
      </c>
    </row>
    <row r="20" spans="2:9" ht="12.75" customHeight="1">
      <c r="B20" s="274"/>
      <c r="C20" s="339"/>
      <c r="D20" s="276" t="s">
        <v>261</v>
      </c>
      <c r="E20" s="359"/>
      <c r="F20" s="488">
        <v>1.81</v>
      </c>
      <c r="G20" s="730">
        <v>72.403099999999995</v>
      </c>
      <c r="H20" s="728">
        <f t="shared" si="1"/>
        <v>70.593099999999993</v>
      </c>
      <c r="I20" s="728">
        <f t="shared" si="2"/>
        <v>40.001712707182314</v>
      </c>
    </row>
    <row r="21" spans="2:9" ht="12" hidden="1" customHeight="1">
      <c r="B21" s="274"/>
      <c r="C21" s="339">
        <v>1712001334</v>
      </c>
      <c r="D21" s="276" t="s">
        <v>644</v>
      </c>
      <c r="E21" s="359"/>
      <c r="F21" s="242"/>
      <c r="G21" s="730"/>
      <c r="H21" s="728">
        <f t="shared" si="1"/>
        <v>0</v>
      </c>
      <c r="I21" s="728" t="e">
        <f t="shared" si="2"/>
        <v>#DIV/0!</v>
      </c>
    </row>
    <row r="22" spans="2:9" ht="12.75" hidden="1" customHeight="1">
      <c r="B22" s="274"/>
      <c r="C22" s="339">
        <v>1718001468</v>
      </c>
      <c r="D22" s="274" t="s">
        <v>262</v>
      </c>
      <c r="E22" s="242"/>
      <c r="F22" s="242"/>
      <c r="G22" s="730"/>
      <c r="H22" s="728">
        <f t="shared" si="1"/>
        <v>0</v>
      </c>
      <c r="I22" s="728" t="e">
        <f t="shared" si="2"/>
        <v>#DIV/0!</v>
      </c>
    </row>
    <row r="23" spans="2:9" ht="12.75" hidden="1" customHeight="1">
      <c r="B23" s="274"/>
      <c r="C23" s="339">
        <v>1718001468</v>
      </c>
      <c r="D23" s="274" t="s">
        <v>893</v>
      </c>
      <c r="E23" s="242"/>
      <c r="F23" s="242"/>
      <c r="G23" s="730"/>
      <c r="H23" s="728">
        <f t="shared" si="1"/>
        <v>0</v>
      </c>
      <c r="I23" s="728" t="e">
        <f t="shared" si="2"/>
        <v>#DIV/0!</v>
      </c>
    </row>
    <row r="24" spans="2:9" ht="12.75" hidden="1" customHeight="1">
      <c r="B24" s="274"/>
      <c r="C24" s="352" t="s">
        <v>707</v>
      </c>
      <c r="D24" s="280" t="s">
        <v>708</v>
      </c>
      <c r="E24" s="242"/>
      <c r="F24" s="242"/>
      <c r="G24" s="730"/>
      <c r="H24" s="728">
        <f t="shared" si="1"/>
        <v>0</v>
      </c>
      <c r="I24" s="728" t="e">
        <f t="shared" si="2"/>
        <v>#DIV/0!</v>
      </c>
    </row>
    <row r="25" spans="2:9" ht="12" hidden="1" customHeight="1">
      <c r="B25" s="274"/>
      <c r="C25" s="339">
        <v>1718002366</v>
      </c>
      <c r="D25" s="276" t="s">
        <v>450</v>
      </c>
      <c r="E25" s="242"/>
      <c r="F25" s="242"/>
      <c r="G25" s="730"/>
      <c r="H25" s="728">
        <f t="shared" si="1"/>
        <v>0</v>
      </c>
      <c r="I25" s="728" t="e">
        <f t="shared" si="2"/>
        <v>#DIV/0!</v>
      </c>
    </row>
    <row r="26" spans="2:9" ht="12" hidden="1" customHeight="1">
      <c r="B26" s="274"/>
      <c r="C26" s="339"/>
      <c r="D26" s="276" t="s">
        <v>260</v>
      </c>
      <c r="E26" s="359"/>
      <c r="F26" s="242"/>
      <c r="G26" s="730"/>
      <c r="H26" s="728">
        <f t="shared" si="1"/>
        <v>0</v>
      </c>
      <c r="I26" s="728" t="e">
        <f t="shared" si="2"/>
        <v>#DIV/0!</v>
      </c>
    </row>
    <row r="27" spans="2:9" ht="21.75" hidden="1" customHeight="1">
      <c r="B27" s="274"/>
      <c r="C27" s="339">
        <v>1701010288</v>
      </c>
      <c r="D27" s="276" t="s">
        <v>451</v>
      </c>
      <c r="E27" s="242"/>
      <c r="F27" s="242"/>
      <c r="G27" s="730"/>
      <c r="H27" s="728">
        <f t="shared" si="1"/>
        <v>0</v>
      </c>
      <c r="I27" s="728" t="e">
        <f t="shared" si="2"/>
        <v>#DIV/0!</v>
      </c>
    </row>
    <row r="28" spans="2:9" ht="12.75" hidden="1" customHeight="1">
      <c r="B28" s="274"/>
      <c r="C28" s="339"/>
      <c r="D28" s="276" t="s">
        <v>570</v>
      </c>
      <c r="E28" s="359"/>
      <c r="F28" s="242"/>
      <c r="G28" s="730"/>
      <c r="H28" s="728">
        <f t="shared" si="1"/>
        <v>0</v>
      </c>
      <c r="I28" s="728" t="e">
        <f t="shared" si="2"/>
        <v>#DIV/0!</v>
      </c>
    </row>
    <row r="29" spans="2:9" ht="12.75" hidden="1" customHeight="1">
      <c r="B29" s="274"/>
      <c r="C29" s="339">
        <v>1718001820</v>
      </c>
      <c r="D29" s="276" t="s">
        <v>783</v>
      </c>
      <c r="E29" s="359"/>
      <c r="F29" s="242"/>
      <c r="G29" s="730">
        <v>0</v>
      </c>
      <c r="H29" s="728">
        <f t="shared" si="1"/>
        <v>0</v>
      </c>
      <c r="I29" s="728" t="e">
        <f t="shared" si="2"/>
        <v>#DIV/0!</v>
      </c>
    </row>
    <row r="30" spans="2:9" ht="12.75" hidden="1" customHeight="1">
      <c r="B30" s="274"/>
      <c r="C30" s="339">
        <v>1701033729</v>
      </c>
      <c r="D30" s="276" t="s">
        <v>264</v>
      </c>
      <c r="E30" s="359"/>
      <c r="F30" s="242"/>
      <c r="G30" s="730"/>
      <c r="H30" s="728">
        <f t="shared" si="1"/>
        <v>0</v>
      </c>
      <c r="I30" s="728" t="e">
        <f t="shared" si="2"/>
        <v>#DIV/0!</v>
      </c>
    </row>
    <row r="31" spans="2:9" ht="12.75" hidden="1" customHeight="1">
      <c r="B31" s="274"/>
      <c r="C31" s="339"/>
      <c r="D31" s="276" t="s">
        <v>265</v>
      </c>
      <c r="E31" s="359"/>
      <c r="F31" s="242"/>
      <c r="G31" s="730"/>
      <c r="H31" s="728">
        <f t="shared" si="1"/>
        <v>0</v>
      </c>
      <c r="I31" s="728" t="e">
        <f t="shared" si="2"/>
        <v>#DIV/0!</v>
      </c>
    </row>
    <row r="32" spans="2:9" ht="12.75" hidden="1" customHeight="1">
      <c r="B32" s="274"/>
      <c r="C32" s="339"/>
      <c r="D32" s="276" t="s">
        <v>266</v>
      </c>
      <c r="E32" s="359"/>
      <c r="F32" s="242"/>
      <c r="G32" s="730"/>
      <c r="H32" s="728">
        <f t="shared" si="1"/>
        <v>0</v>
      </c>
      <c r="I32" s="728" t="e">
        <f t="shared" si="2"/>
        <v>#DIV/0!</v>
      </c>
    </row>
    <row r="33" spans="2:9" ht="12.75" hidden="1" customHeight="1">
      <c r="B33" s="274"/>
      <c r="C33" s="339"/>
      <c r="D33" s="274" t="s">
        <v>645</v>
      </c>
      <c r="E33" s="242"/>
      <c r="F33" s="242"/>
      <c r="G33" s="730"/>
      <c r="H33" s="728">
        <f t="shared" si="1"/>
        <v>0</v>
      </c>
      <c r="I33" s="728" t="e">
        <f t="shared" si="2"/>
        <v>#DIV/0!</v>
      </c>
    </row>
    <row r="34" spans="2:9" ht="12.75" hidden="1" customHeight="1">
      <c r="B34" s="274"/>
      <c r="C34" s="339"/>
      <c r="D34" s="274" t="s">
        <v>267</v>
      </c>
      <c r="E34" s="242"/>
      <c r="F34" s="242"/>
      <c r="G34" s="730"/>
      <c r="H34" s="728">
        <f t="shared" si="1"/>
        <v>0</v>
      </c>
      <c r="I34" s="728" t="e">
        <f t="shared" si="2"/>
        <v>#DIV/0!</v>
      </c>
    </row>
    <row r="35" spans="2:9" ht="12.75" hidden="1" customHeight="1">
      <c r="B35" s="274"/>
      <c r="C35" s="339">
        <v>1701051164</v>
      </c>
      <c r="D35" s="274" t="s">
        <v>453</v>
      </c>
      <c r="E35" s="242"/>
      <c r="F35" s="242"/>
      <c r="G35" s="730"/>
      <c r="H35" s="728">
        <f t="shared" si="1"/>
        <v>0</v>
      </c>
      <c r="I35" s="728" t="e">
        <f t="shared" si="2"/>
        <v>#DIV/0!</v>
      </c>
    </row>
    <row r="36" spans="2:9" s="487" customFormat="1" ht="29.25" customHeight="1">
      <c r="B36" s="269" t="s">
        <v>268</v>
      </c>
      <c r="C36" s="383"/>
      <c r="D36" s="270" t="s">
        <v>269</v>
      </c>
      <c r="E36" s="279">
        <f>SUM(E38:E77)</f>
        <v>1168.6852100000001</v>
      </c>
      <c r="F36" s="279">
        <f>SUM(F38:F77)</f>
        <v>493.63393999999994</v>
      </c>
      <c r="G36" s="338">
        <f>SUM(G38:G77)</f>
        <v>2994.8301700000002</v>
      </c>
      <c r="H36" s="728">
        <f t="shared" si="1"/>
        <v>2501.1962300000005</v>
      </c>
      <c r="I36" s="728">
        <f t="shared" si="2"/>
        <v>6.0669049012310632</v>
      </c>
    </row>
    <row r="37" spans="2:9" s="489" customFormat="1" ht="12.6" customHeight="1">
      <c r="B37" s="269"/>
      <c r="C37" s="383"/>
      <c r="D37" s="270" t="s">
        <v>270</v>
      </c>
      <c r="E37" s="316">
        <f>SUM(E39:E63)</f>
        <v>420.61075</v>
      </c>
      <c r="F37" s="316">
        <f>SUM(F39:F63)</f>
        <v>2.5596100000000002</v>
      </c>
      <c r="G37" s="841">
        <f>SUM(G39:G63)</f>
        <v>2275.8796300000004</v>
      </c>
      <c r="H37" s="728">
        <f t="shared" si="1"/>
        <v>2273.3200200000006</v>
      </c>
      <c r="I37" s="728">
        <f t="shared" si="2"/>
        <v>889.15093705681738</v>
      </c>
    </row>
    <row r="38" spans="2:9" ht="13.9" hidden="1" customHeight="1">
      <c r="B38" s="274"/>
      <c r="C38" s="731" t="s">
        <v>784</v>
      </c>
      <c r="D38" s="276" t="s">
        <v>271</v>
      </c>
      <c r="E38" s="242"/>
      <c r="F38" s="242"/>
      <c r="G38" s="730"/>
      <c r="H38" s="728">
        <f t="shared" si="1"/>
        <v>0</v>
      </c>
      <c r="I38" s="728" t="e">
        <f t="shared" si="2"/>
        <v>#DIV/0!</v>
      </c>
    </row>
    <row r="39" spans="2:9" ht="14.45" hidden="1" customHeight="1">
      <c r="B39" s="274"/>
      <c r="C39" s="339"/>
      <c r="D39" s="276" t="s">
        <v>272</v>
      </c>
      <c r="E39" s="242"/>
      <c r="F39" s="242"/>
      <c r="G39" s="730"/>
      <c r="H39" s="728">
        <f t="shared" si="1"/>
        <v>0</v>
      </c>
      <c r="I39" s="728" t="e">
        <f t="shared" si="2"/>
        <v>#DIV/0!</v>
      </c>
    </row>
    <row r="40" spans="2:9" ht="12.75" hidden="1" customHeight="1">
      <c r="B40" s="274"/>
      <c r="C40" s="339"/>
      <c r="D40" s="276" t="s">
        <v>273</v>
      </c>
      <c r="E40" s="242"/>
      <c r="F40" s="242"/>
      <c r="G40" s="730"/>
      <c r="H40" s="728">
        <f t="shared" si="1"/>
        <v>0</v>
      </c>
      <c r="I40" s="728" t="e">
        <f t="shared" si="2"/>
        <v>#DIV/0!</v>
      </c>
    </row>
    <row r="41" spans="2:9" ht="12.75" hidden="1" customHeight="1">
      <c r="B41" s="274"/>
      <c r="C41" s="339"/>
      <c r="D41" s="274" t="s">
        <v>274</v>
      </c>
      <c r="E41" s="242"/>
      <c r="F41" s="242"/>
      <c r="G41" s="730"/>
      <c r="H41" s="728">
        <f t="shared" si="1"/>
        <v>0</v>
      </c>
      <c r="I41" s="728" t="e">
        <f t="shared" si="2"/>
        <v>#DIV/0!</v>
      </c>
    </row>
    <row r="42" spans="2:9" ht="13.5" hidden="1" customHeight="1">
      <c r="B42" s="274"/>
      <c r="C42" s="352" t="s">
        <v>709</v>
      </c>
      <c r="D42" s="282" t="s">
        <v>710</v>
      </c>
      <c r="E42" s="242"/>
      <c r="F42" s="242"/>
      <c r="G42" s="730"/>
      <c r="H42" s="728">
        <f t="shared" si="1"/>
        <v>0</v>
      </c>
      <c r="I42" s="728" t="e">
        <f t="shared" si="2"/>
        <v>#DIV/0!</v>
      </c>
    </row>
    <row r="43" spans="2:9" ht="13.5" hidden="1" customHeight="1">
      <c r="B43" s="274"/>
      <c r="C43" s="352"/>
      <c r="D43" s="282" t="s">
        <v>894</v>
      </c>
      <c r="E43" s="242"/>
      <c r="F43" s="242"/>
      <c r="G43" s="730"/>
      <c r="H43" s="728">
        <f t="shared" si="1"/>
        <v>0</v>
      </c>
      <c r="I43" s="728" t="e">
        <f t="shared" si="2"/>
        <v>#DIV/0!</v>
      </c>
    </row>
    <row r="44" spans="2:9" ht="13.5" hidden="1" customHeight="1">
      <c r="B44" s="274"/>
      <c r="C44" s="352"/>
      <c r="D44" s="282" t="s">
        <v>842</v>
      </c>
      <c r="E44" s="242"/>
      <c r="F44" s="242"/>
      <c r="G44" s="730"/>
      <c r="H44" s="728">
        <f t="shared" si="1"/>
        <v>0</v>
      </c>
      <c r="I44" s="728" t="e">
        <f t="shared" si="2"/>
        <v>#DIV/0!</v>
      </c>
    </row>
    <row r="45" spans="2:9" ht="13.5" customHeight="1">
      <c r="B45" s="274"/>
      <c r="C45" s="731" t="s">
        <v>895</v>
      </c>
      <c r="D45" s="282" t="s">
        <v>712</v>
      </c>
      <c r="E45" s="242"/>
      <c r="F45" s="242"/>
      <c r="G45" s="730">
        <v>995.46344999999997</v>
      </c>
      <c r="H45" s="728">
        <f t="shared" si="1"/>
        <v>995.46344999999997</v>
      </c>
      <c r="I45" s="728" t="e">
        <f t="shared" si="2"/>
        <v>#DIV/0!</v>
      </c>
    </row>
    <row r="46" spans="2:9" ht="13.5" hidden="1" customHeight="1">
      <c r="B46" s="274"/>
      <c r="C46" s="723" t="s">
        <v>896</v>
      </c>
      <c r="D46" s="282" t="s">
        <v>713</v>
      </c>
      <c r="E46" s="242"/>
      <c r="F46" s="242"/>
      <c r="G46" s="730"/>
      <c r="H46" s="728">
        <f t="shared" si="1"/>
        <v>0</v>
      </c>
      <c r="I46" s="728" t="e">
        <f t="shared" si="2"/>
        <v>#DIV/0!</v>
      </c>
    </row>
    <row r="47" spans="2:9" ht="13.5" hidden="1" customHeight="1">
      <c r="B47" s="274"/>
      <c r="C47" s="731" t="s">
        <v>897</v>
      </c>
      <c r="D47" s="274" t="s">
        <v>714</v>
      </c>
      <c r="E47" s="242"/>
      <c r="F47" s="242"/>
      <c r="G47" s="842"/>
      <c r="H47" s="728">
        <f t="shared" si="1"/>
        <v>0</v>
      </c>
      <c r="I47" s="728" t="e">
        <f t="shared" si="2"/>
        <v>#DIV/0!</v>
      </c>
    </row>
    <row r="48" spans="2:9" ht="12.75" hidden="1" customHeight="1">
      <c r="B48" s="274"/>
      <c r="C48" s="731" t="s">
        <v>898</v>
      </c>
      <c r="D48" s="274" t="s">
        <v>715</v>
      </c>
      <c r="E48" s="242"/>
      <c r="F48" s="242"/>
      <c r="G48" s="730"/>
      <c r="H48" s="728">
        <f t="shared" si="1"/>
        <v>0</v>
      </c>
      <c r="I48" s="728" t="e">
        <f t="shared" si="2"/>
        <v>#DIV/0!</v>
      </c>
    </row>
    <row r="49" spans="2:9" ht="12.75" hidden="1" customHeight="1">
      <c r="B49" s="274"/>
      <c r="C49" s="731" t="s">
        <v>899</v>
      </c>
      <c r="D49" s="274" t="s">
        <v>900</v>
      </c>
      <c r="E49" s="242"/>
      <c r="F49" s="242"/>
      <c r="G49" s="730">
        <v>0</v>
      </c>
      <c r="H49" s="728">
        <f t="shared" si="1"/>
        <v>0</v>
      </c>
      <c r="I49" s="728" t="e">
        <f t="shared" si="2"/>
        <v>#DIV/0!</v>
      </c>
    </row>
    <row r="50" spans="2:9" ht="12.75" customHeight="1">
      <c r="B50" s="274"/>
      <c r="C50" s="339"/>
      <c r="D50" s="274" t="s">
        <v>279</v>
      </c>
      <c r="E50" s="242"/>
      <c r="F50" s="242"/>
      <c r="G50" s="730">
        <v>116.06826</v>
      </c>
      <c r="H50" s="728">
        <f t="shared" si="1"/>
        <v>116.06826</v>
      </c>
      <c r="I50" s="728" t="e">
        <f t="shared" si="2"/>
        <v>#DIV/0!</v>
      </c>
    </row>
    <row r="51" spans="2:9" ht="12.75" customHeight="1">
      <c r="B51" s="274"/>
      <c r="C51" s="731" t="s">
        <v>901</v>
      </c>
      <c r="D51" s="274" t="s">
        <v>716</v>
      </c>
      <c r="E51" s="242"/>
      <c r="F51" s="242"/>
      <c r="G51" s="730">
        <v>1112.32492</v>
      </c>
      <c r="H51" s="728">
        <f t="shared" si="1"/>
        <v>1112.32492</v>
      </c>
      <c r="I51" s="728" t="e">
        <f t="shared" si="2"/>
        <v>#DIV/0!</v>
      </c>
    </row>
    <row r="52" spans="2:9" ht="12.75" hidden="1" customHeight="1">
      <c r="B52" s="274"/>
      <c r="C52" s="339"/>
      <c r="D52" s="274" t="s">
        <v>281</v>
      </c>
      <c r="E52" s="242"/>
      <c r="F52" s="242"/>
      <c r="G52" s="730"/>
      <c r="H52" s="728">
        <f t="shared" si="1"/>
        <v>0</v>
      </c>
      <c r="I52" s="728" t="e">
        <f t="shared" si="2"/>
        <v>#DIV/0!</v>
      </c>
    </row>
    <row r="53" spans="2:9" ht="12.75" customHeight="1">
      <c r="B53" s="274"/>
      <c r="C53" s="723" t="s">
        <v>902</v>
      </c>
      <c r="D53" s="283" t="s">
        <v>282</v>
      </c>
      <c r="E53" s="242">
        <v>0.63073999999999997</v>
      </c>
      <c r="F53" s="488">
        <v>2.5596100000000002</v>
      </c>
      <c r="G53" s="730"/>
      <c r="H53" s="728">
        <f t="shared" si="1"/>
        <v>-2.5596100000000002</v>
      </c>
      <c r="I53" s="728">
        <f t="shared" si="2"/>
        <v>0</v>
      </c>
    </row>
    <row r="54" spans="2:9" ht="12.75" hidden="1" customHeight="1">
      <c r="B54" s="274"/>
      <c r="C54" s="339"/>
      <c r="D54" s="274" t="s">
        <v>454</v>
      </c>
      <c r="E54" s="242"/>
      <c r="F54" s="242"/>
      <c r="G54" s="730"/>
      <c r="H54" s="728">
        <f t="shared" si="1"/>
        <v>0</v>
      </c>
      <c r="I54" s="728" t="e">
        <f t="shared" si="2"/>
        <v>#DIV/0!</v>
      </c>
    </row>
    <row r="55" spans="2:9" ht="12.75" customHeight="1">
      <c r="B55" s="274"/>
      <c r="C55" s="339">
        <v>1718001524</v>
      </c>
      <c r="D55" s="274" t="s">
        <v>717</v>
      </c>
      <c r="E55" s="242">
        <v>419.98000999999999</v>
      </c>
      <c r="F55" s="242"/>
      <c r="G55" s="730">
        <v>6.5880400000000003</v>
      </c>
      <c r="H55" s="728">
        <f t="shared" si="1"/>
        <v>6.5880400000000003</v>
      </c>
      <c r="I55" s="728" t="e">
        <f t="shared" si="2"/>
        <v>#DIV/0!</v>
      </c>
    </row>
    <row r="56" spans="2:9" ht="12.75" hidden="1" customHeight="1">
      <c r="B56" s="274"/>
      <c r="C56" s="731" t="s">
        <v>903</v>
      </c>
      <c r="D56" s="274" t="s">
        <v>284</v>
      </c>
      <c r="E56" s="242"/>
      <c r="F56" s="242"/>
      <c r="G56" s="730"/>
      <c r="H56" s="728">
        <f t="shared" si="1"/>
        <v>0</v>
      </c>
      <c r="I56" s="728" t="e">
        <f t="shared" si="2"/>
        <v>#DIV/0!</v>
      </c>
    </row>
    <row r="57" spans="2:9" ht="12.75" hidden="1" customHeight="1">
      <c r="B57" s="274"/>
      <c r="C57" s="339"/>
      <c r="D57" s="274" t="s">
        <v>571</v>
      </c>
      <c r="E57" s="242"/>
      <c r="F57" s="242"/>
      <c r="G57" s="730"/>
      <c r="H57" s="728">
        <f t="shared" si="1"/>
        <v>0</v>
      </c>
      <c r="I57" s="728" t="e">
        <f t="shared" si="2"/>
        <v>#DIV/0!</v>
      </c>
    </row>
    <row r="58" spans="2:9" ht="12.75" customHeight="1">
      <c r="B58" s="274"/>
      <c r="C58" s="339"/>
      <c r="D58" s="274" t="s">
        <v>935</v>
      </c>
      <c r="E58" s="242"/>
      <c r="F58" s="242"/>
      <c r="G58" s="730">
        <v>45.434959999999997</v>
      </c>
      <c r="H58" s="728">
        <f t="shared" si="1"/>
        <v>45.434959999999997</v>
      </c>
      <c r="I58" s="728" t="e">
        <f t="shared" si="2"/>
        <v>#DIV/0!</v>
      </c>
    </row>
    <row r="59" spans="2:9" ht="12.75" hidden="1" customHeight="1">
      <c r="B59" s="274"/>
      <c r="C59" s="339"/>
      <c r="D59" s="283" t="s">
        <v>285</v>
      </c>
      <c r="E59" s="242"/>
      <c r="F59" s="242"/>
      <c r="G59" s="730"/>
      <c r="H59" s="728">
        <f t="shared" si="1"/>
        <v>0</v>
      </c>
      <c r="I59" s="728" t="e">
        <f t="shared" si="2"/>
        <v>#DIV/0!</v>
      </c>
    </row>
    <row r="60" spans="2:9" ht="12.75" hidden="1" customHeight="1">
      <c r="B60" s="274"/>
      <c r="C60" s="723" t="s">
        <v>904</v>
      </c>
      <c r="D60" s="283" t="s">
        <v>571</v>
      </c>
      <c r="E60" s="242"/>
      <c r="F60" s="242"/>
      <c r="G60" s="730"/>
      <c r="H60" s="728">
        <f t="shared" si="1"/>
        <v>0</v>
      </c>
      <c r="I60" s="728" t="e">
        <f t="shared" si="2"/>
        <v>#DIV/0!</v>
      </c>
    </row>
    <row r="61" spans="2:9" ht="12.75" hidden="1" customHeight="1">
      <c r="B61" s="274"/>
      <c r="C61" s="723" t="s">
        <v>905</v>
      </c>
      <c r="D61" s="274" t="s">
        <v>718</v>
      </c>
      <c r="E61" s="242"/>
      <c r="F61" s="242"/>
      <c r="G61" s="730"/>
      <c r="H61" s="728">
        <f t="shared" si="1"/>
        <v>0</v>
      </c>
      <c r="I61" s="728" t="e">
        <f t="shared" si="2"/>
        <v>#DIV/0!</v>
      </c>
    </row>
    <row r="62" spans="2:9" ht="12" hidden="1" customHeight="1">
      <c r="B62" s="274"/>
      <c r="C62" s="339"/>
      <c r="D62" s="274" t="s">
        <v>287</v>
      </c>
      <c r="E62" s="242"/>
      <c r="F62" s="242"/>
      <c r="G62" s="730"/>
      <c r="H62" s="728">
        <f t="shared" si="1"/>
        <v>0</v>
      </c>
      <c r="I62" s="728" t="e">
        <f t="shared" si="2"/>
        <v>#DIV/0!</v>
      </c>
    </row>
    <row r="63" spans="2:9" ht="12.75" hidden="1" customHeight="1">
      <c r="B63" s="274"/>
      <c r="C63" s="339"/>
      <c r="D63" s="283" t="s">
        <v>288</v>
      </c>
      <c r="E63" s="242"/>
      <c r="F63" s="242"/>
      <c r="G63" s="730"/>
      <c r="H63" s="728">
        <f t="shared" si="1"/>
        <v>0</v>
      </c>
      <c r="I63" s="728" t="e">
        <f t="shared" si="2"/>
        <v>#DIV/0!</v>
      </c>
    </row>
    <row r="64" spans="2:9" ht="15.75" customHeight="1">
      <c r="B64" s="274"/>
      <c r="C64" s="339">
        <v>1718002447</v>
      </c>
      <c r="D64" s="274" t="s">
        <v>456</v>
      </c>
      <c r="E64" s="242">
        <v>237.48393999999999</v>
      </c>
      <c r="F64" s="488">
        <v>205.24594999999999</v>
      </c>
      <c r="G64" s="730">
        <v>240.13951</v>
      </c>
      <c r="H64" s="728">
        <f t="shared" si="1"/>
        <v>34.893560000000008</v>
      </c>
      <c r="I64" s="728">
        <f t="shared" si="2"/>
        <v>1.1700085190475136</v>
      </c>
    </row>
    <row r="65" spans="2:9" hidden="1">
      <c r="B65" s="274"/>
      <c r="C65" s="339">
        <v>1718002479</v>
      </c>
      <c r="D65" s="276" t="s">
        <v>573</v>
      </c>
      <c r="E65" s="242"/>
      <c r="F65" s="242"/>
      <c r="G65" s="730"/>
      <c r="H65" s="728">
        <f t="shared" si="1"/>
        <v>0</v>
      </c>
      <c r="I65" s="728" t="e">
        <f t="shared" si="2"/>
        <v>#DIV/0!</v>
      </c>
    </row>
    <row r="66" spans="2:9" ht="15.75" customHeight="1">
      <c r="B66" s="274"/>
      <c r="C66" s="339">
        <v>1718002091</v>
      </c>
      <c r="D66" s="274" t="s">
        <v>457</v>
      </c>
      <c r="E66" s="242">
        <v>10.66516</v>
      </c>
      <c r="F66" s="488">
        <v>9.7816799999999997</v>
      </c>
      <c r="G66" s="730"/>
      <c r="H66" s="728">
        <f t="shared" si="1"/>
        <v>-9.7816799999999997</v>
      </c>
      <c r="I66" s="728">
        <f t="shared" si="2"/>
        <v>0</v>
      </c>
    </row>
    <row r="67" spans="2:9" ht="13.5" hidden="1" customHeight="1">
      <c r="B67" s="274"/>
      <c r="C67" s="339"/>
      <c r="D67" s="276" t="s">
        <v>574</v>
      </c>
      <c r="E67" s="242"/>
      <c r="F67" s="242"/>
      <c r="G67" s="730"/>
      <c r="H67" s="728">
        <f t="shared" si="1"/>
        <v>0</v>
      </c>
      <c r="I67" s="728" t="e">
        <f t="shared" si="2"/>
        <v>#DIV/0!</v>
      </c>
    </row>
    <row r="68" spans="2:9" ht="13.5" hidden="1" customHeight="1">
      <c r="B68" s="274"/>
      <c r="C68" s="339"/>
      <c r="D68" s="276" t="s">
        <v>458</v>
      </c>
      <c r="E68" s="242"/>
      <c r="F68" s="242"/>
      <c r="G68" s="730"/>
      <c r="H68" s="728">
        <f t="shared" si="1"/>
        <v>0</v>
      </c>
      <c r="I68" s="728" t="e">
        <f t="shared" si="2"/>
        <v>#DIV/0!</v>
      </c>
    </row>
    <row r="69" spans="2:9" ht="13.5" hidden="1" customHeight="1">
      <c r="B69" s="274"/>
      <c r="C69" s="339">
        <v>1718001877</v>
      </c>
      <c r="D69" s="276" t="s">
        <v>575</v>
      </c>
      <c r="E69" s="242"/>
      <c r="F69" s="242"/>
      <c r="G69" s="730"/>
      <c r="H69" s="728">
        <f t="shared" si="1"/>
        <v>0</v>
      </c>
      <c r="I69" s="728" t="e">
        <f t="shared" si="2"/>
        <v>#DIV/0!</v>
      </c>
    </row>
    <row r="70" spans="2:9" ht="13.5" customHeight="1">
      <c r="B70" s="274"/>
      <c r="C70" s="339">
        <v>1718001901</v>
      </c>
      <c r="D70" s="276" t="s">
        <v>289</v>
      </c>
      <c r="E70" s="242">
        <v>46.45946</v>
      </c>
      <c r="F70" s="488">
        <v>9.16812</v>
      </c>
      <c r="G70" s="730">
        <v>7.0992100000000002</v>
      </c>
      <c r="H70" s="728">
        <f t="shared" si="1"/>
        <v>-2.0689099999999998</v>
      </c>
      <c r="I70" s="728">
        <f t="shared" si="2"/>
        <v>0.77433650519408559</v>
      </c>
    </row>
    <row r="71" spans="2:9" ht="12.75" customHeight="1">
      <c r="B71" s="274"/>
      <c r="C71" s="723" t="s">
        <v>641</v>
      </c>
      <c r="D71" s="276" t="s">
        <v>459</v>
      </c>
      <c r="E71" s="242">
        <v>16.85736</v>
      </c>
      <c r="F71" s="488">
        <v>4.2732000000000001</v>
      </c>
      <c r="G71" s="730"/>
      <c r="H71" s="728">
        <f t="shared" si="1"/>
        <v>-4.2732000000000001</v>
      </c>
      <c r="I71" s="728">
        <f t="shared" si="2"/>
        <v>0</v>
      </c>
    </row>
    <row r="72" spans="2:9" ht="12.75" customHeight="1">
      <c r="B72" s="274"/>
      <c r="C72" s="339">
        <v>1718001884</v>
      </c>
      <c r="D72" s="276" t="s">
        <v>290</v>
      </c>
      <c r="E72" s="242">
        <v>155.47654</v>
      </c>
      <c r="F72" s="488">
        <v>126.37538000000001</v>
      </c>
      <c r="G72" s="730">
        <v>234.6996</v>
      </c>
      <c r="H72" s="728">
        <f t="shared" si="1"/>
        <v>108.32422</v>
      </c>
      <c r="I72" s="728">
        <f t="shared" si="2"/>
        <v>1.8571623681764595</v>
      </c>
    </row>
    <row r="73" spans="2:9" ht="12.75" hidden="1" customHeight="1">
      <c r="B73" s="274"/>
      <c r="C73" s="339"/>
      <c r="D73" s="276" t="s">
        <v>460</v>
      </c>
      <c r="E73" s="242"/>
      <c r="F73" s="242"/>
      <c r="G73" s="730"/>
      <c r="H73" s="728">
        <f t="shared" si="1"/>
        <v>0</v>
      </c>
      <c r="I73" s="728" t="e">
        <f t="shared" si="2"/>
        <v>#DIV/0!</v>
      </c>
    </row>
    <row r="74" spans="2:9" hidden="1">
      <c r="B74" s="274"/>
      <c r="C74" s="339">
        <v>1718002084</v>
      </c>
      <c r="D74" s="276" t="s">
        <v>334</v>
      </c>
      <c r="E74" s="242"/>
      <c r="F74" s="242"/>
      <c r="G74" s="730"/>
      <c r="H74" s="728">
        <f t="shared" si="1"/>
        <v>0</v>
      </c>
      <c r="I74" s="728" t="e">
        <f t="shared" si="2"/>
        <v>#DIV/0!</v>
      </c>
    </row>
    <row r="75" spans="2:9" ht="12" hidden="1" customHeight="1">
      <c r="B75" s="274"/>
      <c r="C75" s="339">
        <v>1718002060</v>
      </c>
      <c r="D75" s="276" t="s">
        <v>719</v>
      </c>
      <c r="E75" s="242"/>
      <c r="F75" s="242"/>
      <c r="G75" s="730"/>
      <c r="H75" s="728">
        <f t="shared" si="1"/>
        <v>0</v>
      </c>
      <c r="I75" s="728" t="e">
        <f t="shared" si="2"/>
        <v>#DIV/0!</v>
      </c>
    </row>
    <row r="76" spans="2:9" ht="12" hidden="1" customHeight="1">
      <c r="B76" s="274"/>
      <c r="C76" s="339"/>
      <c r="D76" s="274" t="s">
        <v>293</v>
      </c>
      <c r="E76" s="242"/>
      <c r="F76" s="242"/>
      <c r="G76" s="730"/>
      <c r="H76" s="728">
        <f t="shared" si="1"/>
        <v>0</v>
      </c>
      <c r="I76" s="728" t="e">
        <f t="shared" si="2"/>
        <v>#DIV/0!</v>
      </c>
    </row>
    <row r="77" spans="2:9" ht="12.75" customHeight="1">
      <c r="B77" s="274"/>
      <c r="C77" s="339">
        <v>1718002694</v>
      </c>
      <c r="D77" s="274" t="s">
        <v>461</v>
      </c>
      <c r="E77" s="242">
        <v>281.13200000000001</v>
      </c>
      <c r="F77" s="488">
        <v>136.22999999999999</v>
      </c>
      <c r="G77" s="730">
        <v>237.01222000000001</v>
      </c>
      <c r="H77" s="728">
        <f t="shared" si="1"/>
        <v>100.78222000000002</v>
      </c>
      <c r="I77" s="728">
        <f t="shared" si="2"/>
        <v>1.7397946120531456</v>
      </c>
    </row>
    <row r="78" spans="2:9" s="487" customFormat="1" hidden="1">
      <c r="B78" s="269" t="s">
        <v>299</v>
      </c>
      <c r="C78" s="383"/>
      <c r="D78" s="270" t="s">
        <v>300</v>
      </c>
      <c r="E78" s="316">
        <f>SUM(E79:E84)</f>
        <v>0</v>
      </c>
      <c r="F78" s="279">
        <f>SUM(F79:F84)</f>
        <v>0</v>
      </c>
      <c r="G78" s="338">
        <f>SUM(G79:G84)</f>
        <v>0</v>
      </c>
      <c r="H78" s="728">
        <f t="shared" si="1"/>
        <v>0</v>
      </c>
      <c r="I78" s="728" t="e">
        <f t="shared" si="2"/>
        <v>#DIV/0!</v>
      </c>
    </row>
    <row r="79" spans="2:9" hidden="1">
      <c r="B79" s="274"/>
      <c r="C79" s="352" t="s">
        <v>720</v>
      </c>
      <c r="D79" s="274" t="s">
        <v>462</v>
      </c>
      <c r="E79" s="242"/>
      <c r="F79" s="242"/>
      <c r="G79" s="730"/>
      <c r="H79" s="728">
        <f t="shared" si="1"/>
        <v>0</v>
      </c>
      <c r="I79" s="728" t="e">
        <f t="shared" si="2"/>
        <v>#DIV/0!</v>
      </c>
    </row>
    <row r="80" spans="2:9" ht="12.75" hidden="1" customHeight="1">
      <c r="B80" s="274"/>
      <c r="C80" s="339">
        <v>1701036423</v>
      </c>
      <c r="D80" s="276" t="s">
        <v>646</v>
      </c>
      <c r="E80" s="242"/>
      <c r="F80" s="242"/>
      <c r="G80" s="730"/>
      <c r="H80" s="728">
        <f t="shared" si="1"/>
        <v>0</v>
      </c>
      <c r="I80" s="728" t="e">
        <f t="shared" si="2"/>
        <v>#DIV/0!</v>
      </c>
    </row>
    <row r="81" spans="2:9" hidden="1">
      <c r="B81" s="274"/>
      <c r="C81" s="339">
        <v>1718000922</v>
      </c>
      <c r="D81" s="276" t="s">
        <v>304</v>
      </c>
      <c r="E81" s="242"/>
      <c r="F81" s="242"/>
      <c r="G81" s="730"/>
      <c r="H81" s="728">
        <f t="shared" si="1"/>
        <v>0</v>
      </c>
      <c r="I81" s="728" t="e">
        <f t="shared" si="2"/>
        <v>#DIV/0!</v>
      </c>
    </row>
    <row r="82" spans="2:9" hidden="1">
      <c r="B82" s="274"/>
      <c r="C82" s="339">
        <v>1718002454</v>
      </c>
      <c r="D82" s="276" t="s">
        <v>628</v>
      </c>
      <c r="E82" s="242"/>
      <c r="F82" s="242"/>
      <c r="G82" s="730"/>
      <c r="H82" s="728">
        <f t="shared" si="1"/>
        <v>0</v>
      </c>
      <c r="I82" s="728" t="e">
        <f t="shared" si="2"/>
        <v>#DIV/0!</v>
      </c>
    </row>
    <row r="83" spans="2:9" ht="27.75" hidden="1" customHeight="1">
      <c r="B83" s="284"/>
      <c r="C83" s="339">
        <v>1701055472</v>
      </c>
      <c r="D83" s="276" t="s">
        <v>627</v>
      </c>
      <c r="E83" s="242"/>
      <c r="F83" s="242"/>
      <c r="G83" s="730"/>
      <c r="H83" s="728">
        <f t="shared" ref="H83:H91" si="3">G83-F83</f>
        <v>0</v>
      </c>
      <c r="I83" s="728" t="e">
        <f t="shared" ref="I83:I130" si="4">G83/F83</f>
        <v>#DIV/0!</v>
      </c>
    </row>
    <row r="84" spans="2:9" hidden="1">
      <c r="B84" s="274"/>
      <c r="C84" s="339">
        <v>1718000658</v>
      </c>
      <c r="D84" s="274" t="s">
        <v>305</v>
      </c>
      <c r="E84" s="242"/>
      <c r="F84" s="242"/>
      <c r="G84" s="730"/>
      <c r="H84" s="728">
        <f t="shared" si="3"/>
        <v>0</v>
      </c>
      <c r="I84" s="728" t="e">
        <f t="shared" si="4"/>
        <v>#DIV/0!</v>
      </c>
    </row>
    <row r="85" spans="2:9" s="487" customFormat="1" ht="27" customHeight="1">
      <c r="B85" s="269" t="s">
        <v>306</v>
      </c>
      <c r="C85" s="383"/>
      <c r="D85" s="270" t="s">
        <v>307</v>
      </c>
      <c r="E85" s="279">
        <f>SUM(E86:E126)</f>
        <v>583.92630999999994</v>
      </c>
      <c r="F85" s="279">
        <f>SUM(F86:F126)</f>
        <v>1686.32546</v>
      </c>
      <c r="G85" s="338">
        <f>SUM(G86:G126)</f>
        <v>3530.1772300000007</v>
      </c>
      <c r="H85" s="728">
        <f t="shared" si="3"/>
        <v>1843.8517700000007</v>
      </c>
      <c r="I85" s="728">
        <f t="shared" si="4"/>
        <v>2.0934139427628642</v>
      </c>
    </row>
    <row r="86" spans="2:9" ht="16.5" hidden="1" customHeight="1">
      <c r="B86" s="284"/>
      <c r="C86" s="723" t="s">
        <v>647</v>
      </c>
      <c r="D86" s="276" t="s">
        <v>721</v>
      </c>
      <c r="E86" s="242"/>
      <c r="F86" s="242"/>
      <c r="G86" s="730"/>
      <c r="H86" s="728">
        <f t="shared" si="3"/>
        <v>0</v>
      </c>
      <c r="I86" s="728" t="e">
        <f t="shared" si="4"/>
        <v>#DIV/0!</v>
      </c>
    </row>
    <row r="87" spans="2:9" ht="12.75" hidden="1" customHeight="1">
      <c r="B87" s="274"/>
      <c r="C87" s="339">
        <v>1718002126</v>
      </c>
      <c r="D87" s="274" t="s">
        <v>310</v>
      </c>
      <c r="E87" s="242"/>
      <c r="F87" s="242"/>
      <c r="G87" s="730"/>
      <c r="H87" s="728">
        <f t="shared" si="3"/>
        <v>0</v>
      </c>
      <c r="I87" s="728" t="e">
        <f t="shared" si="4"/>
        <v>#DIV/0!</v>
      </c>
    </row>
    <row r="88" spans="2:9" ht="12.75" hidden="1" customHeight="1">
      <c r="B88" s="274"/>
      <c r="C88" s="339">
        <v>1718002246</v>
      </c>
      <c r="D88" s="274" t="s">
        <v>311</v>
      </c>
      <c r="E88" s="242"/>
      <c r="F88" s="242"/>
      <c r="G88" s="730"/>
      <c r="H88" s="728">
        <f t="shared" si="3"/>
        <v>0</v>
      </c>
      <c r="I88" s="728" t="e">
        <f t="shared" si="4"/>
        <v>#DIV/0!</v>
      </c>
    </row>
    <row r="89" spans="2:9" hidden="1">
      <c r="B89" s="274"/>
      <c r="C89" s="339">
        <v>5406306334</v>
      </c>
      <c r="D89" s="274" t="s">
        <v>722</v>
      </c>
      <c r="E89" s="242"/>
      <c r="F89" s="242"/>
      <c r="G89" s="730"/>
      <c r="H89" s="728">
        <f t="shared" si="3"/>
        <v>0</v>
      </c>
      <c r="I89" s="728" t="e">
        <f t="shared" si="4"/>
        <v>#DIV/0!</v>
      </c>
    </row>
    <row r="90" spans="2:9" ht="12.75" hidden="1" customHeight="1">
      <c r="B90" s="274"/>
      <c r="C90" s="339"/>
      <c r="D90" s="274" t="s">
        <v>466</v>
      </c>
      <c r="E90" s="242"/>
      <c r="F90" s="242"/>
      <c r="G90" s="730"/>
      <c r="H90" s="728">
        <f t="shared" si="3"/>
        <v>0</v>
      </c>
      <c r="I90" s="728" t="e">
        <f t="shared" si="4"/>
        <v>#DIV/0!</v>
      </c>
    </row>
    <row r="91" spans="2:9" ht="12.75" customHeight="1">
      <c r="B91" s="274"/>
      <c r="C91" s="339">
        <v>1718002510</v>
      </c>
      <c r="D91" s="274" t="s">
        <v>467</v>
      </c>
      <c r="E91" s="242"/>
      <c r="F91" s="488">
        <v>548.64500999999996</v>
      </c>
      <c r="G91" s="730"/>
      <c r="H91" s="728">
        <f t="shared" si="3"/>
        <v>-548.64500999999996</v>
      </c>
      <c r="I91" s="728">
        <f t="shared" si="4"/>
        <v>0</v>
      </c>
    </row>
    <row r="92" spans="2:9" hidden="1">
      <c r="B92" s="274"/>
      <c r="C92" s="731" t="s">
        <v>906</v>
      </c>
      <c r="D92" s="274" t="s">
        <v>578</v>
      </c>
      <c r="E92" s="242"/>
      <c r="F92" s="242"/>
      <c r="G92" s="730"/>
      <c r="H92" s="728">
        <f>G92-F92</f>
        <v>0</v>
      </c>
      <c r="I92" s="728" t="e">
        <f t="shared" si="4"/>
        <v>#DIV/0!</v>
      </c>
    </row>
    <row r="93" spans="2:9" ht="12" customHeight="1">
      <c r="B93" s="274"/>
      <c r="C93" s="339">
        <v>1718002020</v>
      </c>
      <c r="D93" s="274" t="s">
        <v>472</v>
      </c>
      <c r="E93" s="242"/>
      <c r="F93" s="242"/>
      <c r="G93" s="730">
        <v>127.848</v>
      </c>
      <c r="H93" s="728">
        <f t="shared" ref="H93:H112" si="5">G93-F93</f>
        <v>127.848</v>
      </c>
      <c r="I93" s="728" t="e">
        <f t="shared" si="4"/>
        <v>#DIV/0!</v>
      </c>
    </row>
    <row r="94" spans="2:9" ht="13.5" hidden="1" customHeight="1">
      <c r="B94" s="274"/>
      <c r="C94" s="339">
        <v>1701036078</v>
      </c>
      <c r="D94" s="274" t="s">
        <v>505</v>
      </c>
      <c r="E94" s="242"/>
      <c r="F94" s="242"/>
      <c r="G94" s="730"/>
      <c r="H94" s="728">
        <f t="shared" si="5"/>
        <v>0</v>
      </c>
      <c r="I94" s="728" t="e">
        <f t="shared" si="4"/>
        <v>#DIV/0!</v>
      </c>
    </row>
    <row r="95" spans="2:9" hidden="1">
      <c r="B95" s="274"/>
      <c r="C95" s="723" t="s">
        <v>640</v>
      </c>
      <c r="D95" s="274" t="s">
        <v>724</v>
      </c>
      <c r="E95" s="242"/>
      <c r="F95" s="242"/>
      <c r="G95" s="730"/>
      <c r="H95" s="728">
        <f t="shared" si="5"/>
        <v>0</v>
      </c>
      <c r="I95" s="728" t="e">
        <f t="shared" si="4"/>
        <v>#DIV/0!</v>
      </c>
    </row>
    <row r="96" spans="2:9" ht="14.25" hidden="1" customHeight="1">
      <c r="B96" s="274"/>
      <c r="C96" s="339">
        <v>1701059029</v>
      </c>
      <c r="D96" s="274" t="s">
        <v>469</v>
      </c>
      <c r="E96" s="242"/>
      <c r="F96" s="242"/>
      <c r="G96" s="730"/>
      <c r="H96" s="728">
        <f t="shared" si="5"/>
        <v>0</v>
      </c>
      <c r="I96" s="728" t="e">
        <f t="shared" si="4"/>
        <v>#DIV/0!</v>
      </c>
    </row>
    <row r="97" spans="2:9" ht="16.5" hidden="1" customHeight="1">
      <c r="B97" s="274"/>
      <c r="C97" s="339"/>
      <c r="D97" s="274" t="s">
        <v>470</v>
      </c>
      <c r="E97" s="242"/>
      <c r="F97" s="242"/>
      <c r="G97" s="730"/>
      <c r="H97" s="728">
        <f t="shared" si="5"/>
        <v>0</v>
      </c>
      <c r="I97" s="728" t="e">
        <f t="shared" si="4"/>
        <v>#DIV/0!</v>
      </c>
    </row>
    <row r="98" spans="2:9" ht="16.5" hidden="1" customHeight="1">
      <c r="B98" s="274"/>
      <c r="C98" s="339">
        <v>1718002630</v>
      </c>
      <c r="D98" s="274" t="s">
        <v>533</v>
      </c>
      <c r="E98" s="242"/>
      <c r="F98" s="242"/>
      <c r="G98" s="730"/>
      <c r="H98" s="728">
        <f t="shared" si="5"/>
        <v>0</v>
      </c>
      <c r="I98" s="728" t="e">
        <f t="shared" si="4"/>
        <v>#DIV/0!</v>
      </c>
    </row>
    <row r="99" spans="2:9" ht="16.5" hidden="1" customHeight="1">
      <c r="B99" s="274"/>
      <c r="C99" s="339">
        <v>1718002415</v>
      </c>
      <c r="D99" s="274" t="s">
        <v>510</v>
      </c>
      <c r="E99" s="242"/>
      <c r="F99" s="242"/>
      <c r="G99" s="730"/>
      <c r="H99" s="728">
        <f t="shared" si="5"/>
        <v>0</v>
      </c>
      <c r="I99" s="728" t="e">
        <f t="shared" si="4"/>
        <v>#DIV/0!</v>
      </c>
    </row>
    <row r="100" spans="2:9" ht="16.5" customHeight="1">
      <c r="B100" s="274"/>
      <c r="C100" s="731" t="s">
        <v>907</v>
      </c>
      <c r="D100" s="274" t="s">
        <v>319</v>
      </c>
      <c r="E100" s="242"/>
      <c r="F100" s="242"/>
      <c r="G100" s="730">
        <v>129.54376999999999</v>
      </c>
      <c r="H100" s="728">
        <f t="shared" si="5"/>
        <v>129.54376999999999</v>
      </c>
      <c r="I100" s="728" t="e">
        <f t="shared" si="4"/>
        <v>#DIV/0!</v>
      </c>
    </row>
    <row r="101" spans="2:9" ht="16.5" hidden="1" customHeight="1">
      <c r="B101" s="274"/>
      <c r="C101" s="339">
        <v>1718001796</v>
      </c>
      <c r="D101" s="274" t="s">
        <v>480</v>
      </c>
      <c r="E101" s="242"/>
      <c r="F101" s="242"/>
      <c r="G101" s="730"/>
      <c r="H101" s="728">
        <f t="shared" si="5"/>
        <v>0</v>
      </c>
      <c r="I101" s="728" t="e">
        <f t="shared" si="4"/>
        <v>#DIV/0!</v>
      </c>
    </row>
    <row r="102" spans="2:9">
      <c r="B102" s="274"/>
      <c r="C102" s="339">
        <v>1718002334</v>
      </c>
      <c r="D102" s="274" t="s">
        <v>908</v>
      </c>
      <c r="E102" s="242"/>
      <c r="F102" s="242"/>
      <c r="G102" s="730">
        <v>6.8753500000000001</v>
      </c>
      <c r="H102" s="728">
        <f t="shared" si="5"/>
        <v>6.8753500000000001</v>
      </c>
      <c r="I102" s="728" t="e">
        <f t="shared" si="4"/>
        <v>#DIV/0!</v>
      </c>
    </row>
    <row r="103" spans="2:9" ht="12.75" hidden="1" customHeight="1">
      <c r="B103" s="274"/>
      <c r="C103" s="339">
        <v>1718002567</v>
      </c>
      <c r="D103" s="274" t="s">
        <v>473</v>
      </c>
      <c r="E103" s="242"/>
      <c r="F103" s="242"/>
      <c r="G103" s="730"/>
      <c r="H103" s="728">
        <f t="shared" si="5"/>
        <v>0</v>
      </c>
      <c r="I103" s="728" t="e">
        <f t="shared" si="4"/>
        <v>#DIV/0!</v>
      </c>
    </row>
    <row r="104" spans="2:9" ht="12.75" hidden="1" customHeight="1">
      <c r="B104" s="274"/>
      <c r="C104" s="339">
        <v>1701059340</v>
      </c>
      <c r="D104" s="274" t="s">
        <v>581</v>
      </c>
      <c r="E104" s="242"/>
      <c r="F104" s="242"/>
      <c r="G104" s="730"/>
      <c r="H104" s="728">
        <f t="shared" si="5"/>
        <v>0</v>
      </c>
      <c r="I104" s="728" t="e">
        <f t="shared" si="4"/>
        <v>#DIV/0!</v>
      </c>
    </row>
    <row r="105" spans="2:9" ht="12.75" customHeight="1">
      <c r="B105" s="274"/>
      <c r="C105" s="723">
        <v>1718002662</v>
      </c>
      <c r="D105" s="274" t="s">
        <v>725</v>
      </c>
      <c r="E105" s="242">
        <v>38.567369999999997</v>
      </c>
      <c r="F105" s="488">
        <v>38.567369999999997</v>
      </c>
      <c r="G105" s="730"/>
      <c r="H105" s="728">
        <f t="shared" si="5"/>
        <v>-38.567369999999997</v>
      </c>
      <c r="I105" s="728">
        <f t="shared" si="4"/>
        <v>0</v>
      </c>
    </row>
    <row r="106" spans="2:9" ht="12.75" customHeight="1">
      <c r="B106" s="274"/>
      <c r="C106" s="723" t="s">
        <v>728</v>
      </c>
      <c r="D106" s="274" t="s">
        <v>729</v>
      </c>
      <c r="E106" s="242">
        <v>290.7543</v>
      </c>
      <c r="F106" s="488">
        <v>290.7543</v>
      </c>
      <c r="G106" s="730">
        <v>238.82893000000001</v>
      </c>
      <c r="H106" s="728">
        <f t="shared" si="5"/>
        <v>-51.925369999999987</v>
      </c>
      <c r="I106" s="728">
        <f t="shared" si="4"/>
        <v>0.82141151480820751</v>
      </c>
    </row>
    <row r="107" spans="2:9" ht="12.75" customHeight="1">
      <c r="B107" s="274"/>
      <c r="C107" s="339">
        <v>1718002609</v>
      </c>
      <c r="D107" s="274" t="s">
        <v>726</v>
      </c>
      <c r="E107" s="242"/>
      <c r="F107" s="242"/>
      <c r="G107" s="730">
        <v>50.770249999999997</v>
      </c>
      <c r="H107" s="728">
        <f t="shared" si="5"/>
        <v>50.770249999999997</v>
      </c>
      <c r="I107" s="728" t="e">
        <f t="shared" si="4"/>
        <v>#DIV/0!</v>
      </c>
    </row>
    <row r="108" spans="2:9" ht="16.5" customHeight="1">
      <c r="B108" s="274"/>
      <c r="C108" s="339">
        <v>1718001690</v>
      </c>
      <c r="D108" s="274" t="s">
        <v>909</v>
      </c>
      <c r="E108" s="242">
        <v>254.60463999999999</v>
      </c>
      <c r="F108" s="488">
        <v>617.99302</v>
      </c>
      <c r="G108" s="730">
        <v>2634.7584099999999</v>
      </c>
      <c r="H108" s="728">
        <f t="shared" si="5"/>
        <v>2016.76539</v>
      </c>
      <c r="I108" s="728">
        <f t="shared" si="4"/>
        <v>4.263411276069105</v>
      </c>
    </row>
    <row r="109" spans="2:9" ht="16.5" customHeight="1">
      <c r="B109" s="274"/>
      <c r="C109" s="731" t="s">
        <v>910</v>
      </c>
      <c r="D109" s="274" t="s">
        <v>911</v>
      </c>
      <c r="E109" s="242"/>
      <c r="F109" s="488">
        <v>146.99127999999999</v>
      </c>
      <c r="G109" s="730">
        <v>261.03116</v>
      </c>
      <c r="H109" s="728">
        <f t="shared" si="5"/>
        <v>114.03988000000001</v>
      </c>
      <c r="I109" s="728">
        <f t="shared" si="4"/>
        <v>1.775827518475926</v>
      </c>
    </row>
    <row r="110" spans="2:9" ht="16.5" hidden="1" customHeight="1">
      <c r="B110" s="274"/>
      <c r="C110" s="731" t="s">
        <v>912</v>
      </c>
      <c r="D110" s="274" t="s">
        <v>913</v>
      </c>
      <c r="E110" s="242"/>
      <c r="F110" s="242"/>
      <c r="G110" s="730"/>
      <c r="H110" s="728">
        <f t="shared" si="5"/>
        <v>0</v>
      </c>
      <c r="I110" s="728" t="e">
        <f t="shared" si="4"/>
        <v>#DIV/0!</v>
      </c>
    </row>
    <row r="111" spans="2:9" ht="16.5" hidden="1" customHeight="1">
      <c r="B111" s="274"/>
      <c r="C111" s="339"/>
      <c r="D111" s="274" t="s">
        <v>914</v>
      </c>
      <c r="E111" s="242"/>
      <c r="F111" s="242"/>
      <c r="G111" s="730"/>
      <c r="H111" s="728">
        <f t="shared" si="5"/>
        <v>0</v>
      </c>
      <c r="I111" s="728" t="e">
        <f t="shared" si="4"/>
        <v>#DIV/0!</v>
      </c>
    </row>
    <row r="112" spans="2:9" ht="16.5" customHeight="1">
      <c r="B112" s="274"/>
      <c r="C112" s="433" t="s">
        <v>843</v>
      </c>
      <c r="D112" s="285" t="s">
        <v>478</v>
      </c>
      <c r="E112" s="242"/>
      <c r="F112" s="488">
        <v>36.945480000000003</v>
      </c>
      <c r="G112" s="730"/>
      <c r="H112" s="728">
        <f t="shared" si="5"/>
        <v>-36.945480000000003</v>
      </c>
      <c r="I112" s="728">
        <f t="shared" si="4"/>
        <v>0</v>
      </c>
    </row>
    <row r="113" spans="2:9" ht="16.5" customHeight="1">
      <c r="B113" s="274"/>
      <c r="C113" s="339">
        <v>1718001926</v>
      </c>
      <c r="D113" s="274" t="s">
        <v>324</v>
      </c>
      <c r="E113" s="242"/>
      <c r="F113" s="488">
        <v>0.88100000000000001</v>
      </c>
      <c r="G113" s="730"/>
      <c r="H113" s="728">
        <f>G113-F113</f>
        <v>-0.88100000000000001</v>
      </c>
      <c r="I113" s="728">
        <f t="shared" si="4"/>
        <v>0</v>
      </c>
    </row>
    <row r="114" spans="2:9" ht="16.5" customHeight="1">
      <c r="B114" s="274"/>
      <c r="C114" s="284">
        <v>1700003739</v>
      </c>
      <c r="D114" s="490" t="s">
        <v>845</v>
      </c>
      <c r="E114" s="242"/>
      <c r="F114" s="488">
        <v>5.548</v>
      </c>
      <c r="G114" s="730">
        <v>19.06334</v>
      </c>
      <c r="H114" s="728">
        <f t="shared" ref="H114:H122" si="6">G114-F114</f>
        <v>13.51534</v>
      </c>
      <c r="I114" s="728">
        <f t="shared" si="4"/>
        <v>3.4360742609949533</v>
      </c>
    </row>
    <row r="115" spans="2:9" ht="12.75" customHeight="1">
      <c r="B115" s="274"/>
      <c r="C115" s="339">
        <v>1700001548</v>
      </c>
      <c r="D115" s="285" t="s">
        <v>915</v>
      </c>
      <c r="E115" s="242"/>
      <c r="F115" s="242"/>
      <c r="G115" s="730">
        <v>0.25</v>
      </c>
      <c r="H115" s="728">
        <f t="shared" si="6"/>
        <v>0.25</v>
      </c>
      <c r="I115" s="728" t="e">
        <f t="shared" si="4"/>
        <v>#DIV/0!</v>
      </c>
    </row>
    <row r="116" spans="2:9" ht="12.75" customHeight="1">
      <c r="B116" s="274"/>
      <c r="C116" s="339">
        <v>1718002422</v>
      </c>
      <c r="D116" s="274" t="s">
        <v>916</v>
      </c>
      <c r="E116" s="242"/>
      <c r="F116" s="242"/>
      <c r="G116" s="730">
        <v>0.25</v>
      </c>
      <c r="H116" s="728">
        <f t="shared" si="6"/>
        <v>0.25</v>
      </c>
      <c r="I116" s="728" t="e">
        <f t="shared" si="4"/>
        <v>#DIV/0!</v>
      </c>
    </row>
    <row r="117" spans="2:9" ht="12.75" customHeight="1">
      <c r="B117" s="274"/>
      <c r="C117" s="339">
        <v>1718002126</v>
      </c>
      <c r="D117" s="274" t="s">
        <v>943</v>
      </c>
      <c r="E117" s="242"/>
      <c r="F117" s="242"/>
      <c r="G117" s="730">
        <v>47.842790000000001</v>
      </c>
      <c r="H117" s="728">
        <f t="shared" si="6"/>
        <v>47.842790000000001</v>
      </c>
      <c r="I117" s="728" t="e">
        <f t="shared" si="4"/>
        <v>#DIV/0!</v>
      </c>
    </row>
    <row r="118" spans="2:9" ht="12.75" customHeight="1">
      <c r="B118" s="274"/>
      <c r="C118" s="339">
        <v>1718002542</v>
      </c>
      <c r="D118" s="274" t="s">
        <v>917</v>
      </c>
      <c r="E118" s="242"/>
      <c r="F118" s="242"/>
      <c r="G118" s="730">
        <v>0.75</v>
      </c>
      <c r="H118" s="728">
        <f t="shared" si="6"/>
        <v>0.75</v>
      </c>
      <c r="I118" s="728" t="e">
        <f t="shared" si="4"/>
        <v>#DIV/0!</v>
      </c>
    </row>
    <row r="119" spans="2:9" ht="12.75" customHeight="1">
      <c r="B119" s="274"/>
      <c r="C119" s="339">
        <v>1718002704</v>
      </c>
      <c r="D119" s="274" t="s">
        <v>918</v>
      </c>
      <c r="E119" s="242"/>
      <c r="F119" s="242"/>
      <c r="G119" s="730">
        <v>3.25</v>
      </c>
      <c r="H119" s="728">
        <f t="shared" si="6"/>
        <v>3.25</v>
      </c>
      <c r="I119" s="728" t="e">
        <f t="shared" si="4"/>
        <v>#DIV/0!</v>
      </c>
    </row>
    <row r="120" spans="2:9" ht="12.75" customHeight="1">
      <c r="B120" s="274"/>
      <c r="C120" s="339">
        <v>1700000840</v>
      </c>
      <c r="D120" s="274" t="s">
        <v>919</v>
      </c>
      <c r="E120" s="242"/>
      <c r="F120" s="242"/>
      <c r="G120" s="730">
        <v>0.65</v>
      </c>
      <c r="H120" s="728">
        <f t="shared" si="6"/>
        <v>0.65</v>
      </c>
      <c r="I120" s="728" t="e">
        <f t="shared" si="4"/>
        <v>#DIV/0!</v>
      </c>
    </row>
    <row r="121" spans="2:9" ht="12.75" customHeight="1">
      <c r="B121" s="274"/>
      <c r="C121" s="339">
        <v>1718002013</v>
      </c>
      <c r="D121" s="274" t="s">
        <v>944</v>
      </c>
      <c r="E121" s="242"/>
      <c r="F121" s="242"/>
      <c r="G121" s="730">
        <v>1.38</v>
      </c>
      <c r="H121" s="728">
        <f t="shared" si="6"/>
        <v>1.38</v>
      </c>
      <c r="I121" s="728" t="e">
        <f t="shared" si="4"/>
        <v>#DIV/0!</v>
      </c>
    </row>
    <row r="122" spans="2:9" ht="12.75" customHeight="1">
      <c r="B122" s="274"/>
      <c r="C122" s="723">
        <v>1718002246</v>
      </c>
      <c r="D122" s="274" t="s">
        <v>920</v>
      </c>
      <c r="E122" s="242"/>
      <c r="F122" s="242"/>
      <c r="G122" s="730">
        <v>7.0852300000000001</v>
      </c>
      <c r="H122" s="728">
        <f t="shared" si="6"/>
        <v>7.0852300000000001</v>
      </c>
      <c r="I122" s="728" t="e">
        <f t="shared" si="4"/>
        <v>#DIV/0!</v>
      </c>
    </row>
    <row r="123" spans="2:9" ht="12.75" hidden="1" customHeight="1">
      <c r="B123" s="274"/>
      <c r="C123" s="339"/>
      <c r="D123" s="274" t="s">
        <v>648</v>
      </c>
      <c r="E123" s="242"/>
      <c r="F123" s="242"/>
      <c r="G123" s="729"/>
      <c r="H123" s="728" t="e">
        <f>G123/#REF!</f>
        <v>#REF!</v>
      </c>
      <c r="I123" s="728" t="e">
        <f t="shared" si="4"/>
        <v>#DIV/0!</v>
      </c>
    </row>
    <row r="124" spans="2:9" ht="12.75" hidden="1" customHeight="1">
      <c r="B124" s="274"/>
      <c r="C124" s="339"/>
      <c r="D124" s="490" t="s">
        <v>354</v>
      </c>
      <c r="E124" s="242"/>
      <c r="F124" s="242"/>
      <c r="G124" s="729"/>
      <c r="H124" s="728" t="e">
        <f>G124/#REF!</f>
        <v>#REF!</v>
      </c>
      <c r="I124" s="728" t="e">
        <f t="shared" si="4"/>
        <v>#DIV/0!</v>
      </c>
    </row>
    <row r="125" spans="2:9" ht="12.75" hidden="1" customHeight="1">
      <c r="B125" s="274"/>
      <c r="C125" s="339">
        <v>1718002528</v>
      </c>
      <c r="D125" s="490" t="s">
        <v>625</v>
      </c>
      <c r="E125" s="242"/>
      <c r="F125" s="242"/>
      <c r="G125" s="729"/>
      <c r="H125" s="728" t="e">
        <f>G125/#REF!</f>
        <v>#REF!</v>
      </c>
      <c r="I125" s="728" t="e">
        <f t="shared" si="4"/>
        <v>#DIV/0!</v>
      </c>
    </row>
    <row r="126" spans="2:9" ht="16.5" hidden="1" customHeight="1">
      <c r="B126" s="490"/>
      <c r="C126" s="732"/>
      <c r="D126" s="490" t="s">
        <v>624</v>
      </c>
      <c r="E126" s="242"/>
      <c r="F126" s="242"/>
      <c r="G126" s="729"/>
      <c r="H126" s="728" t="e">
        <f>G126/#REF!</f>
        <v>#REF!</v>
      </c>
      <c r="I126" s="728" t="e">
        <f t="shared" si="4"/>
        <v>#DIV/0!</v>
      </c>
    </row>
    <row r="127" spans="2:9" s="495" customFormat="1" ht="12.75" customHeight="1">
      <c r="B127" s="492"/>
      <c r="C127" s="493"/>
      <c r="D127" s="493" t="s">
        <v>328</v>
      </c>
      <c r="E127" s="494">
        <f>E6+E18+E36+E78+E85</f>
        <v>1752.6115199999999</v>
      </c>
      <c r="F127" s="494">
        <f>F6+F18+F36+F78+F85</f>
        <v>2181.7694000000001</v>
      </c>
      <c r="G127" s="494">
        <f>G6+G18+G36+G78+G85</f>
        <v>6597.4105000000009</v>
      </c>
      <c r="H127" s="733">
        <f>G127-F127</f>
        <v>4415.6411000000007</v>
      </c>
      <c r="I127" s="733">
        <f t="shared" si="4"/>
        <v>3.0238807547672089</v>
      </c>
    </row>
    <row r="128" spans="2:9" ht="16.5" customHeight="1">
      <c r="B128" s="491" t="s">
        <v>329</v>
      </c>
      <c r="C128" s="732"/>
      <c r="D128" s="496" t="s">
        <v>330</v>
      </c>
      <c r="E128" s="488">
        <v>1344</v>
      </c>
      <c r="F128" s="488">
        <v>599.70000000000005</v>
      </c>
      <c r="G128" s="730">
        <v>1419.2</v>
      </c>
      <c r="H128" s="734">
        <f t="shared" ref="H128:H130" si="7">G128-F128</f>
        <v>819.5</v>
      </c>
      <c r="I128" s="728">
        <f t="shared" si="4"/>
        <v>2.3665165916291477</v>
      </c>
    </row>
    <row r="129" spans="2:9" ht="13.5" customHeight="1">
      <c r="B129" s="491" t="s">
        <v>331</v>
      </c>
      <c r="C129" s="732"/>
      <c r="D129" s="496" t="s">
        <v>332</v>
      </c>
      <c r="E129" s="488">
        <v>5362.6503199999997</v>
      </c>
      <c r="F129" s="488">
        <v>6202</v>
      </c>
      <c r="G129" s="241">
        <v>5432</v>
      </c>
      <c r="H129" s="734">
        <f>G129-F129</f>
        <v>-770</v>
      </c>
      <c r="I129" s="728">
        <f t="shared" si="4"/>
        <v>0.87584650112866813</v>
      </c>
    </row>
    <row r="130" spans="2:9" s="495" customFormat="1">
      <c r="B130" s="497"/>
      <c r="C130" s="497"/>
      <c r="D130" s="498" t="s">
        <v>333</v>
      </c>
      <c r="E130" s="494">
        <f>E127+E129+E128</f>
        <v>8459.2618399999992</v>
      </c>
      <c r="F130" s="494">
        <f>F127+F128+F129</f>
        <v>8983.4694</v>
      </c>
      <c r="G130" s="494">
        <f>G127+G128+G129</f>
        <v>13448.610500000001</v>
      </c>
      <c r="H130" s="733">
        <f t="shared" si="7"/>
        <v>4465.1411000000007</v>
      </c>
      <c r="I130" s="733">
        <f t="shared" si="4"/>
        <v>1.497039718307495</v>
      </c>
    </row>
    <row r="131" spans="2:9" ht="42" customHeight="1">
      <c r="H131" s="728"/>
    </row>
    <row r="132" spans="2:9" ht="14.25" customHeight="1">
      <c r="F132" s="499"/>
    </row>
    <row r="133" spans="2:9" s="486" customFormat="1">
      <c r="C133" s="723"/>
      <c r="D133" s="485"/>
      <c r="E133" s="287"/>
      <c r="G133" s="725"/>
    </row>
    <row r="134" spans="2:9" s="486" customFormat="1">
      <c r="C134" s="723"/>
      <c r="D134" s="500"/>
      <c r="E134" s="287"/>
      <c r="G134" s="725"/>
    </row>
    <row r="135" spans="2:9" s="486" customFormat="1">
      <c r="C135" s="723"/>
      <c r="D135" s="485"/>
      <c r="E135" s="287"/>
      <c r="G135" s="725"/>
    </row>
    <row r="136" spans="2:9" s="486" customFormat="1">
      <c r="C136" s="723"/>
      <c r="D136" s="485"/>
      <c r="E136" s="287"/>
      <c r="G136" s="725"/>
    </row>
    <row r="137" spans="2:9" s="486" customFormat="1">
      <c r="C137" s="723"/>
      <c r="D137" s="485"/>
      <c r="E137" s="287"/>
      <c r="G137" s="725"/>
    </row>
    <row r="138" spans="2:9" s="486" customFormat="1">
      <c r="C138" s="723"/>
      <c r="D138" s="485"/>
      <c r="E138" s="287"/>
      <c r="G138" s="725"/>
    </row>
    <row r="139" spans="2:9" s="486" customFormat="1">
      <c r="C139" s="723"/>
      <c r="D139" s="485"/>
      <c r="E139" s="287"/>
      <c r="G139" s="725"/>
    </row>
    <row r="140" spans="2:9" s="486" customFormat="1">
      <c r="C140" s="723"/>
      <c r="D140" s="485"/>
      <c r="E140" s="287"/>
      <c r="G140" s="725"/>
    </row>
    <row r="141" spans="2:9" s="486" customFormat="1">
      <c r="C141" s="723"/>
      <c r="D141" s="485"/>
      <c r="E141" s="287"/>
      <c r="G141" s="725"/>
    </row>
    <row r="142" spans="2:9" s="486" customFormat="1">
      <c r="C142" s="723"/>
      <c r="D142" s="485"/>
      <c r="E142" s="287"/>
      <c r="G142" s="725"/>
    </row>
    <row r="143" spans="2:9" s="486" customFormat="1">
      <c r="C143" s="723"/>
      <c r="D143" s="485"/>
      <c r="E143" s="287"/>
      <c r="G143" s="725"/>
    </row>
  </sheetData>
  <mergeCells count="6">
    <mergeCell ref="B2:I2"/>
    <mergeCell ref="B3:B5"/>
    <mergeCell ref="D3:D5"/>
    <mergeCell ref="E3:G4"/>
    <mergeCell ref="H3:H5"/>
    <mergeCell ref="I3:I5"/>
  </mergeCells>
  <pageMargins left="0.23622047244094491" right="0.19685039370078741" top="0.31496062992125984" bottom="0.19685039370078741" header="0.31496062992125984" footer="0.19685039370078741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GK893"/>
  <sheetViews>
    <sheetView view="pageBreakPreview" zoomScale="85" zoomScaleSheetLayoutView="85" workbookViewId="0">
      <pane xSplit="4" ySplit="4" topLeftCell="E30" activePane="bottomRight" state="frozen"/>
      <selection activeCell="E21" sqref="E21"/>
      <selection pane="topRight" activeCell="E21" sqref="E21"/>
      <selection pane="bottomLeft" activeCell="E21" sqref="E21"/>
      <selection pane="bottomRight" activeCell="AD79" sqref="AD79"/>
    </sheetView>
  </sheetViews>
  <sheetFormatPr defaultRowHeight="12.75"/>
  <cols>
    <col min="1" max="1" width="4.42578125" style="59" customWidth="1"/>
    <col min="2" max="2" width="23.42578125" style="59" customWidth="1"/>
    <col min="3" max="3" width="9.140625" style="59" customWidth="1"/>
    <col min="4" max="4" width="0.140625" style="59" customWidth="1"/>
    <col min="5" max="5" width="7.5703125" style="385" customWidth="1"/>
    <col min="6" max="6" width="8.42578125" style="625" customWidth="1"/>
    <col min="7" max="7" width="8" style="385" customWidth="1"/>
    <col min="8" max="8" width="7.7109375" style="385" customWidth="1"/>
    <col min="9" max="9" width="7.42578125" style="385" customWidth="1"/>
    <col min="10" max="10" width="9.7109375" style="625" customWidth="1"/>
    <col min="11" max="11" width="7.7109375" style="385" bestFit="1" customWidth="1"/>
    <col min="12" max="12" width="7" style="627" customWidth="1"/>
    <col min="13" max="13" width="8.42578125" style="385" customWidth="1"/>
    <col min="14" max="14" width="9.5703125" style="625" customWidth="1"/>
    <col min="15" max="15" width="5.42578125" style="385" customWidth="1"/>
    <col min="16" max="16" width="7.5703125" style="385" bestFit="1" customWidth="1"/>
    <col min="17" max="17" width="7.7109375" style="385" customWidth="1"/>
    <col min="18" max="18" width="7.42578125" style="624" bestFit="1" customWidth="1"/>
    <col min="19" max="19" width="6.5703125" style="385" customWidth="1"/>
    <col min="20" max="20" width="8" style="627" bestFit="1" customWidth="1"/>
    <col min="21" max="21" width="5.42578125" style="385" hidden="1" customWidth="1"/>
    <col min="22" max="22" width="7.28515625" style="385" hidden="1" customWidth="1"/>
    <col min="23" max="23" width="6.5703125" style="385" hidden="1" customWidth="1"/>
    <col min="24" max="24" width="7.140625" style="385" hidden="1" customWidth="1"/>
    <col min="25" max="25" width="8" style="385" customWidth="1"/>
    <col min="26" max="26" width="9.7109375" style="625" bestFit="1" customWidth="1"/>
    <col min="27" max="27" width="5.7109375" style="385" customWidth="1"/>
    <col min="28" max="28" width="7" style="385" bestFit="1" customWidth="1"/>
    <col min="29" max="29" width="7.42578125" style="385" customWidth="1"/>
    <col min="30" max="30" width="11.42578125" style="624" bestFit="1" customWidth="1"/>
    <col min="31" max="31" width="7.42578125" style="385" customWidth="1"/>
    <col min="32" max="32" width="7.5703125" style="385" customWidth="1"/>
    <col min="33" max="33" width="8.140625" style="385" customWidth="1"/>
    <col min="34" max="34" width="7.42578125" style="624" bestFit="1" customWidth="1"/>
    <col min="35" max="35" width="7.140625" style="385" customWidth="1"/>
    <col min="36" max="37" width="8" style="385" customWidth="1"/>
    <col min="38" max="38" width="8.42578125" style="623" customWidth="1"/>
    <col min="39" max="40" width="8" style="385" customWidth="1"/>
    <col min="41" max="41" width="9.7109375" style="385" bestFit="1" customWidth="1"/>
    <col min="42" max="42" width="11.7109375" style="624" bestFit="1" customWidth="1"/>
    <col min="43" max="43" width="6.140625" style="385" customWidth="1"/>
    <col min="44" max="44" width="8.42578125" style="385" customWidth="1"/>
    <col min="45" max="45" width="7.7109375" style="385" customWidth="1"/>
    <col min="46" max="46" width="9.7109375" style="624" customWidth="1"/>
    <col min="47" max="47" width="7.140625" style="385" customWidth="1"/>
    <col min="48" max="48" width="7.42578125" style="385" customWidth="1"/>
    <col min="49" max="49" width="7" style="385" customWidth="1"/>
    <col min="50" max="50" width="7.5703125" style="624" customWidth="1"/>
    <col min="51" max="51" width="6.7109375" style="385" customWidth="1"/>
    <col min="52" max="52" width="9.7109375" style="385" customWidth="1"/>
    <col min="53" max="53" width="6.5703125" style="385" customWidth="1"/>
    <col min="54" max="54" width="6.42578125" style="624" bestFit="1" customWidth="1"/>
    <col min="55" max="55" width="7.5703125" style="385" customWidth="1"/>
    <col min="56" max="56" width="7" style="385" customWidth="1"/>
    <col min="57" max="57" width="8.140625" style="385" customWidth="1"/>
    <col min="58" max="58" width="6.42578125" style="624" bestFit="1" customWidth="1"/>
    <col min="59" max="59" width="7.5703125" style="385" customWidth="1"/>
    <col min="60" max="60" width="8.140625" style="385" customWidth="1"/>
    <col min="61" max="61" width="8.85546875" style="385" customWidth="1"/>
    <col min="62" max="62" width="6.7109375" style="624" bestFit="1" customWidth="1"/>
    <col min="63" max="63" width="7" style="385" customWidth="1"/>
    <col min="64" max="64" width="8.7109375" style="385" customWidth="1"/>
    <col min="65" max="65" width="6.7109375" style="385" customWidth="1"/>
    <col min="66" max="66" width="6.7109375" style="625" bestFit="1" customWidth="1"/>
    <col min="67" max="67" width="7.28515625" style="385" customWidth="1"/>
    <col min="68" max="68" width="6" style="385" customWidth="1"/>
    <col min="69" max="69" width="6.28515625" style="385" customWidth="1"/>
    <col min="70" max="70" width="5.28515625" style="625" bestFit="1" customWidth="1"/>
    <col min="71" max="71" width="6.5703125" style="385" customWidth="1"/>
    <col min="72" max="72" width="8.28515625" style="385" customWidth="1"/>
    <col min="73" max="73" width="7.7109375" style="385" customWidth="1"/>
    <col min="74" max="74" width="5.7109375" style="625" bestFit="1" customWidth="1"/>
    <col min="75" max="75" width="5.85546875" style="385" customWidth="1"/>
    <col min="76" max="76" width="6.42578125" style="385" customWidth="1"/>
    <col min="77" max="77" width="6.7109375" style="385" bestFit="1" customWidth="1"/>
    <col min="78" max="78" width="6.7109375" style="625" bestFit="1" customWidth="1"/>
    <col min="79" max="79" width="9.140625" style="385" customWidth="1"/>
    <col min="80" max="80" width="9.28515625" style="385" customWidth="1"/>
    <col min="81" max="81" width="7.7109375" style="180" bestFit="1" customWidth="1"/>
    <col min="82" max="82" width="14.140625" style="624" customWidth="1"/>
    <col min="83" max="83" width="7.7109375" style="385" customWidth="1"/>
    <col min="84" max="84" width="7.140625" style="624" customWidth="1"/>
    <col min="85" max="85" width="6.42578125" style="385" bestFit="1" customWidth="1"/>
    <col min="86" max="86" width="6.5703125" style="385" customWidth="1"/>
    <col min="87" max="87" width="7.85546875" style="385" customWidth="1"/>
    <col min="88" max="88" width="11.7109375" style="624" bestFit="1" customWidth="1"/>
    <col min="89" max="89" width="6.28515625" style="385" customWidth="1"/>
    <col min="90" max="90" width="7" style="386" customWidth="1"/>
    <col min="91" max="91" width="6.28515625" style="385" customWidth="1"/>
    <col min="92" max="92" width="6.7109375" style="624" bestFit="1" customWidth="1"/>
    <col min="93" max="93" width="6.28515625" style="385" customWidth="1"/>
    <col min="94" max="94" width="6.42578125" style="385" customWidth="1"/>
    <col min="95" max="95" width="8.140625" style="627" customWidth="1"/>
    <col min="96" max="96" width="10.7109375" style="628" bestFit="1" customWidth="1"/>
    <col min="97" max="97" width="8.5703125" style="385" bestFit="1" customWidth="1"/>
    <col min="98" max="98" width="6.85546875" style="385" customWidth="1"/>
    <col min="99" max="99" width="11.5703125" style="385" bestFit="1" customWidth="1"/>
    <col min="100" max="100" width="15" style="180" customWidth="1"/>
    <col min="101" max="101" width="8.140625" style="385" customWidth="1"/>
    <col min="102" max="102" width="9.85546875" style="385" customWidth="1"/>
    <col min="103" max="109" width="9.140625" style="59" customWidth="1"/>
    <col min="110" max="110" width="19.140625" style="59" customWidth="1"/>
    <col min="111" max="111" width="1" style="59" customWidth="1"/>
    <col min="112" max="193" width="9.140625" style="618"/>
    <col min="194" max="16384" width="9.140625" style="59"/>
  </cols>
  <sheetData>
    <row r="1" spans="1:193" ht="18.75">
      <c r="A1" s="921" t="s">
        <v>922</v>
      </c>
      <c r="B1" s="921"/>
      <c r="C1" s="921"/>
      <c r="D1" s="921"/>
      <c r="E1" s="921"/>
      <c r="F1" s="921"/>
      <c r="G1" s="921"/>
      <c r="H1" s="921"/>
      <c r="I1" s="921"/>
      <c r="J1" s="921"/>
      <c r="K1" s="921"/>
      <c r="L1" s="921"/>
      <c r="M1" s="921"/>
      <c r="N1" s="921"/>
      <c r="O1" s="921"/>
      <c r="P1" s="921"/>
      <c r="Q1" s="921"/>
      <c r="R1" s="921"/>
      <c r="S1" s="921"/>
      <c r="T1" s="921"/>
      <c r="U1" s="921"/>
      <c r="V1" s="921"/>
      <c r="W1" s="921"/>
      <c r="X1" s="921"/>
      <c r="Y1" s="921"/>
      <c r="Z1" s="921"/>
      <c r="AA1" s="921"/>
      <c r="AB1" s="610"/>
      <c r="AC1" s="610"/>
      <c r="AD1" s="611"/>
      <c r="AE1" s="610"/>
      <c r="AF1" s="610"/>
      <c r="AG1" s="610"/>
      <c r="AH1" s="611"/>
      <c r="AI1" s="610"/>
      <c r="AJ1" s="610"/>
      <c r="AK1" s="610"/>
      <c r="AL1" s="612"/>
      <c r="AM1" s="610"/>
      <c r="AN1" s="610"/>
      <c r="AO1" s="610"/>
      <c r="AP1" s="611"/>
      <c r="AQ1" s="610"/>
      <c r="AR1" s="610"/>
      <c r="AS1" s="610"/>
      <c r="AT1" s="611"/>
      <c r="AU1" s="610"/>
      <c r="AV1" s="610"/>
      <c r="AW1" s="610"/>
      <c r="AX1" s="611"/>
      <c r="AY1" s="610"/>
      <c r="AZ1" s="610"/>
      <c r="BA1" s="610"/>
      <c r="BB1" s="611"/>
      <c r="BC1" s="610"/>
      <c r="BD1" s="610"/>
      <c r="BE1" s="610"/>
      <c r="BF1" s="611"/>
      <c r="BG1" s="610"/>
      <c r="BH1" s="610"/>
      <c r="BI1" s="610"/>
      <c r="BJ1" s="611"/>
      <c r="BK1" s="610"/>
      <c r="BL1" s="610"/>
      <c r="BM1" s="610"/>
      <c r="BN1" s="613"/>
      <c r="BO1" s="610"/>
      <c r="BP1" s="610"/>
      <c r="BQ1" s="610"/>
      <c r="BR1" s="613"/>
      <c r="BS1" s="610"/>
      <c r="BT1" s="610"/>
      <c r="BU1" s="610"/>
      <c r="BV1" s="613"/>
      <c r="BW1" s="610"/>
      <c r="BX1" s="610"/>
      <c r="BY1" s="610"/>
      <c r="BZ1" s="613"/>
      <c r="CA1" s="610"/>
      <c r="CB1" s="610"/>
      <c r="CC1" s="614"/>
      <c r="CD1" s="611"/>
      <c r="CE1" s="610"/>
      <c r="CF1" s="611"/>
      <c r="CG1" s="610"/>
      <c r="CH1" s="610"/>
      <c r="CI1" s="610"/>
      <c r="CJ1" s="611"/>
      <c r="CK1" s="610"/>
      <c r="CL1" s="610"/>
      <c r="CM1" s="610"/>
      <c r="CN1" s="611"/>
      <c r="CO1" s="610"/>
      <c r="CP1" s="610"/>
      <c r="CQ1" s="615"/>
      <c r="CR1" s="616"/>
      <c r="CS1" s="610"/>
      <c r="CU1" s="610"/>
      <c r="CV1" s="617" t="s">
        <v>527</v>
      </c>
    </row>
    <row r="2" spans="1:193" s="78" customFormat="1">
      <c r="A2" s="619"/>
      <c r="B2" s="619"/>
      <c r="C2" s="619"/>
      <c r="D2" s="619"/>
      <c r="E2" s="620"/>
      <c r="F2" s="621"/>
      <c r="G2" s="620"/>
      <c r="H2" s="620"/>
      <c r="I2" s="620"/>
      <c r="J2" s="621"/>
      <c r="K2" s="620"/>
      <c r="L2" s="620"/>
      <c r="M2" s="620"/>
      <c r="N2" s="621"/>
      <c r="O2" s="620"/>
      <c r="P2" s="620"/>
      <c r="Q2" s="620"/>
      <c r="R2" s="622"/>
      <c r="S2" s="620"/>
      <c r="T2" s="620"/>
      <c r="U2" s="620"/>
      <c r="V2" s="620"/>
      <c r="W2" s="620"/>
      <c r="X2" s="620"/>
      <c r="Y2" s="620"/>
      <c r="Z2" s="621"/>
      <c r="AA2" s="620"/>
      <c r="AB2" s="385"/>
      <c r="AC2" s="620"/>
      <c r="AD2" s="622"/>
      <c r="AE2" s="385"/>
      <c r="AF2" s="385"/>
      <c r="AG2" s="620"/>
      <c r="AH2" s="622"/>
      <c r="AI2" s="385"/>
      <c r="AJ2" s="385"/>
      <c r="AK2" s="385"/>
      <c r="AL2" s="623"/>
      <c r="AM2" s="385"/>
      <c r="AN2" s="385"/>
      <c r="AO2" s="385"/>
      <c r="AP2" s="624"/>
      <c r="AQ2" s="385"/>
      <c r="AR2" s="385"/>
      <c r="AS2" s="385"/>
      <c r="AT2" s="624"/>
      <c r="AU2" s="385"/>
      <c r="AV2" s="385"/>
      <c r="AW2" s="385"/>
      <c r="AX2" s="624"/>
      <c r="AY2" s="385"/>
      <c r="AZ2" s="385"/>
      <c r="BA2" s="385"/>
      <c r="BB2" s="624"/>
      <c r="BC2" s="385"/>
      <c r="BD2" s="385"/>
      <c r="BE2" s="385"/>
      <c r="BF2" s="624"/>
      <c r="BG2" s="385"/>
      <c r="BH2" s="385"/>
      <c r="BI2" s="385"/>
      <c r="BJ2" s="624"/>
      <c r="BK2" s="385"/>
      <c r="BL2" s="385"/>
      <c r="BM2" s="385"/>
      <c r="BN2" s="625"/>
      <c r="BO2" s="385"/>
      <c r="BP2" s="385"/>
      <c r="BQ2" s="385"/>
      <c r="BR2" s="625"/>
      <c r="BS2" s="385"/>
      <c r="BT2" s="385"/>
      <c r="BU2" s="385"/>
      <c r="BV2" s="625"/>
      <c r="BW2" s="385"/>
      <c r="BX2" s="385"/>
      <c r="BY2" s="620"/>
      <c r="BZ2" s="621"/>
      <c r="CA2" s="620"/>
      <c r="CB2" s="620"/>
      <c r="CC2" s="626"/>
      <c r="CD2" s="622"/>
      <c r="CE2" s="620"/>
      <c r="CF2" s="622"/>
      <c r="CG2" s="385"/>
      <c r="CH2" s="385"/>
      <c r="CI2" s="620"/>
      <c r="CJ2" s="622"/>
      <c r="CK2" s="385"/>
      <c r="CL2" s="385"/>
      <c r="CM2" s="385"/>
      <c r="CN2" s="624"/>
      <c r="CO2" s="385"/>
      <c r="CP2" s="385"/>
      <c r="CQ2" s="627"/>
      <c r="CR2" s="628"/>
      <c r="CS2" s="385"/>
      <c r="CT2" s="385"/>
      <c r="CU2" s="385" t="s">
        <v>205</v>
      </c>
      <c r="CV2" s="180"/>
      <c r="CW2" s="385"/>
      <c r="CX2" s="385"/>
      <c r="CY2" s="59"/>
      <c r="CZ2" s="59"/>
      <c r="DA2" s="59"/>
      <c r="DB2" s="59"/>
      <c r="DC2" s="59"/>
      <c r="DD2" s="59"/>
      <c r="DE2" s="59"/>
      <c r="DF2" s="59"/>
      <c r="DG2" s="59"/>
      <c r="DH2" s="618"/>
      <c r="DI2" s="618"/>
      <c r="DJ2" s="618"/>
      <c r="DK2" s="618"/>
      <c r="DL2" s="618"/>
      <c r="DM2" s="618"/>
      <c r="DN2" s="618"/>
      <c r="DO2" s="618"/>
      <c r="DP2" s="618"/>
      <c r="DQ2" s="618"/>
      <c r="DR2" s="618"/>
      <c r="DS2" s="618"/>
      <c r="DT2" s="618"/>
      <c r="DU2" s="618"/>
      <c r="DV2" s="618"/>
      <c r="DW2" s="618"/>
      <c r="DX2" s="618"/>
      <c r="DY2" s="618"/>
      <c r="DZ2" s="618"/>
      <c r="EA2" s="618"/>
      <c r="EB2" s="618"/>
      <c r="EC2" s="618"/>
      <c r="ED2" s="618"/>
      <c r="EE2" s="618"/>
      <c r="EF2" s="618"/>
      <c r="EG2" s="618"/>
      <c r="EH2" s="618"/>
      <c r="EI2" s="618"/>
      <c r="EJ2" s="618"/>
      <c r="EK2" s="618"/>
      <c r="EL2" s="618"/>
      <c r="EM2" s="629"/>
      <c r="EN2" s="629"/>
      <c r="EO2" s="629"/>
      <c r="EP2" s="629"/>
      <c r="EQ2" s="629"/>
      <c r="ER2" s="629"/>
      <c r="ES2" s="629"/>
      <c r="ET2" s="629"/>
      <c r="EU2" s="629"/>
      <c r="EV2" s="629"/>
      <c r="EW2" s="629"/>
      <c r="EX2" s="629"/>
      <c r="EY2" s="629"/>
      <c r="EZ2" s="629"/>
      <c r="FA2" s="629"/>
      <c r="FB2" s="629"/>
      <c r="FC2" s="629"/>
      <c r="FD2" s="629"/>
      <c r="FE2" s="629"/>
      <c r="FF2" s="629"/>
      <c r="FG2" s="629"/>
      <c r="FH2" s="629"/>
      <c r="FI2" s="629"/>
      <c r="FJ2" s="629"/>
      <c r="FK2" s="629"/>
      <c r="FL2" s="629"/>
      <c r="FM2" s="629"/>
      <c r="FN2" s="629"/>
      <c r="FO2" s="629"/>
      <c r="FP2" s="629"/>
      <c r="FQ2" s="629"/>
      <c r="FR2" s="629"/>
      <c r="FS2" s="629"/>
      <c r="FT2" s="629"/>
      <c r="FU2" s="629"/>
      <c r="FV2" s="629"/>
      <c r="FW2" s="629"/>
      <c r="FX2" s="629"/>
      <c r="FY2" s="629"/>
      <c r="FZ2" s="629"/>
      <c r="GA2" s="629"/>
      <c r="GB2" s="629"/>
      <c r="GC2" s="629"/>
      <c r="GD2" s="629"/>
      <c r="GE2" s="629"/>
      <c r="GF2" s="629"/>
      <c r="GG2" s="629"/>
      <c r="GH2" s="629"/>
      <c r="GI2" s="629"/>
      <c r="GJ2" s="629"/>
      <c r="GK2" s="629"/>
    </row>
    <row r="3" spans="1:193" s="80" customFormat="1" ht="54" customHeight="1">
      <c r="A3" s="922"/>
      <c r="B3" s="922"/>
      <c r="C3" s="922"/>
      <c r="D3" s="922"/>
      <c r="E3" s="923" t="s">
        <v>138</v>
      </c>
      <c r="F3" s="923"/>
      <c r="G3" s="923"/>
      <c r="H3" s="923"/>
      <c r="I3" s="923" t="s">
        <v>139</v>
      </c>
      <c r="J3" s="923"/>
      <c r="K3" s="923"/>
      <c r="L3" s="923"/>
      <c r="M3" s="923" t="s">
        <v>140</v>
      </c>
      <c r="N3" s="923"/>
      <c r="O3" s="923"/>
      <c r="P3" s="923"/>
      <c r="Q3" s="923" t="s">
        <v>141</v>
      </c>
      <c r="R3" s="923"/>
      <c r="S3" s="923"/>
      <c r="T3" s="923"/>
      <c r="U3" s="923" t="s">
        <v>820</v>
      </c>
      <c r="V3" s="923"/>
      <c r="W3" s="923"/>
      <c r="X3" s="923"/>
      <c r="Y3" s="923" t="s">
        <v>142</v>
      </c>
      <c r="Z3" s="923"/>
      <c r="AA3" s="923"/>
      <c r="AB3" s="923"/>
      <c r="AC3" s="923" t="s">
        <v>143</v>
      </c>
      <c r="AD3" s="923"/>
      <c r="AE3" s="923"/>
      <c r="AF3" s="923"/>
      <c r="AG3" s="923" t="s">
        <v>144</v>
      </c>
      <c r="AH3" s="923"/>
      <c r="AI3" s="923"/>
      <c r="AJ3" s="923"/>
      <c r="AK3" s="923" t="s">
        <v>880</v>
      </c>
      <c r="AL3" s="923"/>
      <c r="AM3" s="923"/>
      <c r="AN3" s="923"/>
      <c r="AO3" s="924" t="s">
        <v>145</v>
      </c>
      <c r="AP3" s="925"/>
      <c r="AQ3" s="925"/>
      <c r="AR3" s="926"/>
      <c r="AS3" s="924" t="s">
        <v>232</v>
      </c>
      <c r="AT3" s="925"/>
      <c r="AU3" s="925"/>
      <c r="AV3" s="926"/>
      <c r="AW3" s="924" t="s">
        <v>346</v>
      </c>
      <c r="AX3" s="925"/>
      <c r="AY3" s="925"/>
      <c r="AZ3" s="926"/>
      <c r="BA3" s="924" t="s">
        <v>347</v>
      </c>
      <c r="BB3" s="925"/>
      <c r="BC3" s="925"/>
      <c r="BD3" s="926"/>
      <c r="BE3" s="924" t="s">
        <v>348</v>
      </c>
      <c r="BF3" s="925"/>
      <c r="BG3" s="925"/>
      <c r="BH3" s="926"/>
      <c r="BI3" s="924" t="s">
        <v>350</v>
      </c>
      <c r="BJ3" s="925"/>
      <c r="BK3" s="925"/>
      <c r="BL3" s="926"/>
      <c r="BM3" s="924" t="s">
        <v>513</v>
      </c>
      <c r="BN3" s="925"/>
      <c r="BO3" s="925"/>
      <c r="BP3" s="926"/>
      <c r="BQ3" s="924" t="s">
        <v>365</v>
      </c>
      <c r="BR3" s="925"/>
      <c r="BS3" s="925"/>
      <c r="BT3" s="926"/>
      <c r="BU3" s="924" t="s">
        <v>349</v>
      </c>
      <c r="BV3" s="925"/>
      <c r="BW3" s="925"/>
      <c r="BX3" s="926"/>
      <c r="BY3" s="956" t="s">
        <v>519</v>
      </c>
      <c r="BZ3" s="957"/>
      <c r="CA3" s="957"/>
      <c r="CB3" s="958"/>
      <c r="CC3" s="956" t="s">
        <v>402</v>
      </c>
      <c r="CD3" s="959"/>
      <c r="CE3" s="923" t="s">
        <v>40</v>
      </c>
      <c r="CF3" s="923"/>
      <c r="CG3" s="923"/>
      <c r="CH3" s="923"/>
      <c r="CI3" s="923" t="s">
        <v>524</v>
      </c>
      <c r="CJ3" s="923"/>
      <c r="CK3" s="923"/>
      <c r="CL3" s="924"/>
      <c r="CM3" s="924" t="s">
        <v>344</v>
      </c>
      <c r="CN3" s="925"/>
      <c r="CO3" s="925"/>
      <c r="CP3" s="926"/>
      <c r="CQ3" s="924" t="s">
        <v>521</v>
      </c>
      <c r="CR3" s="925"/>
      <c r="CS3" s="925"/>
      <c r="CT3" s="926"/>
      <c r="CU3" s="924" t="s">
        <v>146</v>
      </c>
      <c r="CV3" s="925"/>
      <c r="CW3" s="925"/>
      <c r="CX3" s="926"/>
      <c r="DD3" s="955"/>
      <c r="DE3" s="955"/>
      <c r="DF3" s="955"/>
      <c r="DG3" s="955"/>
      <c r="DH3" s="945"/>
      <c r="DI3" s="945"/>
      <c r="DJ3" s="618"/>
      <c r="DK3" s="618"/>
      <c r="DL3" s="618"/>
      <c r="DM3" s="618"/>
      <c r="DN3" s="618"/>
      <c r="DO3" s="618"/>
      <c r="DP3" s="618"/>
      <c r="DQ3" s="618"/>
      <c r="DR3" s="618"/>
      <c r="DS3" s="618"/>
      <c r="DT3" s="618"/>
      <c r="DU3" s="618"/>
      <c r="DV3" s="618"/>
      <c r="DW3" s="618"/>
      <c r="DX3" s="618"/>
      <c r="DY3" s="618"/>
      <c r="DZ3" s="618"/>
      <c r="EA3" s="618"/>
      <c r="EB3" s="618"/>
      <c r="EC3" s="618"/>
      <c r="ED3" s="618"/>
      <c r="EE3" s="618"/>
      <c r="EF3" s="618"/>
      <c r="EG3" s="618"/>
      <c r="EH3" s="618"/>
      <c r="EI3" s="618"/>
      <c r="EJ3" s="618"/>
      <c r="EK3" s="618"/>
      <c r="EL3" s="618"/>
      <c r="EM3" s="618"/>
      <c r="EN3" s="618"/>
      <c r="EO3" s="618"/>
      <c r="EP3" s="618"/>
      <c r="EQ3" s="618"/>
      <c r="ER3" s="618"/>
      <c r="ES3" s="618"/>
      <c r="ET3" s="618"/>
      <c r="EU3" s="618"/>
      <c r="EV3" s="618"/>
      <c r="EW3" s="618"/>
      <c r="EX3" s="618"/>
      <c r="EY3" s="618"/>
      <c r="EZ3" s="618"/>
      <c r="FA3" s="618"/>
      <c r="FB3" s="618"/>
      <c r="FC3" s="618"/>
      <c r="FD3" s="618"/>
      <c r="FE3" s="618"/>
      <c r="FF3" s="618"/>
      <c r="FG3" s="618"/>
      <c r="FH3" s="618"/>
      <c r="FI3" s="618"/>
      <c r="FJ3" s="618"/>
      <c r="FK3" s="618"/>
      <c r="FL3" s="618"/>
      <c r="FM3" s="618"/>
      <c r="FN3" s="618"/>
      <c r="FO3" s="618"/>
      <c r="FP3" s="618"/>
      <c r="FQ3" s="618"/>
      <c r="FR3" s="618"/>
      <c r="FS3" s="618"/>
      <c r="FT3" s="618"/>
      <c r="FU3" s="618"/>
      <c r="FV3" s="618"/>
      <c r="FW3" s="618"/>
      <c r="FX3" s="618"/>
      <c r="FY3" s="618"/>
      <c r="FZ3" s="618"/>
      <c r="GA3" s="618"/>
      <c r="GB3" s="618"/>
      <c r="GC3" s="618"/>
      <c r="GD3" s="618"/>
      <c r="GE3" s="618"/>
      <c r="GF3" s="618"/>
      <c r="GG3" s="618"/>
      <c r="GH3" s="618"/>
      <c r="GI3" s="618"/>
      <c r="GJ3" s="618"/>
      <c r="GK3" s="618"/>
    </row>
    <row r="4" spans="1:193" s="80" customFormat="1" ht="27" customHeight="1">
      <c r="A4" s="81" t="s">
        <v>147</v>
      </c>
      <c r="B4" s="922" t="s">
        <v>148</v>
      </c>
      <c r="C4" s="922"/>
      <c r="D4" s="922"/>
      <c r="E4" s="512" t="s">
        <v>37</v>
      </c>
      <c r="F4" s="512" t="s">
        <v>38</v>
      </c>
      <c r="G4" s="512" t="s">
        <v>39</v>
      </c>
      <c r="H4" s="512" t="s">
        <v>149</v>
      </c>
      <c r="I4" s="512" t="s">
        <v>37</v>
      </c>
      <c r="J4" s="512" t="s">
        <v>38</v>
      </c>
      <c r="K4" s="512" t="s">
        <v>39</v>
      </c>
      <c r="L4" s="512" t="s">
        <v>149</v>
      </c>
      <c r="M4" s="512" t="s">
        <v>37</v>
      </c>
      <c r="N4" s="512" t="s">
        <v>38</v>
      </c>
      <c r="O4" s="512" t="s">
        <v>39</v>
      </c>
      <c r="P4" s="512" t="s">
        <v>150</v>
      </c>
      <c r="Q4" s="512" t="s">
        <v>37</v>
      </c>
      <c r="R4" s="630" t="s">
        <v>38</v>
      </c>
      <c r="S4" s="512" t="s">
        <v>39</v>
      </c>
      <c r="T4" s="512" t="s">
        <v>149</v>
      </c>
      <c r="U4" s="512" t="s">
        <v>37</v>
      </c>
      <c r="V4" s="512" t="s">
        <v>38</v>
      </c>
      <c r="W4" s="512" t="s">
        <v>39</v>
      </c>
      <c r="X4" s="512" t="s">
        <v>149</v>
      </c>
      <c r="Y4" s="512" t="s">
        <v>37</v>
      </c>
      <c r="Z4" s="512" t="s">
        <v>38</v>
      </c>
      <c r="AA4" s="512" t="s">
        <v>39</v>
      </c>
      <c r="AB4" s="512" t="s">
        <v>149</v>
      </c>
      <c r="AC4" s="512" t="s">
        <v>37</v>
      </c>
      <c r="AD4" s="630" t="s">
        <v>38</v>
      </c>
      <c r="AE4" s="512" t="s">
        <v>39</v>
      </c>
      <c r="AF4" s="512" t="s">
        <v>190</v>
      </c>
      <c r="AG4" s="512" t="s">
        <v>37</v>
      </c>
      <c r="AH4" s="630" t="s">
        <v>38</v>
      </c>
      <c r="AI4" s="512" t="s">
        <v>39</v>
      </c>
      <c r="AJ4" s="512" t="s">
        <v>149</v>
      </c>
      <c r="AK4" s="512" t="s">
        <v>37</v>
      </c>
      <c r="AL4" s="630" t="s">
        <v>38</v>
      </c>
      <c r="AM4" s="512" t="s">
        <v>39</v>
      </c>
      <c r="AN4" s="512" t="s">
        <v>149</v>
      </c>
      <c r="AO4" s="512" t="s">
        <v>37</v>
      </c>
      <c r="AP4" s="630" t="s">
        <v>38</v>
      </c>
      <c r="AQ4" s="512" t="s">
        <v>39</v>
      </c>
      <c r="AR4" s="512" t="s">
        <v>149</v>
      </c>
      <c r="AS4" s="512" t="s">
        <v>37</v>
      </c>
      <c r="AT4" s="630" t="s">
        <v>38</v>
      </c>
      <c r="AU4" s="512" t="s">
        <v>39</v>
      </c>
      <c r="AV4" s="512" t="s">
        <v>149</v>
      </c>
      <c r="AW4" s="512" t="s">
        <v>37</v>
      </c>
      <c r="AX4" s="630" t="s">
        <v>38</v>
      </c>
      <c r="AY4" s="512" t="s">
        <v>39</v>
      </c>
      <c r="AZ4" s="512" t="s">
        <v>149</v>
      </c>
      <c r="BA4" s="512" t="s">
        <v>37</v>
      </c>
      <c r="BB4" s="630" t="s">
        <v>38</v>
      </c>
      <c r="BC4" s="512" t="s">
        <v>39</v>
      </c>
      <c r="BD4" s="512" t="s">
        <v>149</v>
      </c>
      <c r="BE4" s="512" t="s">
        <v>37</v>
      </c>
      <c r="BF4" s="630" t="s">
        <v>38</v>
      </c>
      <c r="BG4" s="512" t="s">
        <v>39</v>
      </c>
      <c r="BH4" s="512" t="s">
        <v>149</v>
      </c>
      <c r="BI4" s="512" t="s">
        <v>37</v>
      </c>
      <c r="BJ4" s="630" t="s">
        <v>38</v>
      </c>
      <c r="BK4" s="512" t="s">
        <v>39</v>
      </c>
      <c r="BL4" s="512" t="s">
        <v>149</v>
      </c>
      <c r="BM4" s="512" t="s">
        <v>37</v>
      </c>
      <c r="BN4" s="512" t="s">
        <v>38</v>
      </c>
      <c r="BO4" s="512" t="s">
        <v>39</v>
      </c>
      <c r="BP4" s="512" t="s">
        <v>149</v>
      </c>
      <c r="BQ4" s="512" t="s">
        <v>37</v>
      </c>
      <c r="BR4" s="512" t="s">
        <v>38</v>
      </c>
      <c r="BS4" s="512" t="s">
        <v>39</v>
      </c>
      <c r="BT4" s="512" t="s">
        <v>149</v>
      </c>
      <c r="BU4" s="512" t="s">
        <v>37</v>
      </c>
      <c r="BV4" s="512" t="s">
        <v>38</v>
      </c>
      <c r="BW4" s="512" t="s">
        <v>39</v>
      </c>
      <c r="BX4" s="512" t="s">
        <v>149</v>
      </c>
      <c r="BY4" s="512" t="s">
        <v>37</v>
      </c>
      <c r="BZ4" s="512" t="s">
        <v>557</v>
      </c>
      <c r="CA4" s="512" t="s">
        <v>39</v>
      </c>
      <c r="CB4" s="512" t="s">
        <v>558</v>
      </c>
      <c r="CC4" s="630" t="s">
        <v>37</v>
      </c>
      <c r="CD4" s="630" t="s">
        <v>38</v>
      </c>
      <c r="CE4" s="512" t="s">
        <v>37</v>
      </c>
      <c r="CF4" s="630" t="s">
        <v>38</v>
      </c>
      <c r="CG4" s="512" t="s">
        <v>39</v>
      </c>
      <c r="CH4" s="512" t="s">
        <v>149</v>
      </c>
      <c r="CI4" s="512" t="s">
        <v>37</v>
      </c>
      <c r="CJ4" s="630" t="s">
        <v>38</v>
      </c>
      <c r="CK4" s="512" t="s">
        <v>39</v>
      </c>
      <c r="CL4" s="512" t="s">
        <v>149</v>
      </c>
      <c r="CM4" s="512" t="s">
        <v>37</v>
      </c>
      <c r="CN4" s="630" t="s">
        <v>38</v>
      </c>
      <c r="CO4" s="512" t="s">
        <v>39</v>
      </c>
      <c r="CP4" s="512" t="s">
        <v>151</v>
      </c>
      <c r="CQ4" s="512" t="s">
        <v>37</v>
      </c>
      <c r="CR4" s="630" t="s">
        <v>38</v>
      </c>
      <c r="CS4" s="512" t="s">
        <v>39</v>
      </c>
      <c r="CT4" s="512" t="s">
        <v>151</v>
      </c>
      <c r="CU4" s="384" t="s">
        <v>37</v>
      </c>
      <c r="CV4" s="631" t="s">
        <v>38</v>
      </c>
      <c r="CW4" s="384" t="s">
        <v>39</v>
      </c>
      <c r="CX4" s="512" t="s">
        <v>151</v>
      </c>
      <c r="DD4" s="955"/>
      <c r="DE4" s="955"/>
      <c r="DF4" s="955"/>
      <c r="DG4" s="955"/>
      <c r="DH4" s="945"/>
      <c r="DI4" s="945"/>
    </row>
    <row r="5" spans="1:193" s="260" customFormat="1">
      <c r="A5" s="259">
        <v>200</v>
      </c>
      <c r="B5" s="946" t="s">
        <v>152</v>
      </c>
      <c r="C5" s="947"/>
      <c r="D5" s="948"/>
      <c r="E5" s="388">
        <f>E7+E9+E11+E49+E6</f>
        <v>213</v>
      </c>
      <c r="F5" s="388">
        <f>F7+F11+F49</f>
        <v>122.15812</v>
      </c>
      <c r="G5" s="388">
        <f>F5/E5*100</f>
        <v>57.351230046948352</v>
      </c>
      <c r="H5" s="388">
        <f t="shared" ref="H5:H14" si="0">F5-E5</f>
        <v>-90.841880000000003</v>
      </c>
      <c r="I5" s="388">
        <f>I7+I9+I11+I49+I6</f>
        <v>228</v>
      </c>
      <c r="J5" s="388">
        <f>J7+J9+J11+J49</f>
        <v>110.52876999999998</v>
      </c>
      <c r="K5" s="388">
        <f>J5/I5*100</f>
        <v>48.477530701754375</v>
      </c>
      <c r="L5" s="388"/>
      <c r="M5" s="388">
        <f>M7+M9+M11+M49+M6</f>
        <v>301</v>
      </c>
      <c r="N5" s="388">
        <f>N7+N9+N11+N49</f>
        <v>320.49239999999998</v>
      </c>
      <c r="O5" s="388">
        <f>N5/M5*100</f>
        <v>106.47588039867108</v>
      </c>
      <c r="P5" s="389">
        <f>N5-M5</f>
        <v>19.492399999999975</v>
      </c>
      <c r="Q5" s="388">
        <f>Q7+Q9+Q11+Q49+Q6</f>
        <v>335</v>
      </c>
      <c r="R5" s="388">
        <f>R7+R9+R11+R49+R6</f>
        <v>649.69267999999988</v>
      </c>
      <c r="S5" s="388">
        <f>R5/Q5*100</f>
        <v>193.93811343283579</v>
      </c>
      <c r="T5" s="388">
        <f>R5-Q5</f>
        <v>314.69267999999988</v>
      </c>
      <c r="U5" s="388">
        <f>U7+U9+U11+U49+U6</f>
        <v>0</v>
      </c>
      <c r="V5" s="388">
        <f>V7+V9+V11+V49+V6</f>
        <v>0</v>
      </c>
      <c r="W5" s="388" t="e">
        <f>V5/U5*100</f>
        <v>#DIV/0!</v>
      </c>
      <c r="X5" s="388">
        <f>V5-U5</f>
        <v>0</v>
      </c>
      <c r="Y5" s="388">
        <f>Y7+Y9+Y11+Y49+Y6</f>
        <v>235</v>
      </c>
      <c r="Z5" s="388">
        <f>Z7+Z9+Z11+Z49</f>
        <v>165.17633000000004</v>
      </c>
      <c r="AA5" s="388">
        <f>Z5/Y5*100</f>
        <v>70.287800000000004</v>
      </c>
      <c r="AB5" s="389">
        <f>Z5-Y5</f>
        <v>-69.823669999999964</v>
      </c>
      <c r="AC5" s="388">
        <f>AC7+AC9+AC11+AC49+AC6</f>
        <v>219</v>
      </c>
      <c r="AD5" s="388">
        <f>AD7+AD9+AD11+AD49</f>
        <v>443.19429999999994</v>
      </c>
      <c r="AE5" s="388">
        <f>AD5/AC5*100</f>
        <v>202.37182648401824</v>
      </c>
      <c r="AF5" s="389">
        <f t="shared" ref="AF5:AF20" si="1">AD5-AC5</f>
        <v>224.19429999999994</v>
      </c>
      <c r="AG5" s="388">
        <f>AG7+AG9+AG11+AG49+AG6</f>
        <v>254</v>
      </c>
      <c r="AH5" s="388">
        <f>AH7+AH9+AH11+AH49</f>
        <v>235.36266000000001</v>
      </c>
      <c r="AI5" s="388">
        <f>AH5/AG5*100</f>
        <v>92.662464566929131</v>
      </c>
      <c r="AJ5" s="389">
        <f t="shared" ref="AJ5:AJ20" si="2">AH5-AG5</f>
        <v>-18.637339999999995</v>
      </c>
      <c r="AK5" s="388">
        <f>AK7+AK9+AK11+AK49+AK6</f>
        <v>190</v>
      </c>
      <c r="AL5" s="388">
        <f>AL7+AL9+AL11+AL49</f>
        <v>194.22162</v>
      </c>
      <c r="AM5" s="389"/>
      <c r="AN5" s="389"/>
      <c r="AO5" s="388">
        <f>E5+I5+M5+Q5+Y5+AC5+AG5+AK5</f>
        <v>1975</v>
      </c>
      <c r="AP5" s="388">
        <f>F5+J5+N5+R5+Z5+AD5+AH5+AL5</f>
        <v>2240.8268799999996</v>
      </c>
      <c r="AQ5" s="388">
        <f>AP5/AO5*100</f>
        <v>113.45958886075947</v>
      </c>
      <c r="AR5" s="388">
        <f>AP5-AO5</f>
        <v>265.82687999999962</v>
      </c>
      <c r="AS5" s="388">
        <f>AS7+AS9+AS11+AS49+AS6</f>
        <v>62</v>
      </c>
      <c r="AT5" s="388">
        <f>AT7+AT9+AT11+AT49</f>
        <v>122.18888000000001</v>
      </c>
      <c r="AU5" s="388">
        <f>AT5/AS5*100</f>
        <v>197.07883870967743</v>
      </c>
      <c r="AV5" s="388">
        <f t="shared" ref="AV5:AV18" si="3">AT5-AS5</f>
        <v>60.188880000000012</v>
      </c>
      <c r="AW5" s="388">
        <f>AW7+AW9+AW11+AW49+AW6</f>
        <v>52</v>
      </c>
      <c r="AX5" s="388">
        <f>AX7+AX9+AX11+AX49</f>
        <v>10.27704</v>
      </c>
      <c r="AY5" s="388">
        <f>AX5/AW5*100</f>
        <v>19.76353846153846</v>
      </c>
      <c r="AZ5" s="388">
        <f t="shared" ref="AZ5:AZ14" si="4">AX5-AW5</f>
        <v>-41.72296</v>
      </c>
      <c r="BA5" s="388">
        <f>BA7+BA9+BA11+BA49+BA6</f>
        <v>82</v>
      </c>
      <c r="BB5" s="388">
        <f>BB7+BB9+BB11+BB49+BB6</f>
        <v>56.340280000000007</v>
      </c>
      <c r="BC5" s="388">
        <f>BB5/BA5*100</f>
        <v>68.70765853658537</v>
      </c>
      <c r="BD5" s="388">
        <f t="shared" ref="BD5:BD14" si="5">BB5-BA5</f>
        <v>-25.659719999999993</v>
      </c>
      <c r="BE5" s="388">
        <f>BE7+BE9+BE11+BE49+BE6</f>
        <v>74</v>
      </c>
      <c r="BF5" s="388">
        <f>BF7+BF9+BF11+BF49</f>
        <v>48.81044</v>
      </c>
      <c r="BG5" s="388">
        <f>BF5/BE5*100</f>
        <v>65.960054054054055</v>
      </c>
      <c r="BH5" s="388">
        <f t="shared" ref="BH5:BH14" si="6">BF5-BE5</f>
        <v>-25.18956</v>
      </c>
      <c r="BI5" s="388">
        <f>AS5+AW5+BA5+BE5</f>
        <v>270</v>
      </c>
      <c r="BJ5" s="388">
        <f>+AT5+AX5+BB5+BF5</f>
        <v>237.61664000000002</v>
      </c>
      <c r="BK5" s="388">
        <f>BJ5/BI5*100</f>
        <v>88.006162962962975</v>
      </c>
      <c r="BL5" s="388">
        <f t="shared" ref="BL5:BL14" si="7">BJ5-BI5</f>
        <v>-32.383359999999982</v>
      </c>
      <c r="BM5" s="388">
        <f>BM7+BM9+BM11+BM49+BM6</f>
        <v>48</v>
      </c>
      <c r="BN5" s="388">
        <f>BN7+BN9+BN11+BN49</f>
        <v>15.53373</v>
      </c>
      <c r="BO5" s="388"/>
      <c r="BP5" s="388">
        <f t="shared" ref="BP5:BP14" si="8">BN5-BM5</f>
        <v>-32.466270000000002</v>
      </c>
      <c r="BQ5" s="388">
        <f>BQ7+BQ9+BQ11+BQ49+BQ6</f>
        <v>47</v>
      </c>
      <c r="BR5" s="388">
        <f>BR7+BR9+BR11+BR49</f>
        <v>15.53373</v>
      </c>
      <c r="BS5" s="388">
        <f>BR5/BQ5*100</f>
        <v>33.050489361702127</v>
      </c>
      <c r="BT5" s="388">
        <f>BR5-BQ5</f>
        <v>-31.466270000000002</v>
      </c>
      <c r="BU5" s="388">
        <f>BU7+BU9+BU11+BU49+BU6</f>
        <v>52</v>
      </c>
      <c r="BV5" s="388">
        <f>BV7+BV9+BV11+BV49</f>
        <v>27.04</v>
      </c>
      <c r="BW5" s="388">
        <f>BV5/BU5*100</f>
        <v>52</v>
      </c>
      <c r="BX5" s="388">
        <f>BV5-BU5</f>
        <v>-24.96</v>
      </c>
      <c r="BY5" s="388">
        <f>BY7+BY9+BY11+BY49</f>
        <v>771.84037999999998</v>
      </c>
      <c r="BZ5" s="388">
        <f>BZ7+BZ9+BZ11+BZ49</f>
        <v>829.04338999999993</v>
      </c>
      <c r="CA5" s="388">
        <f>BZ5/BY5*100</f>
        <v>107.41124868330935</v>
      </c>
      <c r="CB5" s="388">
        <f>BZ5-BY5</f>
        <v>57.203009999999949</v>
      </c>
      <c r="CC5" s="388">
        <f>AO5+BI5+BM5+BQ5+BU5+BY5</f>
        <v>3163.8403800000001</v>
      </c>
      <c r="CD5" s="388">
        <f>AP5+BJ5+BN5+BR5+BV5+BZ5</f>
        <v>3365.5943699999998</v>
      </c>
      <c r="CE5" s="388">
        <f>CE7+CE9+CE11+CE49</f>
        <v>35.71575</v>
      </c>
      <c r="CF5" s="388">
        <f>CF7+CF9+CF11+CF49</f>
        <v>35.71575</v>
      </c>
      <c r="CG5" s="388">
        <f>CF5/CE5*100</f>
        <v>100</v>
      </c>
      <c r="CH5" s="389">
        <f>CF5-CE5</f>
        <v>0</v>
      </c>
      <c r="CI5" s="388">
        <f>CI7+CI9+CI11+CI49</f>
        <v>1444.86115</v>
      </c>
      <c r="CJ5" s="388">
        <f>CJ7+CJ9+CJ11+CJ49</f>
        <v>1444.86115</v>
      </c>
      <c r="CK5" s="390">
        <f>CJ5/CI5*100</f>
        <v>100</v>
      </c>
      <c r="CL5" s="389">
        <f>CJ5-CI5</f>
        <v>0</v>
      </c>
      <c r="CM5" s="388">
        <f>CM7+CM9+CM11+CM49</f>
        <v>20.70656</v>
      </c>
      <c r="CN5" s="388">
        <f>CN7+CN9+CN11+CN49</f>
        <v>20.70656</v>
      </c>
      <c r="CO5" s="390">
        <f>CN5/CM5*100</f>
        <v>100</v>
      </c>
      <c r="CP5" s="389">
        <f>CN5-CM5</f>
        <v>0</v>
      </c>
      <c r="CQ5" s="388">
        <f>CQ7+CQ9+CQ11+CQ49</f>
        <v>596.68427999999994</v>
      </c>
      <c r="CR5" s="388">
        <f>CR7+CR9+CR11+CR49</f>
        <v>596.68427999999994</v>
      </c>
      <c r="CS5" s="390">
        <f>CR5/CQ5*100</f>
        <v>100</v>
      </c>
      <c r="CT5" s="389">
        <f>CR5-CQ5</f>
        <v>0</v>
      </c>
      <c r="CU5" s="388">
        <f>CC5+CE5+CI5+CM5+CQ5</f>
        <v>5261.8081199999997</v>
      </c>
      <c r="CV5" s="388">
        <f>CD5+CF5+CJ5+CN5+CR5</f>
        <v>5463.5621099999989</v>
      </c>
      <c r="CW5" s="388">
        <f>CV5/CU5*100</f>
        <v>103.83430914618754</v>
      </c>
      <c r="CX5" s="388">
        <f t="shared" ref="CX5:CX79" si="9">CV5-CU5</f>
        <v>201.75398999999925</v>
      </c>
    </row>
    <row r="6" spans="1:193" s="639" customFormat="1">
      <c r="A6" s="632">
        <v>211</v>
      </c>
      <c r="B6" s="633" t="s">
        <v>364</v>
      </c>
      <c r="C6" s="634"/>
      <c r="D6" s="635"/>
      <c r="E6" s="636">
        <v>0</v>
      </c>
      <c r="F6" s="636">
        <v>0</v>
      </c>
      <c r="G6" s="636">
        <v>0</v>
      </c>
      <c r="H6" s="636">
        <f t="shared" si="0"/>
        <v>0</v>
      </c>
      <c r="I6" s="636"/>
      <c r="J6" s="636"/>
      <c r="K6" s="636"/>
      <c r="L6" s="636"/>
      <c r="M6" s="636"/>
      <c r="N6" s="636"/>
      <c r="O6" s="636"/>
      <c r="P6" s="637"/>
      <c r="Q6" s="636"/>
      <c r="R6" s="636"/>
      <c r="S6" s="636"/>
      <c r="T6" s="636"/>
      <c r="U6" s="636"/>
      <c r="V6" s="636"/>
      <c r="W6" s="636"/>
      <c r="X6" s="636"/>
      <c r="Y6" s="636"/>
      <c r="Z6" s="636"/>
      <c r="AA6" s="636"/>
      <c r="AB6" s="637"/>
      <c r="AC6" s="636"/>
      <c r="AD6" s="636"/>
      <c r="AE6" s="636"/>
      <c r="AF6" s="637"/>
      <c r="AG6" s="636"/>
      <c r="AH6" s="636"/>
      <c r="AI6" s="636"/>
      <c r="AJ6" s="637"/>
      <c r="AK6" s="637"/>
      <c r="AL6" s="636"/>
      <c r="AM6" s="637"/>
      <c r="AN6" s="637"/>
      <c r="AO6" s="636">
        <f t="shared" ref="AO6:AO71" si="10">E6+I6+M6+Q6+Y6+AC6+AG6+AK6</f>
        <v>0</v>
      </c>
      <c r="AP6" s="636">
        <f>F6+R6</f>
        <v>0</v>
      </c>
      <c r="AQ6" s="636">
        <v>0</v>
      </c>
      <c r="AR6" s="636">
        <f>AP6-AO6</f>
        <v>0</v>
      </c>
      <c r="AS6" s="636"/>
      <c r="AT6" s="636"/>
      <c r="AU6" s="636"/>
      <c r="AV6" s="636"/>
      <c r="AW6" s="636"/>
      <c r="AX6" s="636"/>
      <c r="AY6" s="636"/>
      <c r="AZ6" s="636"/>
      <c r="BA6" s="636"/>
      <c r="BB6" s="636"/>
      <c r="BC6" s="636"/>
      <c r="BD6" s="636">
        <f t="shared" si="5"/>
        <v>0</v>
      </c>
      <c r="BE6" s="636"/>
      <c r="BF6" s="636"/>
      <c r="BG6" s="636"/>
      <c r="BH6" s="636"/>
      <c r="BI6" s="636">
        <f>AS6+AW6+BA6+BE6</f>
        <v>0</v>
      </c>
      <c r="BJ6" s="636">
        <f t="shared" ref="BJ6:BJ25" si="11">+AT6+AX6+BB6+BF6</f>
        <v>0</v>
      </c>
      <c r="BK6" s="636"/>
      <c r="BL6" s="636"/>
      <c r="BM6" s="636"/>
      <c r="BN6" s="636"/>
      <c r="BO6" s="636"/>
      <c r="BP6" s="636"/>
      <c r="BQ6" s="636"/>
      <c r="BR6" s="636"/>
      <c r="BS6" s="636"/>
      <c r="BT6" s="636"/>
      <c r="BU6" s="636"/>
      <c r="BV6" s="636"/>
      <c r="BW6" s="636"/>
      <c r="BX6" s="636"/>
      <c r="BY6" s="636"/>
      <c r="BZ6" s="636"/>
      <c r="CA6" s="636"/>
      <c r="CB6" s="636">
        <f t="shared" ref="CB6:CB79" si="12">BZ6-BY6</f>
        <v>0</v>
      </c>
      <c r="CC6" s="636">
        <f t="shared" ref="CC6:CD71" si="13">AO6+BI6+BM6+BQ6+BU6+BY6</f>
        <v>0</v>
      </c>
      <c r="CD6" s="636">
        <f>AP6+BJ6+BN6+BR6+BV6+BZ6</f>
        <v>0</v>
      </c>
      <c r="CE6" s="636"/>
      <c r="CF6" s="636"/>
      <c r="CG6" s="636"/>
      <c r="CH6" s="637"/>
      <c r="CI6" s="636"/>
      <c r="CJ6" s="636"/>
      <c r="CK6" s="638"/>
      <c r="CL6" s="637"/>
      <c r="CM6" s="636"/>
      <c r="CN6" s="636"/>
      <c r="CO6" s="638"/>
      <c r="CP6" s="637"/>
      <c r="CQ6" s="636"/>
      <c r="CR6" s="636"/>
      <c r="CS6" s="638"/>
      <c r="CT6" s="637"/>
      <c r="CU6" s="477">
        <f t="shared" ref="CU6:CV71" si="14">CC6+CE6+CI6+CM6+CQ6</f>
        <v>0</v>
      </c>
      <c r="CV6" s="636">
        <f t="shared" si="14"/>
        <v>0</v>
      </c>
      <c r="CW6" s="636">
        <v>0</v>
      </c>
      <c r="CX6" s="636">
        <f t="shared" si="9"/>
        <v>0</v>
      </c>
    </row>
    <row r="7" spans="1:193" s="88" customFormat="1" ht="13.5">
      <c r="A7" s="70">
        <v>212</v>
      </c>
      <c r="B7" s="949" t="s">
        <v>68</v>
      </c>
      <c r="C7" s="950"/>
      <c r="D7" s="951"/>
      <c r="E7" s="101">
        <f>E8</f>
        <v>0</v>
      </c>
      <c r="F7" s="101">
        <f>F8+F9</f>
        <v>0</v>
      </c>
      <c r="G7" s="43"/>
      <c r="H7" s="43">
        <f t="shared" si="0"/>
        <v>0</v>
      </c>
      <c r="I7" s="101">
        <f>I8</f>
        <v>0</v>
      </c>
      <c r="J7" s="101">
        <f>J8</f>
        <v>0</v>
      </c>
      <c r="K7" s="391"/>
      <c r="L7" s="101"/>
      <c r="M7" s="101">
        <f>M8</f>
        <v>0</v>
      </c>
      <c r="N7" s="101">
        <f>N8</f>
        <v>0</v>
      </c>
      <c r="O7" s="101"/>
      <c r="P7" s="391">
        <f>N7-M7</f>
        <v>0</v>
      </c>
      <c r="Q7" s="101">
        <f>Q8</f>
        <v>0</v>
      </c>
      <c r="R7" s="101">
        <f>R8</f>
        <v>0</v>
      </c>
      <c r="S7" s="101"/>
      <c r="T7" s="101"/>
      <c r="U7" s="101">
        <f>U8</f>
        <v>0</v>
      </c>
      <c r="V7" s="101">
        <f>V8</f>
        <v>0</v>
      </c>
      <c r="W7" s="391"/>
      <c r="X7" s="391"/>
      <c r="Y7" s="101">
        <f>Y8</f>
        <v>0</v>
      </c>
      <c r="Z7" s="101">
        <f>Z8</f>
        <v>0</v>
      </c>
      <c r="AA7" s="391"/>
      <c r="AB7" s="391">
        <f>Z7-Y7</f>
        <v>0</v>
      </c>
      <c r="AC7" s="101">
        <f>AC8</f>
        <v>0</v>
      </c>
      <c r="AD7" s="101">
        <f>AD8</f>
        <v>0</v>
      </c>
      <c r="AE7" s="101"/>
      <c r="AF7" s="391">
        <f t="shared" si="1"/>
        <v>0</v>
      </c>
      <c r="AG7" s="101">
        <f>AG8</f>
        <v>0</v>
      </c>
      <c r="AH7" s="101">
        <f>AH8</f>
        <v>0</v>
      </c>
      <c r="AI7" s="101"/>
      <c r="AJ7" s="391"/>
      <c r="AK7" s="101">
        <f>AK8</f>
        <v>0</v>
      </c>
      <c r="AL7" s="101">
        <f>AL8</f>
        <v>0</v>
      </c>
      <c r="AM7" s="391"/>
      <c r="AN7" s="391"/>
      <c r="AO7" s="43">
        <f t="shared" si="10"/>
        <v>0</v>
      </c>
      <c r="AP7" s="43">
        <f>F7+R7+AP9</f>
        <v>0</v>
      </c>
      <c r="AQ7" s="43">
        <v>0</v>
      </c>
      <c r="AR7" s="43">
        <f>AP7-AO7</f>
        <v>0</v>
      </c>
      <c r="AS7" s="101">
        <f>AS8</f>
        <v>0</v>
      </c>
      <c r="AT7" s="101">
        <f>AT8+AT10</f>
        <v>9.2710399999999993</v>
      </c>
      <c r="AU7" s="43"/>
      <c r="AV7" s="43">
        <f t="shared" si="3"/>
        <v>9.2710399999999993</v>
      </c>
      <c r="AW7" s="101">
        <f>AW8</f>
        <v>0</v>
      </c>
      <c r="AX7" s="101">
        <f>AX8</f>
        <v>0</v>
      </c>
      <c r="AY7" s="43"/>
      <c r="AZ7" s="43">
        <f t="shared" si="4"/>
        <v>0</v>
      </c>
      <c r="BA7" s="101">
        <f>BA8</f>
        <v>0</v>
      </c>
      <c r="BB7" s="101">
        <f>BB8</f>
        <v>0</v>
      </c>
      <c r="BC7" s="43"/>
      <c r="BD7" s="43">
        <f t="shared" si="5"/>
        <v>0</v>
      </c>
      <c r="BE7" s="101">
        <f>BE8</f>
        <v>0</v>
      </c>
      <c r="BF7" s="101">
        <f>BF8</f>
        <v>0</v>
      </c>
      <c r="BG7" s="43"/>
      <c r="BH7" s="43">
        <f t="shared" si="6"/>
        <v>0</v>
      </c>
      <c r="BI7" s="43">
        <f t="shared" ref="BI7:BJ71" si="15">AS7+AW7+BA7+BE7</f>
        <v>0</v>
      </c>
      <c r="BJ7" s="43">
        <f t="shared" si="11"/>
        <v>9.2710399999999993</v>
      </c>
      <c r="BK7" s="43"/>
      <c r="BL7" s="43">
        <f>BJ7-BI7</f>
        <v>9.2710399999999993</v>
      </c>
      <c r="BM7" s="101">
        <f>BM8</f>
        <v>0</v>
      </c>
      <c r="BN7" s="101">
        <f>BN8</f>
        <v>0</v>
      </c>
      <c r="BO7" s="43"/>
      <c r="BP7" s="43">
        <f t="shared" si="8"/>
        <v>0</v>
      </c>
      <c r="BQ7" s="101">
        <f>BQ8</f>
        <v>0</v>
      </c>
      <c r="BR7" s="101">
        <f>BR8</f>
        <v>0</v>
      </c>
      <c r="BS7" s="43"/>
      <c r="BT7" s="43">
        <f t="shared" ref="BT7:BT14" si="16">BR7-BQ7</f>
        <v>0</v>
      </c>
      <c r="BU7" s="101">
        <f>BU8</f>
        <v>0</v>
      </c>
      <c r="BV7" s="101">
        <f>BV8</f>
        <v>0</v>
      </c>
      <c r="BW7" s="43"/>
      <c r="BX7" s="43">
        <f t="shared" ref="BX7:BX14" si="17">BV7-BU7</f>
        <v>0</v>
      </c>
      <c r="BY7" s="101">
        <f>BY8</f>
        <v>0</v>
      </c>
      <c r="BZ7" s="101">
        <f>BZ8</f>
        <v>0</v>
      </c>
      <c r="CA7" s="43">
        <v>0</v>
      </c>
      <c r="CB7" s="43">
        <f t="shared" si="12"/>
        <v>0</v>
      </c>
      <c r="CC7" s="43">
        <f t="shared" si="13"/>
        <v>0</v>
      </c>
      <c r="CD7" s="43">
        <f t="shared" si="13"/>
        <v>9.2710399999999993</v>
      </c>
      <c r="CE7" s="101">
        <f>CE8</f>
        <v>0</v>
      </c>
      <c r="CF7" s="392">
        <f>CF8</f>
        <v>0</v>
      </c>
      <c r="CG7" s="392">
        <v>0</v>
      </c>
      <c r="CH7" s="393">
        <f>CF7-CE7</f>
        <v>0</v>
      </c>
      <c r="CI7" s="392">
        <f>CI8+CI10</f>
        <v>22.8</v>
      </c>
      <c r="CJ7" s="392">
        <f>CJ8+CJ10</f>
        <v>22.8</v>
      </c>
      <c r="CK7" s="394">
        <v>0</v>
      </c>
      <c r="CL7" s="393">
        <f t="shared" ref="CL7:CL79" si="18">CJ7-CI7</f>
        <v>0</v>
      </c>
      <c r="CM7" s="392">
        <f>CM8</f>
        <v>0</v>
      </c>
      <c r="CN7" s="392">
        <f>CN8+CN10</f>
        <v>0</v>
      </c>
      <c r="CO7" s="394">
        <v>0</v>
      </c>
      <c r="CP7" s="393">
        <f>CN7-CM7</f>
        <v>0</v>
      </c>
      <c r="CQ7" s="101">
        <f>CQ8+CQ10</f>
        <v>4.9000000000000004</v>
      </c>
      <c r="CR7" s="101">
        <f>SUM(CR8:CR10)</f>
        <v>4.9000000000000004</v>
      </c>
      <c r="CS7" s="395">
        <f>CR7/CQ7*100</f>
        <v>100</v>
      </c>
      <c r="CT7" s="391">
        <f>CR7-CQ7</f>
        <v>0</v>
      </c>
      <c r="CU7" s="43">
        <f t="shared" si="14"/>
        <v>27.700000000000003</v>
      </c>
      <c r="CV7" s="43">
        <f t="shared" si="14"/>
        <v>36.971039999999995</v>
      </c>
      <c r="CW7" s="43">
        <v>0</v>
      </c>
      <c r="CX7" s="43">
        <f t="shared" si="9"/>
        <v>9.2710399999999922</v>
      </c>
      <c r="CZ7" s="84"/>
      <c r="DA7" s="84"/>
      <c r="DC7" s="84"/>
      <c r="DD7" s="84"/>
      <c r="DE7" s="84"/>
      <c r="DF7" s="84"/>
      <c r="DG7" s="84"/>
      <c r="DH7" s="84"/>
      <c r="DI7" s="84"/>
    </row>
    <row r="8" spans="1:193">
      <c r="A8" s="69"/>
      <c r="B8" s="927" t="s">
        <v>802</v>
      </c>
      <c r="C8" s="928"/>
      <c r="D8" s="929"/>
      <c r="E8" s="100"/>
      <c r="F8" s="640"/>
      <c r="G8" s="100"/>
      <c r="H8" s="396">
        <f t="shared" si="0"/>
        <v>0</v>
      </c>
      <c r="I8" s="100"/>
      <c r="J8" s="640"/>
      <c r="K8" s="103"/>
      <c r="L8" s="100"/>
      <c r="M8" s="100"/>
      <c r="N8" s="640"/>
      <c r="O8" s="100"/>
      <c r="P8" s="136">
        <f>N8-M8</f>
        <v>0</v>
      </c>
      <c r="Q8" s="134"/>
      <c r="R8" s="641"/>
      <c r="S8" s="100"/>
      <c r="T8" s="100"/>
      <c r="U8" s="103"/>
      <c r="V8" s="103"/>
      <c r="W8" s="103"/>
      <c r="X8" s="103"/>
      <c r="Y8" s="100"/>
      <c r="Z8" s="640"/>
      <c r="AA8" s="103"/>
      <c r="AB8" s="103">
        <f>Z8-Y8</f>
        <v>0</v>
      </c>
      <c r="AC8" s="100"/>
      <c r="AD8" s="640"/>
      <c r="AE8" s="100"/>
      <c r="AF8" s="103">
        <f t="shared" si="1"/>
        <v>0</v>
      </c>
      <c r="AG8" s="100"/>
      <c r="AH8" s="640"/>
      <c r="AI8" s="100"/>
      <c r="AJ8" s="103"/>
      <c r="AK8" s="103"/>
      <c r="AL8" s="100"/>
      <c r="AM8" s="103"/>
      <c r="AN8" s="103"/>
      <c r="AO8" s="636">
        <f t="shared" si="10"/>
        <v>0</v>
      </c>
      <c r="AP8" s="640">
        <f>F8+J8+N8+R8+Z8+AD8+AH8+V8</f>
        <v>0</v>
      </c>
      <c r="AQ8" s="636"/>
      <c r="AR8" s="640">
        <f>AP8-AO8</f>
        <v>0</v>
      </c>
      <c r="AS8" s="636"/>
      <c r="AT8" s="636"/>
      <c r="AU8" s="100"/>
      <c r="AV8" s="396">
        <f t="shared" si="3"/>
        <v>0</v>
      </c>
      <c r="AW8" s="100"/>
      <c r="AX8" s="640"/>
      <c r="AY8" s="100"/>
      <c r="AZ8" s="396">
        <f t="shared" si="4"/>
        <v>0</v>
      </c>
      <c r="BA8" s="100"/>
      <c r="BB8" s="641"/>
      <c r="BC8" s="100"/>
      <c r="BD8" s="396">
        <f t="shared" si="5"/>
        <v>0</v>
      </c>
      <c r="BE8" s="100"/>
      <c r="BF8" s="640"/>
      <c r="BG8" s="100"/>
      <c r="BH8" s="396">
        <f t="shared" si="6"/>
        <v>0</v>
      </c>
      <c r="BI8" s="636">
        <f t="shared" si="15"/>
        <v>0</v>
      </c>
      <c r="BJ8" s="636">
        <f t="shared" si="11"/>
        <v>0</v>
      </c>
      <c r="BK8" s="640"/>
      <c r="BL8" s="640">
        <f>BJ8-BI8</f>
        <v>0</v>
      </c>
      <c r="BM8" s="100"/>
      <c r="BN8" s="640"/>
      <c r="BO8" s="100"/>
      <c r="BP8" s="396">
        <f t="shared" si="8"/>
        <v>0</v>
      </c>
      <c r="BQ8" s="100"/>
      <c r="BR8" s="640"/>
      <c r="BS8" s="100"/>
      <c r="BT8" s="396">
        <f t="shared" si="16"/>
        <v>0</v>
      </c>
      <c r="BU8" s="100"/>
      <c r="BV8" s="640"/>
      <c r="BW8" s="100"/>
      <c r="BX8" s="396">
        <f t="shared" si="17"/>
        <v>0</v>
      </c>
      <c r="BY8" s="100"/>
      <c r="BZ8" s="640"/>
      <c r="CA8" s="110">
        <v>0</v>
      </c>
      <c r="CB8" s="110">
        <f t="shared" si="12"/>
        <v>0</v>
      </c>
      <c r="CC8" s="636">
        <f t="shared" si="13"/>
        <v>0</v>
      </c>
      <c r="CD8" s="636">
        <f t="shared" si="13"/>
        <v>0</v>
      </c>
      <c r="CE8" s="100"/>
      <c r="CF8" s="641"/>
      <c r="CG8" s="134"/>
      <c r="CH8" s="136">
        <f>CF8-CE8</f>
        <v>0</v>
      </c>
      <c r="CI8" s="134"/>
      <c r="CJ8" s="641"/>
      <c r="CK8" s="397"/>
      <c r="CL8" s="136">
        <f t="shared" si="18"/>
        <v>0</v>
      </c>
      <c r="CM8" s="134"/>
      <c r="CN8" s="642"/>
      <c r="CO8" s="136"/>
      <c r="CP8" s="136"/>
      <c r="CQ8" s="100"/>
      <c r="CR8" s="640"/>
      <c r="CS8" s="103"/>
      <c r="CT8" s="103"/>
      <c r="CU8" s="636">
        <f t="shared" si="14"/>
        <v>0</v>
      </c>
      <c r="CV8" s="636">
        <f t="shared" si="14"/>
        <v>0</v>
      </c>
      <c r="CW8" s="636">
        <v>0</v>
      </c>
      <c r="CX8" s="636">
        <f t="shared" si="9"/>
        <v>0</v>
      </c>
      <c r="CZ8" s="89"/>
      <c r="DA8" s="84"/>
      <c r="DC8" s="93"/>
      <c r="DD8" s="84"/>
      <c r="DE8" s="84"/>
      <c r="DF8" s="84"/>
      <c r="DG8" s="84"/>
      <c r="DH8" s="639"/>
      <c r="DI8" s="639"/>
    </row>
    <row r="9" spans="1:193" hidden="1">
      <c r="A9" s="69">
        <v>213</v>
      </c>
      <c r="B9" s="952" t="s">
        <v>154</v>
      </c>
      <c r="C9" s="953"/>
      <c r="D9" s="954"/>
      <c r="E9" s="640"/>
      <c r="F9" s="640"/>
      <c r="G9" s="110"/>
      <c r="H9" s="100">
        <f t="shared" si="0"/>
        <v>0</v>
      </c>
      <c r="I9" s="100"/>
      <c r="J9" s="640"/>
      <c r="K9" s="100"/>
      <c r="L9" s="100">
        <f t="shared" ref="L9:L20" si="19">J9-I9</f>
        <v>0</v>
      </c>
      <c r="M9" s="100"/>
      <c r="N9" s="640"/>
      <c r="O9" s="110"/>
      <c r="P9" s="136">
        <f>N9-M9</f>
        <v>0</v>
      </c>
      <c r="Q9" s="641"/>
      <c r="R9" s="641"/>
      <c r="S9" s="100"/>
      <c r="T9" s="100"/>
      <c r="U9" s="103"/>
      <c r="V9" s="103"/>
      <c r="W9" s="103"/>
      <c r="X9" s="103"/>
      <c r="Y9" s="100"/>
      <c r="Z9" s="640"/>
      <c r="AA9" s="103"/>
      <c r="AB9" s="103"/>
      <c r="AC9" s="100"/>
      <c r="AD9" s="640"/>
      <c r="AE9" s="100"/>
      <c r="AF9" s="103">
        <f t="shared" si="1"/>
        <v>0</v>
      </c>
      <c r="AG9" s="100"/>
      <c r="AH9" s="640"/>
      <c r="AI9" s="100"/>
      <c r="AJ9" s="103"/>
      <c r="AK9" s="103"/>
      <c r="AL9" s="100"/>
      <c r="AM9" s="103"/>
      <c r="AN9" s="103"/>
      <c r="AO9" s="636">
        <f t="shared" si="10"/>
        <v>0</v>
      </c>
      <c r="AP9" s="640">
        <f>F9+J9+N9+R9+Z9+AD9+AH9+V9</f>
        <v>0</v>
      </c>
      <c r="AQ9" s="640"/>
      <c r="AR9" s="640"/>
      <c r="AS9" s="100"/>
      <c r="AT9" s="640"/>
      <c r="AU9" s="110"/>
      <c r="AV9" s="100">
        <f t="shared" si="3"/>
        <v>0</v>
      </c>
      <c r="AW9" s="100"/>
      <c r="AX9" s="640"/>
      <c r="AY9" s="110"/>
      <c r="AZ9" s="100">
        <f t="shared" si="4"/>
        <v>0</v>
      </c>
      <c r="BA9" s="100"/>
      <c r="BB9" s="640"/>
      <c r="BC9" s="110"/>
      <c r="BD9" s="100">
        <f t="shared" si="5"/>
        <v>0</v>
      </c>
      <c r="BE9" s="100"/>
      <c r="BF9" s="640"/>
      <c r="BG9" s="110"/>
      <c r="BH9" s="100">
        <f t="shared" si="6"/>
        <v>0</v>
      </c>
      <c r="BI9" s="636">
        <f t="shared" si="15"/>
        <v>0</v>
      </c>
      <c r="BJ9" s="636">
        <f t="shared" si="11"/>
        <v>0</v>
      </c>
      <c r="BK9" s="636"/>
      <c r="BL9" s="640">
        <f t="shared" si="7"/>
        <v>0</v>
      </c>
      <c r="BM9" s="100"/>
      <c r="BN9" s="640"/>
      <c r="BO9" s="110"/>
      <c r="BP9" s="100">
        <f t="shared" si="8"/>
        <v>0</v>
      </c>
      <c r="BQ9" s="100"/>
      <c r="BR9" s="640"/>
      <c r="BS9" s="110"/>
      <c r="BT9" s="100">
        <f t="shared" si="16"/>
        <v>0</v>
      </c>
      <c r="BU9" s="100"/>
      <c r="BV9" s="640"/>
      <c r="BW9" s="110"/>
      <c r="BX9" s="100">
        <f t="shared" si="17"/>
        <v>0</v>
      </c>
      <c r="BY9" s="640"/>
      <c r="BZ9" s="640"/>
      <c r="CA9" s="110"/>
      <c r="CB9" s="110">
        <f t="shared" si="12"/>
        <v>0</v>
      </c>
      <c r="CC9" s="636">
        <f t="shared" si="13"/>
        <v>0</v>
      </c>
      <c r="CD9" s="636">
        <f t="shared" si="13"/>
        <v>0</v>
      </c>
      <c r="CE9" s="100"/>
      <c r="CF9" s="641"/>
      <c r="CG9" s="134"/>
      <c r="CH9" s="136"/>
      <c r="CI9" s="134"/>
      <c r="CJ9" s="641"/>
      <c r="CK9" s="397"/>
      <c r="CL9" s="136"/>
      <c r="CM9" s="136"/>
      <c r="CN9" s="642"/>
      <c r="CO9" s="136"/>
      <c r="CP9" s="136"/>
      <c r="CQ9" s="100"/>
      <c r="CR9" s="640"/>
      <c r="CS9" s="103"/>
      <c r="CT9" s="103"/>
      <c r="CU9" s="636">
        <f t="shared" si="14"/>
        <v>0</v>
      </c>
      <c r="CV9" s="636">
        <f t="shared" si="14"/>
        <v>0</v>
      </c>
      <c r="CW9" s="636">
        <v>1</v>
      </c>
      <c r="CX9" s="636">
        <f t="shared" si="9"/>
        <v>0</v>
      </c>
      <c r="CZ9" s="89"/>
      <c r="DA9" s="84"/>
      <c r="DC9" s="93"/>
      <c r="DD9" s="84"/>
      <c r="DE9" s="84"/>
      <c r="DF9" s="84"/>
      <c r="DG9" s="84"/>
      <c r="DH9" s="639"/>
      <c r="DI9" s="639"/>
    </row>
    <row r="10" spans="1:193">
      <c r="A10" s="69"/>
      <c r="B10" s="927" t="s">
        <v>881</v>
      </c>
      <c r="C10" s="928"/>
      <c r="D10" s="929"/>
      <c r="E10" s="640"/>
      <c r="F10" s="640"/>
      <c r="G10" s="110"/>
      <c r="H10" s="100"/>
      <c r="I10" s="100"/>
      <c r="J10" s="640"/>
      <c r="K10" s="100"/>
      <c r="L10" s="100"/>
      <c r="M10" s="100"/>
      <c r="N10" s="640"/>
      <c r="O10" s="110"/>
      <c r="P10" s="136"/>
      <c r="Q10" s="641"/>
      <c r="R10" s="641"/>
      <c r="S10" s="100"/>
      <c r="T10" s="100"/>
      <c r="U10" s="103"/>
      <c r="V10" s="103"/>
      <c r="W10" s="103"/>
      <c r="X10" s="103"/>
      <c r="Y10" s="100"/>
      <c r="Z10" s="640"/>
      <c r="AA10" s="103"/>
      <c r="AB10" s="103"/>
      <c r="AC10" s="100"/>
      <c r="AD10" s="640"/>
      <c r="AE10" s="100"/>
      <c r="AF10" s="103"/>
      <c r="AG10" s="100"/>
      <c r="AH10" s="640"/>
      <c r="AI10" s="100"/>
      <c r="AJ10" s="103"/>
      <c r="AK10" s="103"/>
      <c r="AL10" s="100"/>
      <c r="AM10" s="103"/>
      <c r="AN10" s="103"/>
      <c r="AO10" s="636"/>
      <c r="AP10" s="640"/>
      <c r="AQ10" s="640"/>
      <c r="AR10" s="640"/>
      <c r="AS10" s="100"/>
      <c r="AT10" s="640">
        <v>9.2710399999999993</v>
      </c>
      <c r="AU10" s="110"/>
      <c r="AV10" s="100"/>
      <c r="AW10" s="100"/>
      <c r="AX10" s="640"/>
      <c r="AY10" s="110"/>
      <c r="AZ10" s="100"/>
      <c r="BA10" s="100"/>
      <c r="BB10" s="640"/>
      <c r="BC10" s="110"/>
      <c r="BD10" s="100"/>
      <c r="BE10" s="100"/>
      <c r="BF10" s="640"/>
      <c r="BG10" s="110"/>
      <c r="BH10" s="100"/>
      <c r="BI10" s="636"/>
      <c r="BJ10" s="636"/>
      <c r="BK10" s="636"/>
      <c r="BL10" s="640"/>
      <c r="BM10" s="100"/>
      <c r="BN10" s="640"/>
      <c r="BO10" s="110"/>
      <c r="BP10" s="100"/>
      <c r="BQ10" s="100"/>
      <c r="BR10" s="640"/>
      <c r="BS10" s="110"/>
      <c r="BT10" s="100"/>
      <c r="BU10" s="100"/>
      <c r="BV10" s="640"/>
      <c r="BW10" s="110"/>
      <c r="BX10" s="100"/>
      <c r="BY10" s="640"/>
      <c r="BZ10" s="640"/>
      <c r="CA10" s="110"/>
      <c r="CB10" s="110"/>
      <c r="CC10" s="636"/>
      <c r="CD10" s="636"/>
      <c r="CE10" s="100"/>
      <c r="CF10" s="641"/>
      <c r="CG10" s="134"/>
      <c r="CH10" s="136"/>
      <c r="CI10" s="641">
        <v>22.8</v>
      </c>
      <c r="CJ10" s="641">
        <v>22.8</v>
      </c>
      <c r="CK10" s="397"/>
      <c r="CL10" s="136"/>
      <c r="CM10" s="136"/>
      <c r="CN10" s="642"/>
      <c r="CO10" s="405"/>
      <c r="CP10" s="136"/>
      <c r="CQ10" s="100">
        <v>4.9000000000000004</v>
      </c>
      <c r="CR10" s="640">
        <v>4.9000000000000004</v>
      </c>
      <c r="CS10" s="406">
        <f>CR10/CQ10*100</f>
        <v>100</v>
      </c>
      <c r="CT10" s="103"/>
      <c r="CU10" s="636">
        <f t="shared" si="14"/>
        <v>27.700000000000003</v>
      </c>
      <c r="CV10" s="636">
        <f t="shared" si="14"/>
        <v>27.700000000000003</v>
      </c>
      <c r="CW10" s="43">
        <f t="shared" ref="CW10:CW73" si="20">CV10/CU10*100</f>
        <v>100</v>
      </c>
      <c r="CX10" s="636">
        <f t="shared" si="9"/>
        <v>0</v>
      </c>
      <c r="CZ10" s="89"/>
      <c r="DA10" s="84"/>
      <c r="DC10" s="93"/>
      <c r="DD10" s="84"/>
      <c r="DE10" s="84"/>
      <c r="DF10" s="84"/>
      <c r="DG10" s="84"/>
      <c r="DH10" s="639"/>
      <c r="DI10" s="639"/>
    </row>
    <row r="11" spans="1:193" s="84" customFormat="1">
      <c r="A11" s="61">
        <v>220</v>
      </c>
      <c r="B11" s="930" t="s">
        <v>72</v>
      </c>
      <c r="C11" s="931"/>
      <c r="D11" s="932"/>
      <c r="E11" s="43">
        <f>E12+E13+E17+E27+E15</f>
        <v>213</v>
      </c>
      <c r="F11" s="43">
        <f>F12+F13+F17+F27</f>
        <v>113.74845999999999</v>
      </c>
      <c r="G11" s="43">
        <f>F11/E11*100</f>
        <v>53.403032863849766</v>
      </c>
      <c r="H11" s="43">
        <f t="shared" si="0"/>
        <v>-99.251540000000006</v>
      </c>
      <c r="I11" s="43">
        <f>I12+I13+I17+I27+I15</f>
        <v>228</v>
      </c>
      <c r="J11" s="43">
        <f>J12+J13+J17+J27+J15</f>
        <v>110.52214999999998</v>
      </c>
      <c r="K11" s="43">
        <f>J11/I11*100</f>
        <v>48.474627192982453</v>
      </c>
      <c r="L11" s="43"/>
      <c r="M11" s="43">
        <f>M12+M13+M17+M27+M15</f>
        <v>301</v>
      </c>
      <c r="N11" s="43">
        <f>N12+N13+N17+N27+N15</f>
        <v>316.5924</v>
      </c>
      <c r="O11" s="43">
        <f>N11/M11*100</f>
        <v>105.18019933554817</v>
      </c>
      <c r="P11" s="159">
        <f t="shared" ref="P11:P79" si="21">N11-M11</f>
        <v>15.592399999999998</v>
      </c>
      <c r="Q11" s="158">
        <f>Q12+Q13+Q17+Q27+Q15</f>
        <v>335</v>
      </c>
      <c r="R11" s="158">
        <f>R12+R13+R17+R27+R15</f>
        <v>588.43827999999985</v>
      </c>
      <c r="S11" s="43">
        <f t="shared" ref="S11:S17" si="22">R11/Q11*100</f>
        <v>175.65321791044772</v>
      </c>
      <c r="T11" s="43">
        <f>R11-Q11</f>
        <v>253.43827999999985</v>
      </c>
      <c r="U11" s="158">
        <f>U12+U13+U17+U27+U15</f>
        <v>0</v>
      </c>
      <c r="V11" s="158">
        <f>V12+V13+V17+V27+V15</f>
        <v>0</v>
      </c>
      <c r="W11" s="43" t="e">
        <f>V11/U11*100</f>
        <v>#DIV/0!</v>
      </c>
      <c r="X11" s="43">
        <f>V11-U11</f>
        <v>0</v>
      </c>
      <c r="Y11" s="158">
        <f>Y12+Y13+Y17+Y27+Y15</f>
        <v>235</v>
      </c>
      <c r="Z11" s="158">
        <f>Z12+Z13+Z17+Z27+Z15</f>
        <v>155.27633000000003</v>
      </c>
      <c r="AA11" s="158">
        <f>Z11/Y11*100</f>
        <v>66.075034042553199</v>
      </c>
      <c r="AB11" s="159">
        <f t="shared" ref="AB11:AB18" si="23">Z11-Y11</f>
        <v>-79.72366999999997</v>
      </c>
      <c r="AC11" s="158">
        <f>AC12+AC13+AC17+AC27+AC15</f>
        <v>219</v>
      </c>
      <c r="AD11" s="158">
        <f>AD12+AD13+AD17+AD27+AD15</f>
        <v>443.08673999999996</v>
      </c>
      <c r="AE11" s="158">
        <f>AD11/AC11*100</f>
        <v>202.3227123287671</v>
      </c>
      <c r="AF11" s="159">
        <f t="shared" si="1"/>
        <v>224.08673999999996</v>
      </c>
      <c r="AG11" s="158">
        <f>AG12+AG13+AG17+AG27+AG15</f>
        <v>254</v>
      </c>
      <c r="AH11" s="158">
        <f>AH12+AH13+AH17+AH27</f>
        <v>235.36261999999999</v>
      </c>
      <c r="AI11" s="158">
        <f>AH11/AG11*100</f>
        <v>92.66244881889763</v>
      </c>
      <c r="AJ11" s="159">
        <f t="shared" si="2"/>
        <v>-18.637380000000007</v>
      </c>
      <c r="AK11" s="158">
        <f>AK12+AK13+AK17+AK27+AK15</f>
        <v>190</v>
      </c>
      <c r="AL11" s="158">
        <f>AL12+AL13+AL17+AL27</f>
        <v>194.22162</v>
      </c>
      <c r="AM11" s="158">
        <f>AL11/AK11*100</f>
        <v>102.22190526315788</v>
      </c>
      <c r="AN11" s="159">
        <f>AL11-AK11</f>
        <v>4.2216200000000015</v>
      </c>
      <c r="AO11" s="43">
        <f t="shared" si="10"/>
        <v>1975</v>
      </c>
      <c r="AP11" s="158">
        <f>AP12+AP13+AP17+AP27</f>
        <v>2166.02558</v>
      </c>
      <c r="AQ11" s="158">
        <f>AP11/AO11*100</f>
        <v>109.67218126582279</v>
      </c>
      <c r="AR11" s="158">
        <f t="shared" ref="AR11:AR79" si="24">AP11-AO11</f>
        <v>191.02557999999999</v>
      </c>
      <c r="AS11" s="158">
        <f>AS12+AS13+AS17+AS27+AS15</f>
        <v>62</v>
      </c>
      <c r="AT11" s="158">
        <f>AT12+AT13+AT17+AT27+AT15</f>
        <v>112.66784000000001</v>
      </c>
      <c r="AU11" s="158">
        <f>AT11/AS11*100</f>
        <v>181.72232258064517</v>
      </c>
      <c r="AV11" s="43">
        <f t="shared" si="3"/>
        <v>50.667840000000012</v>
      </c>
      <c r="AW11" s="43">
        <f>AW12+AW13+AW17+AW27+AW15</f>
        <v>52</v>
      </c>
      <c r="AX11" s="43">
        <f>AX12+AX13+AX17+AX27+AX15</f>
        <v>10.03224</v>
      </c>
      <c r="AY11" s="43">
        <f>AX11/AW11*100</f>
        <v>19.292769230769231</v>
      </c>
      <c r="AZ11" s="43">
        <f t="shared" si="4"/>
        <v>-41.967759999999998</v>
      </c>
      <c r="BA11" s="43">
        <f>BA12+BA13+BA17+BA27+BA15</f>
        <v>82</v>
      </c>
      <c r="BB11" s="43">
        <f>BB12+BB13+BB17+BB27+BB15</f>
        <v>56.277280000000005</v>
      </c>
      <c r="BC11" s="43">
        <f>BB11/BA11*100</f>
        <v>68.630829268292686</v>
      </c>
      <c r="BD11" s="43">
        <f t="shared" si="5"/>
        <v>-25.722719999999995</v>
      </c>
      <c r="BE11" s="43">
        <f>BE12+BE13+BE17+BE27+BE15</f>
        <v>74</v>
      </c>
      <c r="BF11" s="43">
        <f>BF12+BF13+BF17+BF27+BF15</f>
        <v>48.81044</v>
      </c>
      <c r="BG11" s="43">
        <f>BF11/BE11*100</f>
        <v>65.960054054054055</v>
      </c>
      <c r="BH11" s="43">
        <f t="shared" si="6"/>
        <v>-25.18956</v>
      </c>
      <c r="BI11" s="43">
        <f t="shared" si="15"/>
        <v>270</v>
      </c>
      <c r="BJ11" s="43">
        <f>+AT11+AX11+BB11+BF11</f>
        <v>227.78780000000003</v>
      </c>
      <c r="BK11" s="43">
        <f>BJ11/BI11*100</f>
        <v>84.365851851851858</v>
      </c>
      <c r="BL11" s="43">
        <f t="shared" si="7"/>
        <v>-42.212199999999967</v>
      </c>
      <c r="BM11" s="43">
        <f>BM12+BM13+BM17+BM27+BM15</f>
        <v>48</v>
      </c>
      <c r="BN11" s="43">
        <f>BN12+BN13+BN17+BN27+BN15</f>
        <v>15.53373</v>
      </c>
      <c r="BO11" s="43"/>
      <c r="BP11" s="43">
        <f t="shared" si="8"/>
        <v>-32.466270000000002</v>
      </c>
      <c r="BQ11" s="43">
        <f>BQ12+BQ13+BQ17+BQ27+BQ15</f>
        <v>47</v>
      </c>
      <c r="BR11" s="43">
        <f>BR12+BR13+BR17+BR27+BR15</f>
        <v>15.53373</v>
      </c>
      <c r="BS11" s="43">
        <f>BR11/BQ11*100</f>
        <v>33.050489361702127</v>
      </c>
      <c r="BT11" s="43">
        <f t="shared" si="16"/>
        <v>-31.466270000000002</v>
      </c>
      <c r="BU11" s="43">
        <f>BU12+BU13+BU17+BU27+BU15</f>
        <v>52</v>
      </c>
      <c r="BV11" s="43">
        <f>BV12+BV13+BV17+BV27+BV15</f>
        <v>27.04</v>
      </c>
      <c r="BW11" s="43">
        <f>BV11/BU11*100</f>
        <v>52</v>
      </c>
      <c r="BX11" s="43">
        <f t="shared" si="17"/>
        <v>-24.96</v>
      </c>
      <c r="BY11" s="43">
        <f>BY12+BY13+BY17+BY27</f>
        <v>771.84037999999998</v>
      </c>
      <c r="BZ11" s="43">
        <f>BZ12+BZ13+BZ17+BZ27</f>
        <v>829.04338999999993</v>
      </c>
      <c r="CA11" s="43">
        <f>BZ11/BY11*100</f>
        <v>107.41124868330935</v>
      </c>
      <c r="CB11" s="43">
        <f t="shared" si="12"/>
        <v>57.203009999999949</v>
      </c>
      <c r="CC11" s="43">
        <f t="shared" si="13"/>
        <v>3163.8403800000001</v>
      </c>
      <c r="CD11" s="43">
        <f t="shared" si="13"/>
        <v>3280.96423</v>
      </c>
      <c r="CE11" s="43">
        <f>CE12+CE13+CE17+CE27</f>
        <v>35.71575</v>
      </c>
      <c r="CF11" s="158">
        <f>CF12+CF13+CF17+CF27</f>
        <v>35.71575</v>
      </c>
      <c r="CG11" s="158">
        <v>0</v>
      </c>
      <c r="CH11" s="159">
        <f t="shared" ref="CH11:CH18" si="25">CF11-CE11</f>
        <v>0</v>
      </c>
      <c r="CI11" s="158">
        <f>CI12+CI13+CI17+CI27+CI16</f>
        <v>1422.06115</v>
      </c>
      <c r="CJ11" s="158">
        <f>CJ12+CJ13+CJ17+CJ27+CJ15</f>
        <v>1422.06115</v>
      </c>
      <c r="CK11" s="398">
        <f>CJ11/CI11*100</f>
        <v>100</v>
      </c>
      <c r="CL11" s="159">
        <f t="shared" si="18"/>
        <v>0</v>
      </c>
      <c r="CM11" s="158">
        <f>CM12+CM13+CM17+CM27</f>
        <v>20.70656</v>
      </c>
      <c r="CN11" s="158">
        <f>CN12+CN13+CN17+CN27</f>
        <v>20.70656</v>
      </c>
      <c r="CO11" s="398">
        <f>CN11/CM11*100</f>
        <v>100</v>
      </c>
      <c r="CP11" s="159">
        <f>CN11-CM11</f>
        <v>0</v>
      </c>
      <c r="CQ11" s="43">
        <f>CQ12+CQ13+CQ17+CQ27+CQ15</f>
        <v>566.78427999999997</v>
      </c>
      <c r="CR11" s="43">
        <f>CR12+CR13+CR17+CR27+CR15</f>
        <v>566.78427999999997</v>
      </c>
      <c r="CS11" s="399">
        <f>CR11/CQ11*100</f>
        <v>100</v>
      </c>
      <c r="CT11" s="322">
        <f>CR11-CQ11</f>
        <v>0</v>
      </c>
      <c r="CU11" s="43">
        <f t="shared" si="14"/>
        <v>5209.1081199999999</v>
      </c>
      <c r="CV11" s="43">
        <f t="shared" si="14"/>
        <v>5326.2319699999998</v>
      </c>
      <c r="CW11" s="43">
        <f t="shared" si="20"/>
        <v>102.24844344371182</v>
      </c>
      <c r="CX11" s="43">
        <f t="shared" si="9"/>
        <v>117.12384999999995</v>
      </c>
    </row>
    <row r="12" spans="1:193">
      <c r="A12" s="69">
        <v>221</v>
      </c>
      <c r="B12" s="933" t="s">
        <v>73</v>
      </c>
      <c r="C12" s="934"/>
      <c r="D12" s="935"/>
      <c r="E12" s="643">
        <v>35</v>
      </c>
      <c r="F12" s="643">
        <v>33.120539999999998</v>
      </c>
      <c r="G12" s="100">
        <f>F12/E12*100</f>
        <v>94.630114285714285</v>
      </c>
      <c r="H12" s="100">
        <f t="shared" si="0"/>
        <v>-1.8794600000000017</v>
      </c>
      <c r="I12" s="640">
        <v>69</v>
      </c>
      <c r="J12" s="640">
        <v>43.965049999999998</v>
      </c>
      <c r="K12" s="100">
        <f>J12/I12*100</f>
        <v>63.717463768115934</v>
      </c>
      <c r="L12" s="100">
        <f t="shared" si="19"/>
        <v>-25.034950000000002</v>
      </c>
      <c r="M12" s="640">
        <v>46</v>
      </c>
      <c r="N12" s="640">
        <v>62.062190000000001</v>
      </c>
      <c r="O12" s="100">
        <f>N12/M12*100</f>
        <v>134.91780434782609</v>
      </c>
      <c r="P12" s="136">
        <f t="shared" si="21"/>
        <v>16.062190000000001</v>
      </c>
      <c r="Q12" s="641">
        <v>45</v>
      </c>
      <c r="R12" s="641">
        <v>82.755769999999998</v>
      </c>
      <c r="S12" s="396">
        <f t="shared" si="22"/>
        <v>183.9017111111111</v>
      </c>
      <c r="T12" s="100">
        <f>R12-Q12</f>
        <v>37.755769999999998</v>
      </c>
      <c r="U12" s="103"/>
      <c r="V12" s="103"/>
      <c r="W12" s="103"/>
      <c r="X12" s="103"/>
      <c r="Y12" s="641">
        <v>35</v>
      </c>
      <c r="Z12" s="641">
        <v>28.199359999999999</v>
      </c>
      <c r="AA12" s="134">
        <f>Z12/Y12*100</f>
        <v>80.569599999999994</v>
      </c>
      <c r="AB12" s="134">
        <f t="shared" si="23"/>
        <v>-6.8006400000000014</v>
      </c>
      <c r="AC12" s="641">
        <v>30</v>
      </c>
      <c r="AD12" s="641">
        <v>61.545479999999998</v>
      </c>
      <c r="AE12" s="134">
        <f>AD12/AC12*100</f>
        <v>205.1516</v>
      </c>
      <c r="AF12" s="136">
        <f t="shared" si="1"/>
        <v>31.545479999999998</v>
      </c>
      <c r="AG12" s="641">
        <v>35</v>
      </c>
      <c r="AH12" s="641">
        <v>47.952640000000002</v>
      </c>
      <c r="AI12" s="134">
        <f>AH12/AG12*100</f>
        <v>137.00754285714288</v>
      </c>
      <c r="AJ12" s="136">
        <f t="shared" si="2"/>
        <v>12.952640000000002</v>
      </c>
      <c r="AK12" s="136">
        <v>30</v>
      </c>
      <c r="AL12" s="134">
        <v>34.594709999999999</v>
      </c>
      <c r="AM12" s="136"/>
      <c r="AN12" s="136"/>
      <c r="AO12" s="636">
        <f t="shared" si="10"/>
        <v>325</v>
      </c>
      <c r="AP12" s="640">
        <f>F12+J12+N12+R12+Z12+AD12+AH12+V12+AL12</f>
        <v>394.19574000000006</v>
      </c>
      <c r="AQ12" s="641">
        <f>AP12/AO12*100</f>
        <v>121.29099692307695</v>
      </c>
      <c r="AR12" s="641">
        <f t="shared" si="24"/>
        <v>69.195740000000058</v>
      </c>
      <c r="AS12" s="641">
        <v>12</v>
      </c>
      <c r="AT12" s="641"/>
      <c r="AU12" s="134"/>
      <c r="AV12" s="100">
        <f t="shared" si="3"/>
        <v>-12</v>
      </c>
      <c r="AW12" s="640">
        <v>12</v>
      </c>
      <c r="AX12" s="640"/>
      <c r="AY12" s="100">
        <f>AX12/AW12*100</f>
        <v>0</v>
      </c>
      <c r="AZ12" s="100">
        <f t="shared" si="4"/>
        <v>-12</v>
      </c>
      <c r="BA12" s="641">
        <v>15</v>
      </c>
      <c r="BB12" s="641">
        <v>1.4274</v>
      </c>
      <c r="BC12" s="134">
        <v>0</v>
      </c>
      <c r="BD12" s="134">
        <f t="shared" si="5"/>
        <v>-13.5726</v>
      </c>
      <c r="BE12" s="641">
        <v>11</v>
      </c>
      <c r="BF12" s="641"/>
      <c r="BG12" s="100"/>
      <c r="BH12" s="100">
        <f t="shared" si="6"/>
        <v>-11</v>
      </c>
      <c r="BI12" s="636">
        <f t="shared" si="15"/>
        <v>50</v>
      </c>
      <c r="BJ12" s="636">
        <f>+AT12+AX12+BB12+BF12</f>
        <v>1.4274</v>
      </c>
      <c r="BK12" s="640">
        <f>BJ12/BI12*100</f>
        <v>2.8548</v>
      </c>
      <c r="BL12" s="640">
        <f t="shared" si="7"/>
        <v>-48.572600000000001</v>
      </c>
      <c r="BM12" s="641">
        <v>17</v>
      </c>
      <c r="BN12" s="641"/>
      <c r="BO12" s="100"/>
      <c r="BP12" s="100">
        <f t="shared" si="8"/>
        <v>-17</v>
      </c>
      <c r="BQ12" s="641">
        <v>16</v>
      </c>
      <c r="BR12" s="641"/>
      <c r="BS12" s="100"/>
      <c r="BT12" s="100">
        <f t="shared" si="16"/>
        <v>-16</v>
      </c>
      <c r="BU12" s="100">
        <v>16</v>
      </c>
      <c r="BV12" s="641"/>
      <c r="BW12" s="100">
        <f>BV12/BU12*100</f>
        <v>0</v>
      </c>
      <c r="BX12" s="100">
        <f t="shared" si="17"/>
        <v>-16</v>
      </c>
      <c r="BY12" s="100"/>
      <c r="BZ12" s="640"/>
      <c r="CA12" s="110">
        <v>0</v>
      </c>
      <c r="CB12" s="110">
        <f t="shared" si="12"/>
        <v>0</v>
      </c>
      <c r="CC12" s="636">
        <f t="shared" si="13"/>
        <v>424</v>
      </c>
      <c r="CD12" s="636">
        <f t="shared" si="13"/>
        <v>395.62314000000003</v>
      </c>
      <c r="CE12" s="100"/>
      <c r="CF12" s="641"/>
      <c r="CG12" s="134"/>
      <c r="CH12" s="136">
        <f t="shared" si="25"/>
        <v>0</v>
      </c>
      <c r="CI12" s="644">
        <v>268.54329999999999</v>
      </c>
      <c r="CJ12" s="644">
        <v>268.54329999999999</v>
      </c>
      <c r="CK12" s="397">
        <f>CJ12/CI12*100</f>
        <v>100</v>
      </c>
      <c r="CL12" s="136">
        <f t="shared" si="18"/>
        <v>0</v>
      </c>
      <c r="CM12" s="642">
        <v>1.5065599999999999</v>
      </c>
      <c r="CN12" s="642">
        <v>1.5065599999999999</v>
      </c>
      <c r="CO12" s="136"/>
      <c r="CP12" s="136"/>
      <c r="CQ12" s="100"/>
      <c r="CR12" s="640"/>
      <c r="CS12" s="103"/>
      <c r="CT12" s="103"/>
      <c r="CU12" s="636">
        <f t="shared" si="14"/>
        <v>694.04986000000008</v>
      </c>
      <c r="CV12" s="636">
        <f t="shared" si="14"/>
        <v>665.673</v>
      </c>
      <c r="CW12" s="636">
        <f t="shared" si="20"/>
        <v>95.911409016061171</v>
      </c>
      <c r="CX12" s="636">
        <f t="shared" si="9"/>
        <v>-28.376860000000079</v>
      </c>
      <c r="CZ12" s="89"/>
      <c r="DA12" s="84"/>
      <c r="DC12" s="93"/>
      <c r="DD12" s="84"/>
      <c r="DE12" s="84"/>
      <c r="DF12" s="84"/>
      <c r="DG12" s="84"/>
      <c r="DH12" s="639"/>
      <c r="DI12" s="639"/>
    </row>
    <row r="13" spans="1:193" s="651" customFormat="1" ht="13.5">
      <c r="A13" s="645">
        <v>222</v>
      </c>
      <c r="B13" s="936" t="s">
        <v>155</v>
      </c>
      <c r="C13" s="937"/>
      <c r="D13" s="938"/>
      <c r="E13" s="646">
        <f>E14</f>
        <v>0</v>
      </c>
      <c r="F13" s="646">
        <f>F14</f>
        <v>0</v>
      </c>
      <c r="G13" s="636">
        <v>0</v>
      </c>
      <c r="H13" s="646">
        <f t="shared" si="0"/>
        <v>0</v>
      </c>
      <c r="I13" s="646">
        <f>I14</f>
        <v>0</v>
      </c>
      <c r="J13" s="646">
        <f>J14</f>
        <v>0</v>
      </c>
      <c r="K13" s="646"/>
      <c r="L13" s="646">
        <f t="shared" si="19"/>
        <v>0</v>
      </c>
      <c r="M13" s="646">
        <f>M14</f>
        <v>0</v>
      </c>
      <c r="N13" s="646">
        <f>N14</f>
        <v>0</v>
      </c>
      <c r="O13" s="646"/>
      <c r="P13" s="647">
        <f t="shared" si="21"/>
        <v>0</v>
      </c>
      <c r="Q13" s="648">
        <f>Q14</f>
        <v>0</v>
      </c>
      <c r="R13" s="648">
        <f>R14</f>
        <v>0</v>
      </c>
      <c r="S13" s="646"/>
      <c r="T13" s="646">
        <f>R13-Q13</f>
        <v>0</v>
      </c>
      <c r="U13" s="646"/>
      <c r="V13" s="646"/>
      <c r="W13" s="646"/>
      <c r="X13" s="646"/>
      <c r="Y13" s="648">
        <f>Y14</f>
        <v>50</v>
      </c>
      <c r="Z13" s="648">
        <f>Z14</f>
        <v>8.9999999999999998E-4</v>
      </c>
      <c r="AA13" s="648"/>
      <c r="AB13" s="647">
        <f t="shared" si="23"/>
        <v>-49.999099999999999</v>
      </c>
      <c r="AC13" s="648">
        <f>AC14</f>
        <v>0</v>
      </c>
      <c r="AD13" s="648">
        <f>AD14</f>
        <v>0</v>
      </c>
      <c r="AE13" s="648"/>
      <c r="AF13" s="647">
        <f t="shared" si="1"/>
        <v>0</v>
      </c>
      <c r="AG13" s="648">
        <f>AG14</f>
        <v>0</v>
      </c>
      <c r="AH13" s="648">
        <f>AH14</f>
        <v>0</v>
      </c>
      <c r="AI13" s="648"/>
      <c r="AJ13" s="647">
        <f t="shared" si="2"/>
        <v>0</v>
      </c>
      <c r="AK13" s="648">
        <f>AK14</f>
        <v>0</v>
      </c>
      <c r="AL13" s="648">
        <f>AL14</f>
        <v>0</v>
      </c>
      <c r="AM13" s="647"/>
      <c r="AN13" s="647"/>
      <c r="AO13" s="636">
        <f t="shared" si="10"/>
        <v>50</v>
      </c>
      <c r="AP13" s="648">
        <f>AP14</f>
        <v>8.9999999999999998E-4</v>
      </c>
      <c r="AQ13" s="648"/>
      <c r="AR13" s="647">
        <f t="shared" si="24"/>
        <v>-49.999099999999999</v>
      </c>
      <c r="AS13" s="648">
        <f>AS14</f>
        <v>0</v>
      </c>
      <c r="AT13" s="648">
        <f>AT14</f>
        <v>0</v>
      </c>
      <c r="AU13" s="644"/>
      <c r="AV13" s="646">
        <f t="shared" si="3"/>
        <v>0</v>
      </c>
      <c r="AW13" s="646">
        <f>AW14</f>
        <v>0</v>
      </c>
      <c r="AX13" s="646">
        <f>AX14</f>
        <v>0</v>
      </c>
      <c r="AY13" s="636"/>
      <c r="AZ13" s="646">
        <f t="shared" si="4"/>
        <v>0</v>
      </c>
      <c r="BA13" s="646">
        <f>BA14</f>
        <v>0</v>
      </c>
      <c r="BB13" s="646">
        <f>BB14</f>
        <v>0</v>
      </c>
      <c r="BC13" s="636"/>
      <c r="BD13" s="646">
        <f t="shared" si="5"/>
        <v>0</v>
      </c>
      <c r="BE13" s="646">
        <f>BE14</f>
        <v>0</v>
      </c>
      <c r="BF13" s="646">
        <f>BF14</f>
        <v>0</v>
      </c>
      <c r="BG13" s="636"/>
      <c r="BH13" s="646">
        <f t="shared" si="6"/>
        <v>0</v>
      </c>
      <c r="BI13" s="636">
        <f t="shared" si="15"/>
        <v>0</v>
      </c>
      <c r="BJ13" s="636">
        <f t="shared" si="11"/>
        <v>0</v>
      </c>
      <c r="BK13" s="636"/>
      <c r="BL13" s="646">
        <f t="shared" si="7"/>
        <v>0</v>
      </c>
      <c r="BM13" s="646">
        <f>BM14</f>
        <v>0</v>
      </c>
      <c r="BN13" s="646">
        <f>BN14</f>
        <v>0</v>
      </c>
      <c r="BO13" s="636"/>
      <c r="BP13" s="646">
        <f t="shared" si="8"/>
        <v>0</v>
      </c>
      <c r="BQ13" s="646">
        <f>BQ14</f>
        <v>0</v>
      </c>
      <c r="BR13" s="646">
        <f>BR14</f>
        <v>0</v>
      </c>
      <c r="BS13" s="636"/>
      <c r="BT13" s="646">
        <f t="shared" si="16"/>
        <v>0</v>
      </c>
      <c r="BU13" s="646">
        <f>BU14</f>
        <v>0</v>
      </c>
      <c r="BV13" s="646">
        <f>BV14</f>
        <v>0</v>
      </c>
      <c r="BW13" s="640"/>
      <c r="BX13" s="646">
        <f t="shared" si="17"/>
        <v>0</v>
      </c>
      <c r="BY13" s="646">
        <f>BY14</f>
        <v>0</v>
      </c>
      <c r="BZ13" s="646">
        <f>BZ14</f>
        <v>0</v>
      </c>
      <c r="CA13" s="636">
        <v>0</v>
      </c>
      <c r="CB13" s="636">
        <f t="shared" si="12"/>
        <v>0</v>
      </c>
      <c r="CC13" s="636">
        <f t="shared" si="13"/>
        <v>50</v>
      </c>
      <c r="CD13" s="636">
        <f t="shared" si="13"/>
        <v>8.9999999999999998E-4</v>
      </c>
      <c r="CE13" s="646">
        <f>CE14</f>
        <v>0</v>
      </c>
      <c r="CF13" s="648">
        <f>CF14</f>
        <v>0</v>
      </c>
      <c r="CG13" s="648">
        <v>0</v>
      </c>
      <c r="CH13" s="647">
        <f>CF13-CE13</f>
        <v>0</v>
      </c>
      <c r="CI13" s="648">
        <f>CI14</f>
        <v>0</v>
      </c>
      <c r="CJ13" s="644">
        <f>CJ14</f>
        <v>0</v>
      </c>
      <c r="CK13" s="649">
        <v>0</v>
      </c>
      <c r="CL13" s="647">
        <f t="shared" si="18"/>
        <v>0</v>
      </c>
      <c r="CM13" s="648">
        <f>CM14</f>
        <v>0</v>
      </c>
      <c r="CN13" s="648">
        <f>CN14</f>
        <v>0</v>
      </c>
      <c r="CO13" s="649">
        <v>0</v>
      </c>
      <c r="CP13" s="647">
        <f>CN13-CM13</f>
        <v>0</v>
      </c>
      <c r="CQ13" s="646">
        <f>CQ14</f>
        <v>146.43899999999999</v>
      </c>
      <c r="CR13" s="646">
        <f>CR14</f>
        <v>146.43899999999999</v>
      </c>
      <c r="CS13" s="649">
        <f>CR13/CQ13*100</f>
        <v>100</v>
      </c>
      <c r="CT13" s="650">
        <f>CR13-CQ13</f>
        <v>0</v>
      </c>
      <c r="CU13" s="636">
        <f t="shared" si="14"/>
        <v>196.43899999999999</v>
      </c>
      <c r="CV13" s="636">
        <f t="shared" si="14"/>
        <v>146.43989999999999</v>
      </c>
      <c r="CW13" s="636">
        <f t="shared" si="20"/>
        <v>74.547264036163895</v>
      </c>
      <c r="CX13" s="636">
        <f t="shared" si="9"/>
        <v>-49.999099999999999</v>
      </c>
      <c r="CZ13" s="639"/>
      <c r="DA13" s="639"/>
      <c r="DC13" s="639"/>
      <c r="DD13" s="639"/>
      <c r="DE13" s="639"/>
      <c r="DF13" s="639"/>
      <c r="DG13" s="639"/>
      <c r="DH13" s="639"/>
      <c r="DI13" s="639"/>
    </row>
    <row r="14" spans="1:193" ht="16.5" customHeight="1">
      <c r="A14" s="69"/>
      <c r="B14" s="939" t="s">
        <v>156</v>
      </c>
      <c r="C14" s="940"/>
      <c r="D14" s="941"/>
      <c r="E14" s="100"/>
      <c r="F14" s="640"/>
      <c r="G14" s="100"/>
      <c r="H14" s="100">
        <f t="shared" si="0"/>
        <v>0</v>
      </c>
      <c r="I14" s="640"/>
      <c r="J14" s="640"/>
      <c r="K14" s="100"/>
      <c r="L14" s="100">
        <f t="shared" si="19"/>
        <v>0</v>
      </c>
      <c r="M14" s="100"/>
      <c r="N14" s="640"/>
      <c r="O14" s="100"/>
      <c r="P14" s="136">
        <f t="shared" si="21"/>
        <v>0</v>
      </c>
      <c r="Q14" s="134"/>
      <c r="R14" s="641"/>
      <c r="S14" s="396"/>
      <c r="T14" s="100">
        <f>R14-Q14</f>
        <v>0</v>
      </c>
      <c r="U14" s="100"/>
      <c r="V14" s="100"/>
      <c r="W14" s="100"/>
      <c r="X14" s="100"/>
      <c r="Y14" s="134">
        <v>50</v>
      </c>
      <c r="Z14" s="641">
        <v>8.9999999999999998E-4</v>
      </c>
      <c r="AA14" s="134"/>
      <c r="AB14" s="136">
        <f t="shared" si="23"/>
        <v>-49.999099999999999</v>
      </c>
      <c r="AC14" s="641"/>
      <c r="AD14" s="641"/>
      <c r="AE14" s="134"/>
      <c r="AF14" s="136">
        <f t="shared" si="1"/>
        <v>0</v>
      </c>
      <c r="AG14" s="134"/>
      <c r="AH14" s="641"/>
      <c r="AI14" s="134"/>
      <c r="AJ14" s="136">
        <f t="shared" si="2"/>
        <v>0</v>
      </c>
      <c r="AK14" s="136"/>
      <c r="AL14" s="134"/>
      <c r="AM14" s="136"/>
      <c r="AN14" s="136"/>
      <c r="AO14" s="636">
        <f t="shared" si="10"/>
        <v>50</v>
      </c>
      <c r="AP14" s="640">
        <f>F14+J14+N14+R14+Z14+AD14+AH14+V14+AL14</f>
        <v>8.9999999999999998E-4</v>
      </c>
      <c r="AQ14" s="641"/>
      <c r="AR14" s="642">
        <f t="shared" si="24"/>
        <v>-49.999099999999999</v>
      </c>
      <c r="AS14" s="641"/>
      <c r="AT14" s="641"/>
      <c r="AU14" s="134"/>
      <c r="AV14" s="100">
        <f t="shared" si="3"/>
        <v>0</v>
      </c>
      <c r="AW14" s="100"/>
      <c r="AX14" s="640"/>
      <c r="AY14" s="100"/>
      <c r="AZ14" s="100">
        <f t="shared" si="4"/>
        <v>0</v>
      </c>
      <c r="BA14" s="100"/>
      <c r="BB14" s="641"/>
      <c r="BC14" s="100"/>
      <c r="BD14" s="100">
        <f t="shared" si="5"/>
        <v>0</v>
      </c>
      <c r="BE14" s="100"/>
      <c r="BF14" s="640"/>
      <c r="BG14" s="100"/>
      <c r="BH14" s="100">
        <f t="shared" si="6"/>
        <v>0</v>
      </c>
      <c r="BI14" s="636">
        <f t="shared" si="15"/>
        <v>0</v>
      </c>
      <c r="BJ14" s="636">
        <f t="shared" si="11"/>
        <v>0</v>
      </c>
      <c r="BK14" s="640"/>
      <c r="BL14" s="640">
        <f t="shared" si="7"/>
        <v>0</v>
      </c>
      <c r="BM14" s="100"/>
      <c r="BN14" s="640"/>
      <c r="BO14" s="100"/>
      <c r="BP14" s="100">
        <f t="shared" si="8"/>
        <v>0</v>
      </c>
      <c r="BQ14" s="100"/>
      <c r="BR14" s="640"/>
      <c r="BS14" s="100"/>
      <c r="BT14" s="100">
        <f t="shared" si="16"/>
        <v>0</v>
      </c>
      <c r="BU14" s="100"/>
      <c r="BV14" s="640"/>
      <c r="BW14" s="100"/>
      <c r="BX14" s="100">
        <f t="shared" si="17"/>
        <v>0</v>
      </c>
      <c r="BY14" s="640"/>
      <c r="BZ14" s="640"/>
      <c r="CA14" s="110">
        <v>0</v>
      </c>
      <c r="CB14" s="110">
        <f t="shared" si="12"/>
        <v>0</v>
      </c>
      <c r="CC14" s="636">
        <f t="shared" si="13"/>
        <v>50</v>
      </c>
      <c r="CD14" s="636">
        <f t="shared" si="13"/>
        <v>8.9999999999999998E-4</v>
      </c>
      <c r="CE14" s="100"/>
      <c r="CF14" s="641"/>
      <c r="CG14" s="134">
        <v>0</v>
      </c>
      <c r="CH14" s="136">
        <f t="shared" si="25"/>
        <v>0</v>
      </c>
      <c r="CI14" s="134"/>
      <c r="CJ14" s="641"/>
      <c r="CK14" s="397"/>
      <c r="CL14" s="136">
        <f t="shared" si="18"/>
        <v>0</v>
      </c>
      <c r="CM14" s="136"/>
      <c r="CN14" s="642"/>
      <c r="CO14" s="136"/>
      <c r="CP14" s="136"/>
      <c r="CQ14" s="100">
        <v>146.43899999999999</v>
      </c>
      <c r="CR14" s="640">
        <v>146.43899999999999</v>
      </c>
      <c r="CS14" s="649">
        <f>CR14/CQ14*100</f>
        <v>100</v>
      </c>
      <c r="CT14" s="650">
        <f>CR14-CQ14</f>
        <v>0</v>
      </c>
      <c r="CU14" s="636">
        <f t="shared" si="14"/>
        <v>196.43899999999999</v>
      </c>
      <c r="CV14" s="636">
        <f t="shared" si="14"/>
        <v>146.43989999999999</v>
      </c>
      <c r="CW14" s="636">
        <f t="shared" si="20"/>
        <v>74.547264036163895</v>
      </c>
      <c r="CX14" s="636">
        <f t="shared" si="9"/>
        <v>-49.999099999999999</v>
      </c>
      <c r="CZ14" s="89"/>
      <c r="DA14" s="84"/>
      <c r="DC14" s="93"/>
      <c r="DD14" s="84"/>
      <c r="DE14" s="84"/>
      <c r="DF14" s="84"/>
      <c r="DG14" s="84"/>
      <c r="DH14" s="639"/>
      <c r="DI14" s="639"/>
    </row>
    <row r="15" spans="1:193" s="89" customFormat="1" ht="13.5">
      <c r="A15" s="71">
        <v>223</v>
      </c>
      <c r="B15" s="942" t="s">
        <v>882</v>
      </c>
      <c r="C15" s="943"/>
      <c r="D15" s="944"/>
      <c r="E15" s="110"/>
      <c r="F15" s="636"/>
      <c r="G15" s="110"/>
      <c r="H15" s="110"/>
      <c r="I15" s="110"/>
      <c r="J15" s="636"/>
      <c r="K15" s="110"/>
      <c r="L15" s="110"/>
      <c r="M15" s="110"/>
      <c r="N15" s="636"/>
      <c r="O15" s="110"/>
      <c r="P15" s="129"/>
      <c r="Q15" s="128"/>
      <c r="R15" s="644"/>
      <c r="S15" s="401"/>
      <c r="T15" s="110"/>
      <c r="U15" s="110"/>
      <c r="V15" s="110"/>
      <c r="W15" s="110"/>
      <c r="X15" s="110"/>
      <c r="Y15" s="128"/>
      <c r="Z15" s="644">
        <v>1.5730200000000001</v>
      </c>
      <c r="AA15" s="128"/>
      <c r="AB15" s="129"/>
      <c r="AC15" s="128"/>
      <c r="AD15" s="644"/>
      <c r="AE15" s="128"/>
      <c r="AF15" s="129"/>
      <c r="AG15" s="128"/>
      <c r="AH15" s="644"/>
      <c r="AI15" s="128"/>
      <c r="AJ15" s="129"/>
      <c r="AK15" s="129"/>
      <c r="AL15" s="128"/>
      <c r="AM15" s="129"/>
      <c r="AN15" s="129"/>
      <c r="AO15" s="636">
        <f t="shared" si="10"/>
        <v>0</v>
      </c>
      <c r="AP15" s="644">
        <f>F15+J15+N15+R15+Z15+AD15+AH15</f>
        <v>1.5730200000000001</v>
      </c>
      <c r="AQ15" s="644"/>
      <c r="AR15" s="652">
        <f t="shared" si="24"/>
        <v>1.5730200000000001</v>
      </c>
      <c r="AS15" s="128"/>
      <c r="AT15" s="644"/>
      <c r="AU15" s="128"/>
      <c r="AV15" s="110"/>
      <c r="AW15" s="110"/>
      <c r="AX15" s="636"/>
      <c r="AY15" s="110"/>
      <c r="AZ15" s="110"/>
      <c r="BA15" s="110"/>
      <c r="BB15" s="636"/>
      <c r="BC15" s="110"/>
      <c r="BD15" s="110"/>
      <c r="BE15" s="110"/>
      <c r="BF15" s="636"/>
      <c r="BG15" s="110"/>
      <c r="BH15" s="110"/>
      <c r="BI15" s="636">
        <f t="shared" si="15"/>
        <v>0</v>
      </c>
      <c r="BJ15" s="636">
        <f t="shared" si="11"/>
        <v>0</v>
      </c>
      <c r="BK15" s="636"/>
      <c r="BL15" s="636"/>
      <c r="BM15" s="110"/>
      <c r="BN15" s="636"/>
      <c r="BO15" s="110"/>
      <c r="BP15" s="110"/>
      <c r="BQ15" s="110"/>
      <c r="BR15" s="636"/>
      <c r="BS15" s="110"/>
      <c r="BT15" s="110"/>
      <c r="BU15" s="110"/>
      <c r="BV15" s="636"/>
      <c r="BW15" s="100"/>
      <c r="BX15" s="110"/>
      <c r="BY15" s="110"/>
      <c r="BZ15" s="636"/>
      <c r="CA15" s="110"/>
      <c r="CB15" s="110">
        <f t="shared" si="12"/>
        <v>0</v>
      </c>
      <c r="CC15" s="636">
        <f t="shared" si="13"/>
        <v>0</v>
      </c>
      <c r="CD15" s="636">
        <f t="shared" si="13"/>
        <v>1.5730200000000001</v>
      </c>
      <c r="CE15" s="110"/>
      <c r="CF15" s="644"/>
      <c r="CG15" s="128"/>
      <c r="CH15" s="129"/>
      <c r="CI15" s="128"/>
      <c r="CJ15" s="644"/>
      <c r="CK15" s="402"/>
      <c r="CL15" s="129"/>
      <c r="CM15" s="129"/>
      <c r="CN15" s="652"/>
      <c r="CO15" s="129"/>
      <c r="CP15" s="129"/>
      <c r="CQ15" s="110"/>
      <c r="CR15" s="636"/>
      <c r="CS15" s="649">
        <v>0</v>
      </c>
      <c r="CT15" s="650">
        <f>CR15-CQ15</f>
        <v>0</v>
      </c>
      <c r="CU15" s="636">
        <f t="shared" si="14"/>
        <v>0</v>
      </c>
      <c r="CV15" s="636">
        <f t="shared" si="14"/>
        <v>1.5730200000000001</v>
      </c>
      <c r="CW15" s="636">
        <v>0</v>
      </c>
      <c r="CX15" s="636">
        <f t="shared" si="9"/>
        <v>1.5730200000000001</v>
      </c>
      <c r="DA15" s="84"/>
      <c r="DC15" s="93"/>
      <c r="DD15" s="84"/>
      <c r="DE15" s="84"/>
      <c r="DF15" s="84"/>
      <c r="DG15" s="84"/>
      <c r="DH15" s="639"/>
      <c r="DI15" s="639"/>
      <c r="DJ15" s="639"/>
      <c r="DK15" s="639"/>
      <c r="DL15" s="639"/>
      <c r="DM15" s="639"/>
      <c r="DN15" s="639"/>
      <c r="DO15" s="639"/>
      <c r="DP15" s="639"/>
      <c r="DQ15" s="639"/>
      <c r="DR15" s="639"/>
      <c r="DS15" s="639"/>
      <c r="DT15" s="639"/>
      <c r="DU15" s="639"/>
      <c r="DV15" s="639"/>
      <c r="DW15" s="639"/>
      <c r="DX15" s="639"/>
      <c r="DY15" s="639"/>
      <c r="DZ15" s="639"/>
      <c r="EA15" s="639"/>
      <c r="EB15" s="639"/>
      <c r="EC15" s="639"/>
      <c r="ED15" s="639"/>
      <c r="EE15" s="639"/>
      <c r="EF15" s="639"/>
      <c r="EG15" s="639"/>
      <c r="EH15" s="639"/>
      <c r="EI15" s="639"/>
      <c r="EJ15" s="639"/>
      <c r="EK15" s="639"/>
      <c r="EL15" s="639"/>
      <c r="EM15" s="639"/>
      <c r="EN15" s="639"/>
      <c r="EO15" s="639"/>
      <c r="EP15" s="639"/>
      <c r="EQ15" s="639"/>
      <c r="ER15" s="639"/>
      <c r="ES15" s="639"/>
      <c r="ET15" s="639"/>
      <c r="EU15" s="639"/>
      <c r="EV15" s="639"/>
      <c r="EW15" s="639"/>
      <c r="EX15" s="639"/>
      <c r="EY15" s="639"/>
      <c r="EZ15" s="639"/>
      <c r="FA15" s="639"/>
      <c r="FB15" s="639"/>
      <c r="FC15" s="639"/>
      <c r="FD15" s="639"/>
      <c r="FE15" s="639"/>
      <c r="FF15" s="639"/>
      <c r="FG15" s="639"/>
      <c r="FH15" s="639"/>
      <c r="FI15" s="639"/>
      <c r="FJ15" s="639"/>
      <c r="FK15" s="639"/>
      <c r="FL15" s="639"/>
      <c r="FM15" s="639"/>
      <c r="FN15" s="639"/>
      <c r="FO15" s="639"/>
      <c r="FP15" s="639"/>
      <c r="FQ15" s="639"/>
      <c r="FR15" s="639"/>
      <c r="FS15" s="639"/>
      <c r="FT15" s="639"/>
      <c r="FU15" s="639"/>
      <c r="FV15" s="639"/>
      <c r="FW15" s="639"/>
      <c r="FX15" s="639"/>
      <c r="FY15" s="639"/>
      <c r="FZ15" s="639"/>
      <c r="GA15" s="639"/>
      <c r="GB15" s="639"/>
      <c r="GC15" s="639"/>
      <c r="GD15" s="639"/>
      <c r="GE15" s="639"/>
      <c r="GF15" s="639"/>
      <c r="GG15" s="639"/>
      <c r="GH15" s="639"/>
      <c r="GI15" s="639"/>
      <c r="GJ15" s="639"/>
      <c r="GK15" s="639"/>
    </row>
    <row r="16" spans="1:193" ht="13.5" hidden="1">
      <c r="A16" s="72">
        <v>224</v>
      </c>
      <c r="B16" s="960" t="s">
        <v>345</v>
      </c>
      <c r="C16" s="961"/>
      <c r="D16" s="962"/>
      <c r="E16" s="100"/>
      <c r="F16" s="640"/>
      <c r="G16" s="100"/>
      <c r="H16" s="100"/>
      <c r="I16" s="100"/>
      <c r="J16" s="640"/>
      <c r="K16" s="100"/>
      <c r="L16" s="100"/>
      <c r="M16" s="100"/>
      <c r="N16" s="640"/>
      <c r="O16" s="100"/>
      <c r="P16" s="136"/>
      <c r="Q16" s="134"/>
      <c r="R16" s="641"/>
      <c r="S16" s="396"/>
      <c r="T16" s="100"/>
      <c r="U16" s="100"/>
      <c r="V16" s="100"/>
      <c r="W16" s="100"/>
      <c r="X16" s="100"/>
      <c r="Y16" s="134"/>
      <c r="Z16" s="641"/>
      <c r="AA16" s="134"/>
      <c r="AB16" s="136"/>
      <c r="AC16" s="134"/>
      <c r="AD16" s="641"/>
      <c r="AE16" s="134"/>
      <c r="AF16" s="136"/>
      <c r="AG16" s="134"/>
      <c r="AH16" s="641"/>
      <c r="AI16" s="134"/>
      <c r="AJ16" s="136"/>
      <c r="AK16" s="136"/>
      <c r="AL16" s="134"/>
      <c r="AM16" s="136"/>
      <c r="AN16" s="136"/>
      <c r="AO16" s="636">
        <f t="shared" si="10"/>
        <v>0</v>
      </c>
      <c r="AP16" s="644">
        <f>F16+J16+N16+R16+Z16+AD16+AH16</f>
        <v>0</v>
      </c>
      <c r="AQ16" s="641"/>
      <c r="AR16" s="642"/>
      <c r="AS16" s="134"/>
      <c r="AT16" s="641"/>
      <c r="AU16" s="134"/>
      <c r="AV16" s="100"/>
      <c r="AW16" s="100"/>
      <c r="AX16" s="640"/>
      <c r="AY16" s="100"/>
      <c r="AZ16" s="100"/>
      <c r="BA16" s="100"/>
      <c r="BB16" s="640"/>
      <c r="BC16" s="100"/>
      <c r="BD16" s="100"/>
      <c r="BE16" s="100"/>
      <c r="BF16" s="640"/>
      <c r="BG16" s="100"/>
      <c r="BH16" s="100"/>
      <c r="BI16" s="636">
        <f t="shared" si="15"/>
        <v>0</v>
      </c>
      <c r="BJ16" s="636">
        <f t="shared" si="11"/>
        <v>0</v>
      </c>
      <c r="BK16" s="640"/>
      <c r="BL16" s="640"/>
      <c r="BM16" s="100"/>
      <c r="BN16" s="640"/>
      <c r="BO16" s="100"/>
      <c r="BP16" s="100"/>
      <c r="BQ16" s="100"/>
      <c r="BR16" s="640"/>
      <c r="BS16" s="100"/>
      <c r="BT16" s="100"/>
      <c r="BU16" s="100"/>
      <c r="BV16" s="640"/>
      <c r="BW16" s="100"/>
      <c r="BX16" s="100"/>
      <c r="BY16" s="100"/>
      <c r="BZ16" s="640"/>
      <c r="CA16" s="110"/>
      <c r="CB16" s="110">
        <f t="shared" si="12"/>
        <v>0</v>
      </c>
      <c r="CC16" s="636">
        <f t="shared" si="13"/>
        <v>0</v>
      </c>
      <c r="CD16" s="636">
        <f t="shared" si="13"/>
        <v>0</v>
      </c>
      <c r="CE16" s="100"/>
      <c r="CF16" s="641"/>
      <c r="CG16" s="134"/>
      <c r="CH16" s="136"/>
      <c r="CI16" s="134"/>
      <c r="CJ16" s="641"/>
      <c r="CK16" s="397"/>
      <c r="CL16" s="136"/>
      <c r="CM16" s="136"/>
      <c r="CN16" s="642"/>
      <c r="CO16" s="405"/>
      <c r="CP16" s="136"/>
      <c r="CQ16" s="100"/>
      <c r="CR16" s="640"/>
      <c r="CS16" s="649" t="e">
        <f t="shared" ref="CS16:CS24" si="26">CR16/CQ16*100</f>
        <v>#DIV/0!</v>
      </c>
      <c r="CT16" s="650">
        <f>CR16-CQ16</f>
        <v>0</v>
      </c>
      <c r="CU16" s="636">
        <f t="shared" si="14"/>
        <v>0</v>
      </c>
      <c r="CV16" s="636">
        <f t="shared" si="14"/>
        <v>0</v>
      </c>
      <c r="CW16" s="636">
        <v>0</v>
      </c>
      <c r="CX16" s="636">
        <f t="shared" si="9"/>
        <v>0</v>
      </c>
      <c r="CZ16" s="89"/>
      <c r="DA16" s="84"/>
      <c r="DC16" s="93"/>
      <c r="DD16" s="84"/>
      <c r="DE16" s="84"/>
      <c r="DF16" s="84"/>
      <c r="DG16" s="84"/>
      <c r="DH16" s="639"/>
      <c r="DI16" s="639"/>
    </row>
    <row r="17" spans="1:113" s="651" customFormat="1" ht="12" customHeight="1">
      <c r="A17" s="645">
        <v>225</v>
      </c>
      <c r="B17" s="963" t="s">
        <v>157</v>
      </c>
      <c r="C17" s="964"/>
      <c r="D17" s="965"/>
      <c r="E17" s="646">
        <f>SUM(E18:E26)</f>
        <v>28</v>
      </c>
      <c r="F17" s="646">
        <f>SUM(F18:F26)</f>
        <v>33.657859999999999</v>
      </c>
      <c r="G17" s="636">
        <f>F17/E17*100</f>
        <v>120.20664285714287</v>
      </c>
      <c r="H17" s="646">
        <f>F17-E17</f>
        <v>5.6578599999999994</v>
      </c>
      <c r="I17" s="646">
        <f>SUM(I18:I26)</f>
        <v>28</v>
      </c>
      <c r="J17" s="646">
        <f>SUM(J18:J26)</f>
        <v>12.808299999999999</v>
      </c>
      <c r="K17" s="646">
        <f>J17/I17*100</f>
        <v>45.743928571428569</v>
      </c>
      <c r="L17" s="646">
        <f t="shared" si="19"/>
        <v>-15.191700000000001</v>
      </c>
      <c r="M17" s="646">
        <f>SUM(M18:M26)</f>
        <v>63</v>
      </c>
      <c r="N17" s="646">
        <f>SUM(N18:N26)</f>
        <v>55.3</v>
      </c>
      <c r="O17" s="646">
        <f>N17/M17*100</f>
        <v>87.777777777777771</v>
      </c>
      <c r="P17" s="647">
        <f t="shared" si="21"/>
        <v>-7.7000000000000028</v>
      </c>
      <c r="Q17" s="648">
        <f>SUM(Q18:Q26)</f>
        <v>28</v>
      </c>
      <c r="R17" s="648">
        <f>SUM(R18:R26)</f>
        <v>205.334</v>
      </c>
      <c r="S17" s="646">
        <f t="shared" si="22"/>
        <v>733.33571428571429</v>
      </c>
      <c r="T17" s="646">
        <f>R17-Q17</f>
        <v>177.334</v>
      </c>
      <c r="U17" s="648">
        <f>SUM(U18:U26)</f>
        <v>0</v>
      </c>
      <c r="V17" s="648">
        <f>SUM(V18:V26)</f>
        <v>0</v>
      </c>
      <c r="W17" s="646" t="e">
        <f>V17/U17*100</f>
        <v>#DIV/0!</v>
      </c>
      <c r="X17" s="646">
        <f>V17-U17</f>
        <v>0</v>
      </c>
      <c r="Y17" s="648">
        <f>SUM(Y18:Y26)</f>
        <v>28</v>
      </c>
      <c r="Z17" s="648">
        <f>SUM(Z18:Z26)</f>
        <v>15.079979999999999</v>
      </c>
      <c r="AA17" s="648">
        <f>Z17/Y17*100</f>
        <v>53.857071428571423</v>
      </c>
      <c r="AB17" s="647">
        <f t="shared" si="23"/>
        <v>-12.920020000000001</v>
      </c>
      <c r="AC17" s="648">
        <f>SUM(AC18:AC26)</f>
        <v>77</v>
      </c>
      <c r="AD17" s="648">
        <f>SUM(AD18:AD26)</f>
        <v>154</v>
      </c>
      <c r="AE17" s="128">
        <f>AD17/AC17*100</f>
        <v>200</v>
      </c>
      <c r="AF17" s="647">
        <f t="shared" si="1"/>
        <v>77</v>
      </c>
      <c r="AG17" s="648">
        <f>SUM(AG18:AG26)</f>
        <v>30</v>
      </c>
      <c r="AH17" s="648">
        <f>SUM(AH18:AH26)</f>
        <v>31.56</v>
      </c>
      <c r="AI17" s="648">
        <f>AH17/AG17*100</f>
        <v>105.2</v>
      </c>
      <c r="AJ17" s="647">
        <f t="shared" si="2"/>
        <v>1.5599999999999987</v>
      </c>
      <c r="AK17" s="648">
        <f>SUM(AK18:AK26)</f>
        <v>18</v>
      </c>
      <c r="AL17" s="648">
        <f>SUM(AL18:AL26)</f>
        <v>15</v>
      </c>
      <c r="AM17" s="647"/>
      <c r="AN17" s="647"/>
      <c r="AO17" s="636">
        <f>E17+I17+M17+Q17+Y17+AC17+AG17+AK17</f>
        <v>300</v>
      </c>
      <c r="AP17" s="648">
        <f>SUM(AP18:AP26)</f>
        <v>533.09013999999991</v>
      </c>
      <c r="AQ17" s="648">
        <f>AP17/AO17*100</f>
        <v>177.69671333333329</v>
      </c>
      <c r="AR17" s="647">
        <f t="shared" si="24"/>
        <v>233.09013999999991</v>
      </c>
      <c r="AS17" s="648">
        <f>SUM(AS18:AS26)</f>
        <v>15</v>
      </c>
      <c r="AT17" s="648">
        <f>SUM(AT18:AT25)</f>
        <v>5</v>
      </c>
      <c r="AU17" s="644"/>
      <c r="AV17" s="646">
        <f t="shared" si="3"/>
        <v>-10</v>
      </c>
      <c r="AW17" s="646">
        <f>SUM(AW18:AW26)</f>
        <v>10</v>
      </c>
      <c r="AX17" s="646">
        <f>SUM(AX18:AX26)</f>
        <v>2.6</v>
      </c>
      <c r="AY17" s="636">
        <v>0</v>
      </c>
      <c r="AZ17" s="646">
        <f>AX17-AW17</f>
        <v>-7.4</v>
      </c>
      <c r="BA17" s="646">
        <f>SUM(BA18:BA26)</f>
        <v>27</v>
      </c>
      <c r="BB17" s="646">
        <f>SUM(BB18:BB26)</f>
        <v>10</v>
      </c>
      <c r="BC17" s="636">
        <f>BB17/BA17*100</f>
        <v>37.037037037037038</v>
      </c>
      <c r="BD17" s="646">
        <f>BB17-BA17</f>
        <v>-17</v>
      </c>
      <c r="BE17" s="646">
        <f>SUM(BE18:BE26)</f>
        <v>18</v>
      </c>
      <c r="BF17" s="646">
        <f>SUM(BF18:BF26)</f>
        <v>25</v>
      </c>
      <c r="BG17" s="636">
        <f>BF17/BE17*100</f>
        <v>138.88888888888889</v>
      </c>
      <c r="BH17" s="646">
        <f>BF17-BE17</f>
        <v>7</v>
      </c>
      <c r="BI17" s="636">
        <f t="shared" si="15"/>
        <v>70</v>
      </c>
      <c r="BJ17" s="636">
        <f t="shared" si="11"/>
        <v>42.6</v>
      </c>
      <c r="BK17" s="636">
        <f>BJ17/BI17*100</f>
        <v>60.857142857142854</v>
      </c>
      <c r="BL17" s="646">
        <f>BJ17-BI17</f>
        <v>-27.4</v>
      </c>
      <c r="BM17" s="646">
        <f>SUM(BM18:BM25)</f>
        <v>6</v>
      </c>
      <c r="BN17" s="646">
        <f>SUM(BN18:BN25)</f>
        <v>0</v>
      </c>
      <c r="BO17" s="636"/>
      <c r="BP17" s="646">
        <f>BN17-BM17</f>
        <v>-6</v>
      </c>
      <c r="BQ17" s="646">
        <f>SUM(BQ18:BQ25)</f>
        <v>6</v>
      </c>
      <c r="BR17" s="646">
        <f>SUM(BR18:BR25)</f>
        <v>0</v>
      </c>
      <c r="BS17" s="636"/>
      <c r="BT17" s="646">
        <f>BR17-BQ17</f>
        <v>-6</v>
      </c>
      <c r="BU17" s="646">
        <f>SUM(BU18:BU25)</f>
        <v>6</v>
      </c>
      <c r="BV17" s="646">
        <f>SUM(BV18:BV25)</f>
        <v>0</v>
      </c>
      <c r="BW17" s="640"/>
      <c r="BX17" s="646">
        <f t="shared" ref="BX17:BX25" si="27">BV17-BU17</f>
        <v>-6</v>
      </c>
      <c r="BY17" s="646">
        <f>SUM(BY18:BY25)</f>
        <v>0</v>
      </c>
      <c r="BZ17" s="646">
        <f>SUM(BZ18:BZ25)</f>
        <v>23</v>
      </c>
      <c r="CA17" s="636"/>
      <c r="CB17" s="636">
        <f t="shared" si="12"/>
        <v>23</v>
      </c>
      <c r="CC17" s="636">
        <f t="shared" si="13"/>
        <v>388</v>
      </c>
      <c r="CD17" s="636">
        <f t="shared" si="13"/>
        <v>598.69013999999993</v>
      </c>
      <c r="CE17" s="646">
        <f>SUM(CE18:CE25)</f>
        <v>0</v>
      </c>
      <c r="CF17" s="648">
        <f>SUM(CF18:CF25)</f>
        <v>0</v>
      </c>
      <c r="CG17" s="100"/>
      <c r="CH17" s="647">
        <f t="shared" si="25"/>
        <v>0</v>
      </c>
      <c r="CI17" s="648">
        <f>SUM(CI18:CI25)</f>
        <v>11</v>
      </c>
      <c r="CJ17" s="648">
        <f>SUM(CJ18:CJ25)</f>
        <v>11</v>
      </c>
      <c r="CK17" s="649">
        <f>CJ17/CI17*100</f>
        <v>100</v>
      </c>
      <c r="CL17" s="647">
        <f t="shared" si="18"/>
        <v>0</v>
      </c>
      <c r="CM17" s="648">
        <f>SUM(CM18:CM25)</f>
        <v>0</v>
      </c>
      <c r="CN17" s="648">
        <f>SUM(CN18:CN25)</f>
        <v>0</v>
      </c>
      <c r="CO17" s="649">
        <v>0</v>
      </c>
      <c r="CP17" s="647">
        <f>CN17-CM17</f>
        <v>0</v>
      </c>
      <c r="CQ17" s="646">
        <f>SUM(CQ18:CQ25)</f>
        <v>142</v>
      </c>
      <c r="CR17" s="646">
        <f>SUM(CR18:CR25)</f>
        <v>142</v>
      </c>
      <c r="CS17" s="649">
        <f t="shared" si="26"/>
        <v>100</v>
      </c>
      <c r="CT17" s="650">
        <f>CR17-CQ17</f>
        <v>0</v>
      </c>
      <c r="CU17" s="636">
        <f t="shared" si="14"/>
        <v>541</v>
      </c>
      <c r="CV17" s="636">
        <f t="shared" si="14"/>
        <v>751.69013999999993</v>
      </c>
      <c r="CW17" s="636">
        <f t="shared" si="20"/>
        <v>138.94457301293897</v>
      </c>
      <c r="CX17" s="636">
        <f t="shared" si="9"/>
        <v>210.69013999999993</v>
      </c>
      <c r="CZ17" s="639"/>
      <c r="DA17" s="639"/>
      <c r="DC17" s="639"/>
      <c r="DD17" s="639"/>
      <c r="DE17" s="639"/>
      <c r="DF17" s="639"/>
      <c r="DG17" s="639"/>
      <c r="DH17" s="639"/>
      <c r="DI17" s="639"/>
    </row>
    <row r="18" spans="1:113" ht="12.75" customHeight="1">
      <c r="A18" s="69"/>
      <c r="B18" s="939" t="s">
        <v>210</v>
      </c>
      <c r="C18" s="940"/>
      <c r="D18" s="941"/>
      <c r="E18" s="100"/>
      <c r="F18" s="640"/>
      <c r="G18" s="636"/>
      <c r="H18" s="100">
        <f>F18-E18</f>
        <v>0</v>
      </c>
      <c r="I18" s="100"/>
      <c r="J18" s="640"/>
      <c r="K18" s="100"/>
      <c r="L18" s="100">
        <f t="shared" si="19"/>
        <v>0</v>
      </c>
      <c r="M18" s="100"/>
      <c r="N18" s="640"/>
      <c r="O18" s="100"/>
      <c r="P18" s="136">
        <f t="shared" si="21"/>
        <v>0</v>
      </c>
      <c r="Q18" s="134"/>
      <c r="R18" s="641"/>
      <c r="S18" s="396"/>
      <c r="T18" s="396">
        <f t="shared" ref="T18:T30" si="28">R18-Q18</f>
        <v>0</v>
      </c>
      <c r="U18" s="396"/>
      <c r="V18" s="396"/>
      <c r="W18" s="396"/>
      <c r="X18" s="396"/>
      <c r="Y18" s="134"/>
      <c r="Z18" s="641"/>
      <c r="AA18" s="134"/>
      <c r="AB18" s="136">
        <f t="shared" si="23"/>
        <v>0</v>
      </c>
      <c r="AC18" s="134"/>
      <c r="AD18" s="641"/>
      <c r="AE18" s="134"/>
      <c r="AF18" s="136">
        <f t="shared" si="1"/>
        <v>0</v>
      </c>
      <c r="AG18" s="134"/>
      <c r="AH18" s="641"/>
      <c r="AI18" s="134"/>
      <c r="AJ18" s="136">
        <f t="shared" si="2"/>
        <v>0</v>
      </c>
      <c r="AK18" s="136"/>
      <c r="AL18" s="134"/>
      <c r="AM18" s="136"/>
      <c r="AN18" s="136"/>
      <c r="AO18" s="636">
        <f t="shared" si="10"/>
        <v>0</v>
      </c>
      <c r="AP18" s="640">
        <f>F18+J18+N18+R18+Z18+AD18+AH18+V18+AL18</f>
        <v>0</v>
      </c>
      <c r="AQ18" s="641"/>
      <c r="AR18" s="642">
        <f t="shared" si="24"/>
        <v>0</v>
      </c>
      <c r="AS18" s="641"/>
      <c r="AT18" s="641"/>
      <c r="AU18" s="134"/>
      <c r="AV18" s="100">
        <f t="shared" si="3"/>
        <v>0</v>
      </c>
      <c r="AW18" s="100"/>
      <c r="AX18" s="640"/>
      <c r="AY18" s="100">
        <v>0</v>
      </c>
      <c r="AZ18" s="100">
        <f>AX18-AW18</f>
        <v>0</v>
      </c>
      <c r="BA18" s="100"/>
      <c r="BB18" s="640"/>
      <c r="BC18" s="100"/>
      <c r="BD18" s="100">
        <f>BB18-BA18</f>
        <v>0</v>
      </c>
      <c r="BE18" s="100"/>
      <c r="BF18" s="640"/>
      <c r="BG18" s="100"/>
      <c r="BH18" s="100">
        <f>BF18-BE18</f>
        <v>0</v>
      </c>
      <c r="BI18" s="636">
        <f t="shared" si="15"/>
        <v>0</v>
      </c>
      <c r="BJ18" s="636">
        <f t="shared" si="11"/>
        <v>0</v>
      </c>
      <c r="BK18" s="640"/>
      <c r="BL18" s="640">
        <f>BJ18-BI18</f>
        <v>0</v>
      </c>
      <c r="BM18" s="100"/>
      <c r="BN18" s="640"/>
      <c r="BO18" s="100"/>
      <c r="BP18" s="100">
        <f>BN18-BM18</f>
        <v>0</v>
      </c>
      <c r="BQ18" s="100"/>
      <c r="BR18" s="640"/>
      <c r="BS18" s="100"/>
      <c r="BT18" s="100">
        <f>BR18-BQ18</f>
        <v>0</v>
      </c>
      <c r="BU18" s="100"/>
      <c r="BV18" s="640"/>
      <c r="BW18" s="100"/>
      <c r="BX18" s="100">
        <f t="shared" si="27"/>
        <v>0</v>
      </c>
      <c r="BY18" s="100"/>
      <c r="BZ18" s="640"/>
      <c r="CA18" s="110"/>
      <c r="CB18" s="110">
        <f t="shared" si="12"/>
        <v>0</v>
      </c>
      <c r="CC18" s="636">
        <f t="shared" si="13"/>
        <v>0</v>
      </c>
      <c r="CD18" s="636">
        <f t="shared" si="13"/>
        <v>0</v>
      </c>
      <c r="CE18" s="100"/>
      <c r="CF18" s="641"/>
      <c r="CG18" s="134"/>
      <c r="CH18" s="136">
        <f t="shared" si="25"/>
        <v>0</v>
      </c>
      <c r="CI18" s="134"/>
      <c r="CJ18" s="641"/>
      <c r="CK18" s="397"/>
      <c r="CL18" s="136">
        <f t="shared" si="18"/>
        <v>0</v>
      </c>
      <c r="CM18" s="136"/>
      <c r="CN18" s="642"/>
      <c r="CO18" s="136"/>
      <c r="CP18" s="136"/>
      <c r="CQ18" s="100"/>
      <c r="CR18" s="640"/>
      <c r="CS18" s="649">
        <v>0</v>
      </c>
      <c r="CT18" s="103"/>
      <c r="CU18" s="636">
        <f t="shared" si="14"/>
        <v>0</v>
      </c>
      <c r="CV18" s="636">
        <f t="shared" si="14"/>
        <v>0</v>
      </c>
      <c r="CW18" s="636">
        <v>0</v>
      </c>
      <c r="CX18" s="636">
        <f t="shared" si="9"/>
        <v>0</v>
      </c>
      <c r="CZ18" s="89"/>
      <c r="DA18" s="84"/>
      <c r="DC18" s="93"/>
      <c r="DD18" s="84"/>
      <c r="DE18" s="84"/>
      <c r="DF18" s="84"/>
      <c r="DG18" s="84"/>
      <c r="DH18" s="639"/>
      <c r="DI18" s="639"/>
    </row>
    <row r="19" spans="1:113" ht="0.75" customHeight="1">
      <c r="A19" s="69"/>
      <c r="B19" s="939" t="s">
        <v>351</v>
      </c>
      <c r="C19" s="940"/>
      <c r="D19" s="941"/>
      <c r="E19" s="100"/>
      <c r="F19" s="640"/>
      <c r="G19" s="43" t="e">
        <f>F19/E19*100</f>
        <v>#DIV/0!</v>
      </c>
      <c r="H19" s="100"/>
      <c r="I19" s="100"/>
      <c r="J19" s="640"/>
      <c r="K19" s="100"/>
      <c r="L19" s="100">
        <f t="shared" si="19"/>
        <v>0</v>
      </c>
      <c r="M19" s="100"/>
      <c r="N19" s="640"/>
      <c r="O19" s="100"/>
      <c r="P19" s="136"/>
      <c r="Q19" s="134"/>
      <c r="R19" s="641"/>
      <c r="S19" s="396"/>
      <c r="T19" s="396"/>
      <c r="U19" s="396"/>
      <c r="V19" s="396"/>
      <c r="W19" s="396"/>
      <c r="X19" s="396"/>
      <c r="Y19" s="134"/>
      <c r="Z19" s="641"/>
      <c r="AA19" s="134"/>
      <c r="AB19" s="136"/>
      <c r="AC19" s="134"/>
      <c r="AD19" s="641"/>
      <c r="AE19" s="134"/>
      <c r="AF19" s="136"/>
      <c r="AG19" s="134"/>
      <c r="AH19" s="641"/>
      <c r="AI19" s="134"/>
      <c r="AJ19" s="136"/>
      <c r="AK19" s="136"/>
      <c r="AL19" s="134"/>
      <c r="AM19" s="136"/>
      <c r="AN19" s="136"/>
      <c r="AO19" s="636">
        <f t="shared" si="10"/>
        <v>0</v>
      </c>
      <c r="AP19" s="640">
        <f t="shared" ref="AP19:AP25" si="29">F19+J19+N19+R19+Z19+AD19+AH19+V19+AL19</f>
        <v>0</v>
      </c>
      <c r="AQ19" s="403" t="e">
        <f>AP19/AO19*100</f>
        <v>#DIV/0!</v>
      </c>
      <c r="AR19" s="404">
        <f t="shared" si="24"/>
        <v>0</v>
      </c>
      <c r="AS19" s="134"/>
      <c r="AT19" s="641"/>
      <c r="AU19" s="134"/>
      <c r="AV19" s="100"/>
      <c r="AW19" s="100"/>
      <c r="AX19" s="640"/>
      <c r="AY19" s="100"/>
      <c r="AZ19" s="100"/>
      <c r="BA19" s="100"/>
      <c r="BB19" s="640"/>
      <c r="BC19" s="100"/>
      <c r="BD19" s="100"/>
      <c r="BE19" s="100"/>
      <c r="BF19" s="640"/>
      <c r="BG19" s="100"/>
      <c r="BH19" s="100"/>
      <c r="BI19" s="636">
        <f t="shared" si="15"/>
        <v>0</v>
      </c>
      <c r="BJ19" s="636">
        <f t="shared" si="11"/>
        <v>0</v>
      </c>
      <c r="BK19" s="640"/>
      <c r="BL19" s="640"/>
      <c r="BM19" s="100"/>
      <c r="BN19" s="640"/>
      <c r="BO19" s="100"/>
      <c r="BP19" s="100"/>
      <c r="BQ19" s="100"/>
      <c r="BR19" s="640"/>
      <c r="BS19" s="100"/>
      <c r="BT19" s="100"/>
      <c r="BU19" s="100"/>
      <c r="BV19" s="640"/>
      <c r="BW19" s="100"/>
      <c r="BX19" s="100">
        <f t="shared" si="27"/>
        <v>0</v>
      </c>
      <c r="BY19" s="100"/>
      <c r="BZ19" s="640"/>
      <c r="CA19" s="110" t="e">
        <f>BZ19/BY19*100</f>
        <v>#DIV/0!</v>
      </c>
      <c r="CB19" s="110">
        <f t="shared" si="12"/>
        <v>0</v>
      </c>
      <c r="CC19" s="636">
        <f t="shared" si="13"/>
        <v>0</v>
      </c>
      <c r="CD19" s="636">
        <f t="shared" si="13"/>
        <v>0</v>
      </c>
      <c r="CE19" s="100"/>
      <c r="CF19" s="641"/>
      <c r="CG19" s="134"/>
      <c r="CH19" s="136"/>
      <c r="CI19" s="134"/>
      <c r="CJ19" s="641"/>
      <c r="CK19" s="397"/>
      <c r="CL19" s="136"/>
      <c r="CM19" s="136"/>
      <c r="CN19" s="642"/>
      <c r="CO19" s="136"/>
      <c r="CP19" s="136"/>
      <c r="CQ19" s="100"/>
      <c r="CR19" s="640"/>
      <c r="CS19" s="649" t="e">
        <f t="shared" si="26"/>
        <v>#DIV/0!</v>
      </c>
      <c r="CT19" s="103"/>
      <c r="CU19" s="636">
        <f t="shared" si="14"/>
        <v>0</v>
      </c>
      <c r="CV19" s="636">
        <f t="shared" si="14"/>
        <v>0</v>
      </c>
      <c r="CW19" s="636" t="e">
        <f t="shared" si="20"/>
        <v>#DIV/0!</v>
      </c>
      <c r="CX19" s="636">
        <f t="shared" si="9"/>
        <v>0</v>
      </c>
      <c r="CZ19" s="89"/>
      <c r="DA19" s="84"/>
      <c r="DC19" s="93"/>
      <c r="DD19" s="84"/>
      <c r="DE19" s="84"/>
      <c r="DF19" s="84"/>
      <c r="DG19" s="84"/>
      <c r="DH19" s="639"/>
      <c r="DI19" s="639"/>
    </row>
    <row r="20" spans="1:113" ht="13.5" customHeight="1">
      <c r="A20" s="69"/>
      <c r="B20" s="939" t="s">
        <v>833</v>
      </c>
      <c r="C20" s="940"/>
      <c r="D20" s="941"/>
      <c r="E20" s="640"/>
      <c r="F20" s="640">
        <v>12.2</v>
      </c>
      <c r="G20" s="636"/>
      <c r="H20" s="100"/>
      <c r="I20" s="640">
        <v>13</v>
      </c>
      <c r="J20" s="640">
        <v>10.35</v>
      </c>
      <c r="K20" s="100"/>
      <c r="L20" s="100">
        <f t="shared" si="19"/>
        <v>-2.6500000000000004</v>
      </c>
      <c r="M20" s="640"/>
      <c r="N20" s="640">
        <v>0</v>
      </c>
      <c r="O20" s="100"/>
      <c r="P20" s="136">
        <f t="shared" si="21"/>
        <v>0</v>
      </c>
      <c r="Q20" s="641"/>
      <c r="R20" s="641">
        <v>0</v>
      </c>
      <c r="S20" s="396"/>
      <c r="T20" s="396">
        <f t="shared" si="28"/>
        <v>0</v>
      </c>
      <c r="U20" s="396"/>
      <c r="V20" s="396"/>
      <c r="W20" s="396"/>
      <c r="X20" s="396"/>
      <c r="Y20" s="641"/>
      <c r="Z20" s="641">
        <v>0</v>
      </c>
      <c r="AA20" s="134"/>
      <c r="AB20" s="136"/>
      <c r="AC20" s="641"/>
      <c r="AD20" s="641">
        <v>0</v>
      </c>
      <c r="AE20" s="134"/>
      <c r="AF20" s="136">
        <f t="shared" si="1"/>
        <v>0</v>
      </c>
      <c r="AG20" s="641"/>
      <c r="AH20" s="641">
        <v>13</v>
      </c>
      <c r="AI20" s="134"/>
      <c r="AJ20" s="136">
        <f t="shared" si="2"/>
        <v>13</v>
      </c>
      <c r="AK20" s="136"/>
      <c r="AL20" s="134"/>
      <c r="AM20" s="136"/>
      <c r="AN20" s="136"/>
      <c r="AO20" s="636">
        <f t="shared" si="10"/>
        <v>13</v>
      </c>
      <c r="AP20" s="640">
        <f>F20+J20+N20+R20+Z20+AD20+AH20+V20+AL20</f>
        <v>35.549999999999997</v>
      </c>
      <c r="AQ20" s="641"/>
      <c r="AR20" s="642">
        <f t="shared" si="24"/>
        <v>22.549999999999997</v>
      </c>
      <c r="AS20" s="134"/>
      <c r="AT20" s="641">
        <v>5</v>
      </c>
      <c r="AU20" s="134"/>
      <c r="AV20" s="100"/>
      <c r="AW20" s="100"/>
      <c r="AX20" s="640"/>
      <c r="AY20" s="100"/>
      <c r="AZ20" s="100"/>
      <c r="BA20" s="640"/>
      <c r="BB20" s="640">
        <v>10</v>
      </c>
      <c r="BC20" s="100"/>
      <c r="BD20" s="100"/>
      <c r="BE20" s="100"/>
      <c r="BF20" s="640">
        <v>25</v>
      </c>
      <c r="BG20" s="100"/>
      <c r="BH20" s="100"/>
      <c r="BI20" s="636">
        <f t="shared" si="15"/>
        <v>0</v>
      </c>
      <c r="BJ20" s="636">
        <f t="shared" si="11"/>
        <v>40</v>
      </c>
      <c r="BK20" s="640"/>
      <c r="BL20" s="640"/>
      <c r="BM20" s="100"/>
      <c r="BN20" s="640"/>
      <c r="BO20" s="100"/>
      <c r="BP20" s="100"/>
      <c r="BQ20" s="100"/>
      <c r="BR20" s="640"/>
      <c r="BS20" s="100"/>
      <c r="BT20" s="100"/>
      <c r="BU20" s="100"/>
      <c r="BV20" s="640"/>
      <c r="BW20" s="100"/>
      <c r="BX20" s="100">
        <f t="shared" si="27"/>
        <v>0</v>
      </c>
      <c r="BY20" s="100"/>
      <c r="BZ20" s="640"/>
      <c r="CA20" s="110">
        <v>0</v>
      </c>
      <c r="CB20" s="110">
        <f t="shared" si="12"/>
        <v>0</v>
      </c>
      <c r="CC20" s="636">
        <f t="shared" si="13"/>
        <v>13</v>
      </c>
      <c r="CD20" s="636">
        <f t="shared" si="13"/>
        <v>75.55</v>
      </c>
      <c r="CE20" s="100"/>
      <c r="CF20" s="641"/>
      <c r="CG20" s="134"/>
      <c r="CH20" s="136"/>
      <c r="CI20" s="641">
        <v>11</v>
      </c>
      <c r="CJ20" s="641">
        <v>11</v>
      </c>
      <c r="CK20" s="653"/>
      <c r="CL20" s="136">
        <f t="shared" si="18"/>
        <v>0</v>
      </c>
      <c r="CM20" s="641">
        <v>0</v>
      </c>
      <c r="CN20" s="642"/>
      <c r="CO20" s="136"/>
      <c r="CP20" s="136"/>
      <c r="CQ20" s="100"/>
      <c r="CR20" s="640"/>
      <c r="CS20" s="649">
        <v>0</v>
      </c>
      <c r="CT20" s="103"/>
      <c r="CU20" s="636">
        <f t="shared" si="14"/>
        <v>24</v>
      </c>
      <c r="CV20" s="636">
        <f t="shared" si="14"/>
        <v>86.55</v>
      </c>
      <c r="CW20" s="636">
        <f t="shared" si="20"/>
        <v>360.625</v>
      </c>
      <c r="CX20" s="636">
        <f t="shared" si="9"/>
        <v>62.55</v>
      </c>
      <c r="CZ20" s="89"/>
      <c r="DA20" s="84"/>
      <c r="DC20" s="93"/>
      <c r="DD20" s="84"/>
      <c r="DE20" s="84"/>
      <c r="DF20" s="84"/>
      <c r="DG20" s="84"/>
      <c r="DH20" s="639"/>
      <c r="DI20" s="639"/>
    </row>
    <row r="21" spans="1:113" ht="13.5" customHeight="1">
      <c r="A21" s="69"/>
      <c r="B21" s="939" t="s">
        <v>656</v>
      </c>
      <c r="C21" s="940"/>
      <c r="D21" s="941"/>
      <c r="E21" s="640">
        <v>23</v>
      </c>
      <c r="F21" s="640">
        <v>19.45786</v>
      </c>
      <c r="G21" s="100"/>
      <c r="H21" s="100"/>
      <c r="I21" s="640"/>
      <c r="J21" s="640">
        <v>2.4582999999999999</v>
      </c>
      <c r="K21" s="100"/>
      <c r="L21" s="100"/>
      <c r="M21" s="100">
        <v>35</v>
      </c>
      <c r="N21" s="640"/>
      <c r="O21" s="100"/>
      <c r="P21" s="136"/>
      <c r="Q21" s="641"/>
      <c r="R21" s="641">
        <v>101.8378</v>
      </c>
      <c r="S21" s="396"/>
      <c r="T21" s="396">
        <f t="shared" si="28"/>
        <v>101.8378</v>
      </c>
      <c r="U21" s="396"/>
      <c r="V21" s="396"/>
      <c r="W21" s="396"/>
      <c r="X21" s="396"/>
      <c r="Y21" s="641"/>
      <c r="Z21" s="641"/>
      <c r="AA21" s="134"/>
      <c r="AB21" s="136"/>
      <c r="AC21" s="641">
        <v>49</v>
      </c>
      <c r="AD21" s="641">
        <v>145</v>
      </c>
      <c r="AE21" s="134"/>
      <c r="AF21" s="136"/>
      <c r="AG21" s="641">
        <v>10</v>
      </c>
      <c r="AH21" s="641"/>
      <c r="AI21" s="134"/>
      <c r="AJ21" s="136"/>
      <c r="AK21" s="136"/>
      <c r="AL21" s="134"/>
      <c r="AM21" s="136"/>
      <c r="AN21" s="136"/>
      <c r="AO21" s="636">
        <f t="shared" si="10"/>
        <v>117</v>
      </c>
      <c r="AP21" s="640">
        <f t="shared" si="29"/>
        <v>268.75396000000001</v>
      </c>
      <c r="AQ21" s="641"/>
      <c r="AR21" s="642">
        <f t="shared" si="24"/>
        <v>151.75396000000001</v>
      </c>
      <c r="AS21" s="134">
        <v>5</v>
      </c>
      <c r="AT21" s="641"/>
      <c r="AU21" s="134"/>
      <c r="AV21" s="100"/>
      <c r="AW21" s="100">
        <v>5</v>
      </c>
      <c r="AX21" s="640">
        <v>2.6</v>
      </c>
      <c r="AY21" s="100"/>
      <c r="AZ21" s="100"/>
      <c r="BA21" s="100">
        <v>10</v>
      </c>
      <c r="BB21" s="640"/>
      <c r="BC21" s="100"/>
      <c r="BD21" s="100"/>
      <c r="BE21" s="100">
        <v>8</v>
      </c>
      <c r="BF21" s="640"/>
      <c r="BG21" s="100"/>
      <c r="BH21" s="100"/>
      <c r="BI21" s="636">
        <f t="shared" si="15"/>
        <v>28</v>
      </c>
      <c r="BJ21" s="636">
        <f t="shared" si="11"/>
        <v>2.6</v>
      </c>
      <c r="BK21" s="640"/>
      <c r="BL21" s="640"/>
      <c r="BM21" s="100"/>
      <c r="BN21" s="640"/>
      <c r="BO21" s="100"/>
      <c r="BP21" s="100"/>
      <c r="BQ21" s="100"/>
      <c r="BR21" s="640"/>
      <c r="BS21" s="100"/>
      <c r="BT21" s="100"/>
      <c r="BU21" s="640"/>
      <c r="BV21" s="640"/>
      <c r="BW21" s="100"/>
      <c r="BX21" s="100">
        <f t="shared" si="27"/>
        <v>0</v>
      </c>
      <c r="BY21" s="640"/>
      <c r="BZ21" s="640"/>
      <c r="CA21" s="110"/>
      <c r="CB21" s="110">
        <f t="shared" si="12"/>
        <v>0</v>
      </c>
      <c r="CC21" s="636">
        <f t="shared" si="13"/>
        <v>145</v>
      </c>
      <c r="CD21" s="636">
        <f t="shared" si="13"/>
        <v>271.35396000000003</v>
      </c>
      <c r="CE21" s="100"/>
      <c r="CF21" s="641"/>
      <c r="CG21" s="134"/>
      <c r="CH21" s="136"/>
      <c r="CI21" s="134"/>
      <c r="CJ21" s="641"/>
      <c r="CK21" s="397"/>
      <c r="CL21" s="136">
        <f t="shared" si="18"/>
        <v>0</v>
      </c>
      <c r="CM21" s="136"/>
      <c r="CN21" s="642"/>
      <c r="CO21" s="136"/>
      <c r="CP21" s="136"/>
      <c r="CQ21" s="100"/>
      <c r="CR21" s="640"/>
      <c r="CS21" s="649">
        <v>0</v>
      </c>
      <c r="CT21" s="103"/>
      <c r="CU21" s="636">
        <f t="shared" si="14"/>
        <v>145</v>
      </c>
      <c r="CV21" s="636">
        <f t="shared" si="14"/>
        <v>271.35396000000003</v>
      </c>
      <c r="CW21" s="636">
        <f t="shared" si="20"/>
        <v>187.14066206896553</v>
      </c>
      <c r="CX21" s="636">
        <f t="shared" si="9"/>
        <v>126.35396000000003</v>
      </c>
      <c r="CZ21" s="89"/>
      <c r="DA21" s="84"/>
      <c r="DC21" s="93"/>
      <c r="DD21" s="84"/>
      <c r="DE21" s="84"/>
      <c r="DF21" s="84"/>
      <c r="DG21" s="84"/>
      <c r="DH21" s="639"/>
      <c r="DI21" s="639"/>
    </row>
    <row r="22" spans="1:113" ht="13.5" customHeight="1">
      <c r="A22" s="69"/>
      <c r="B22" s="939" t="s">
        <v>234</v>
      </c>
      <c r="C22" s="940"/>
      <c r="D22" s="941"/>
      <c r="E22" s="640">
        <v>0</v>
      </c>
      <c r="F22" s="640"/>
      <c r="G22" s="100"/>
      <c r="H22" s="100"/>
      <c r="I22" s="640">
        <v>0</v>
      </c>
      <c r="K22" s="100"/>
      <c r="L22" s="100"/>
      <c r="M22" s="100">
        <v>13</v>
      </c>
      <c r="N22" s="640">
        <v>55.3</v>
      </c>
      <c r="O22" s="100"/>
      <c r="P22" s="136"/>
      <c r="Q22" s="641">
        <v>13</v>
      </c>
      <c r="R22" s="641">
        <v>98.496200000000002</v>
      </c>
      <c r="S22" s="396"/>
      <c r="T22" s="396"/>
      <c r="U22" s="396"/>
      <c r="V22" s="396"/>
      <c r="W22" s="396"/>
      <c r="X22" s="396"/>
      <c r="Y22" s="641">
        <v>23</v>
      </c>
      <c r="Z22" s="641">
        <v>10</v>
      </c>
      <c r="AA22" s="134"/>
      <c r="AB22" s="136"/>
      <c r="AC22" s="641">
        <v>13</v>
      </c>
      <c r="AD22" s="641">
        <v>9</v>
      </c>
      <c r="AE22" s="134"/>
      <c r="AF22" s="136"/>
      <c r="AG22" s="641">
        <v>5</v>
      </c>
      <c r="AH22" s="641"/>
      <c r="AI22" s="134"/>
      <c r="AJ22" s="136"/>
      <c r="AK22" s="136">
        <v>13</v>
      </c>
      <c r="AL22" s="134">
        <v>15</v>
      </c>
      <c r="AM22" s="136"/>
      <c r="AN22" s="136"/>
      <c r="AO22" s="636">
        <f t="shared" si="10"/>
        <v>80</v>
      </c>
      <c r="AP22" s="640">
        <f>F22+J20+N22+R22+Z22+AD22+AH22+V22+AL22</f>
        <v>198.14619999999999</v>
      </c>
      <c r="AQ22" s="641"/>
      <c r="AR22" s="642">
        <f t="shared" si="24"/>
        <v>118.14619999999999</v>
      </c>
      <c r="AS22" s="134">
        <v>5</v>
      </c>
      <c r="AT22" s="641"/>
      <c r="AU22" s="134"/>
      <c r="AV22" s="100"/>
      <c r="AW22" s="100"/>
      <c r="AX22" s="640"/>
      <c r="AY22" s="100"/>
      <c r="AZ22" s="100"/>
      <c r="BA22" s="100">
        <v>12</v>
      </c>
      <c r="BB22" s="640"/>
      <c r="BC22" s="100"/>
      <c r="BD22" s="100"/>
      <c r="BE22" s="100">
        <v>5</v>
      </c>
      <c r="BF22" s="640"/>
      <c r="BG22" s="100"/>
      <c r="BH22" s="100"/>
      <c r="BI22" s="636">
        <f t="shared" si="15"/>
        <v>22</v>
      </c>
      <c r="BJ22" s="636">
        <f t="shared" si="11"/>
        <v>0</v>
      </c>
      <c r="BK22" s="640"/>
      <c r="BL22" s="640"/>
      <c r="BM22" s="100">
        <v>6</v>
      </c>
      <c r="BN22" s="640"/>
      <c r="BO22" s="100"/>
      <c r="BP22" s="100"/>
      <c r="BQ22" s="100">
        <v>6</v>
      </c>
      <c r="BR22" s="640"/>
      <c r="BS22" s="100"/>
      <c r="BT22" s="100"/>
      <c r="BU22" s="100">
        <v>6</v>
      </c>
      <c r="BV22" s="640"/>
      <c r="BW22" s="100"/>
      <c r="BX22" s="100">
        <f t="shared" si="27"/>
        <v>-6</v>
      </c>
      <c r="BY22" s="640"/>
      <c r="BZ22" s="640"/>
      <c r="CA22" s="110">
        <v>0</v>
      </c>
      <c r="CB22" s="110">
        <f t="shared" si="12"/>
        <v>0</v>
      </c>
      <c r="CC22" s="636">
        <f t="shared" si="13"/>
        <v>120</v>
      </c>
      <c r="CD22" s="636">
        <f t="shared" si="13"/>
        <v>198.14619999999999</v>
      </c>
      <c r="CE22" s="641"/>
      <c r="CF22" s="641"/>
      <c r="CG22" s="134"/>
      <c r="CH22" s="136"/>
      <c r="CI22" s="134"/>
      <c r="CJ22" s="641"/>
      <c r="CK22" s="397"/>
      <c r="CL22" s="136"/>
      <c r="CM22" s="136"/>
      <c r="CN22" s="642"/>
      <c r="CO22" s="136"/>
      <c r="CP22" s="136"/>
      <c r="CQ22" s="100"/>
      <c r="CR22" s="640"/>
      <c r="CS22" s="649">
        <v>0</v>
      </c>
      <c r="CT22" s="103"/>
      <c r="CU22" s="636">
        <f t="shared" si="14"/>
        <v>120</v>
      </c>
      <c r="CV22" s="636">
        <f t="shared" si="14"/>
        <v>198.14619999999999</v>
      </c>
      <c r="CW22" s="636">
        <f t="shared" si="20"/>
        <v>165.12183333333331</v>
      </c>
      <c r="CX22" s="636">
        <f t="shared" si="9"/>
        <v>78.146199999999993</v>
      </c>
      <c r="CZ22" s="89"/>
      <c r="DA22" s="84"/>
      <c r="DC22" s="93"/>
      <c r="DD22" s="84"/>
      <c r="DE22" s="84"/>
      <c r="DF22" s="84"/>
      <c r="DG22" s="84"/>
      <c r="DH22" s="639"/>
      <c r="DI22" s="639"/>
    </row>
    <row r="23" spans="1:113" ht="13.5" customHeight="1">
      <c r="A23" s="69"/>
      <c r="B23" s="939" t="s">
        <v>629</v>
      </c>
      <c r="C23" s="940"/>
      <c r="D23" s="941"/>
      <c r="E23" s="640"/>
      <c r="F23" s="640"/>
      <c r="G23" s="100"/>
      <c r="H23" s="100"/>
      <c r="I23" s="640"/>
      <c r="J23" s="640"/>
      <c r="K23" s="100"/>
      <c r="L23" s="100"/>
      <c r="M23" s="100"/>
      <c r="N23" s="640"/>
      <c r="O23" s="100"/>
      <c r="P23" s="136"/>
      <c r="Q23" s="641"/>
      <c r="R23" s="641">
        <v>5</v>
      </c>
      <c r="S23" s="396"/>
      <c r="T23" s="396"/>
      <c r="U23" s="396"/>
      <c r="V23" s="396"/>
      <c r="W23" s="396"/>
      <c r="X23" s="396"/>
      <c r="Y23" s="641"/>
      <c r="Z23" s="641"/>
      <c r="AA23" s="134"/>
      <c r="AB23" s="136"/>
      <c r="AC23" s="134"/>
      <c r="AD23" s="641"/>
      <c r="AE23" s="134"/>
      <c r="AF23" s="136"/>
      <c r="AG23" s="641"/>
      <c r="AH23" s="641">
        <v>18.559999999999999</v>
      </c>
      <c r="AI23" s="134"/>
      <c r="AJ23" s="136"/>
      <c r="AK23" s="136"/>
      <c r="AL23" s="134"/>
      <c r="AM23" s="136"/>
      <c r="AN23" s="136"/>
      <c r="AO23" s="636">
        <f t="shared" si="10"/>
        <v>0</v>
      </c>
      <c r="AP23" s="640">
        <f t="shared" si="29"/>
        <v>23.56</v>
      </c>
      <c r="AQ23" s="641"/>
      <c r="AR23" s="642"/>
      <c r="AS23" s="134"/>
      <c r="AT23" s="641"/>
      <c r="AU23" s="134"/>
      <c r="AV23" s="100"/>
      <c r="AW23" s="100"/>
      <c r="AX23" s="640"/>
      <c r="AY23" s="100"/>
      <c r="AZ23" s="100"/>
      <c r="BA23" s="100"/>
      <c r="BB23" s="640"/>
      <c r="BC23" s="100"/>
      <c r="BD23" s="100"/>
      <c r="BE23" s="100"/>
      <c r="BF23" s="640"/>
      <c r="BG23" s="100"/>
      <c r="BH23" s="100"/>
      <c r="BI23" s="636">
        <f t="shared" si="15"/>
        <v>0</v>
      </c>
      <c r="BJ23" s="636">
        <f t="shared" si="11"/>
        <v>0</v>
      </c>
      <c r="BK23" s="640"/>
      <c r="BL23" s="640"/>
      <c r="BM23" s="640"/>
      <c r="BN23" s="640"/>
      <c r="BO23" s="100"/>
      <c r="BP23" s="100"/>
      <c r="BQ23" s="640"/>
      <c r="BR23" s="640"/>
      <c r="BS23" s="100"/>
      <c r="BT23" s="100"/>
      <c r="BU23" s="100"/>
      <c r="BV23" s="640"/>
      <c r="BW23" s="100"/>
      <c r="BX23" s="100"/>
      <c r="BY23" s="640"/>
      <c r="BZ23" s="640">
        <v>23</v>
      </c>
      <c r="CA23" s="110"/>
      <c r="CB23" s="110"/>
      <c r="CC23" s="636">
        <f t="shared" si="13"/>
        <v>0</v>
      </c>
      <c r="CD23" s="636">
        <f t="shared" si="13"/>
        <v>46.56</v>
      </c>
      <c r="CE23" s="100"/>
      <c r="CF23" s="640"/>
      <c r="CG23" s="100"/>
      <c r="CH23" s="103"/>
      <c r="CI23" s="100"/>
      <c r="CJ23" s="640"/>
      <c r="CK23" s="407"/>
      <c r="CL23" s="103"/>
      <c r="CM23" s="103"/>
      <c r="CN23" s="654"/>
      <c r="CO23" s="103"/>
      <c r="CP23" s="103"/>
      <c r="CQ23" s="100">
        <v>50</v>
      </c>
      <c r="CR23" s="640">
        <v>50</v>
      </c>
      <c r="CS23" s="649">
        <f t="shared" si="26"/>
        <v>100</v>
      </c>
      <c r="CT23" s="103"/>
      <c r="CU23" s="636">
        <f t="shared" si="14"/>
        <v>50</v>
      </c>
      <c r="CV23" s="636">
        <f t="shared" si="14"/>
        <v>96.56</v>
      </c>
      <c r="CW23" s="636">
        <f t="shared" si="20"/>
        <v>193.12</v>
      </c>
      <c r="CX23" s="636">
        <f t="shared" si="9"/>
        <v>46.56</v>
      </c>
      <c r="CZ23" s="89"/>
      <c r="DA23" s="84"/>
      <c r="DC23" s="93"/>
      <c r="DD23" s="84"/>
      <c r="DE23" s="84"/>
      <c r="DF23" s="84"/>
      <c r="DG23" s="84"/>
      <c r="DH23" s="639"/>
      <c r="DI23" s="639"/>
    </row>
    <row r="24" spans="1:113" ht="12.6" customHeight="1">
      <c r="A24" s="69"/>
      <c r="B24" s="939" t="s">
        <v>837</v>
      </c>
      <c r="C24" s="940"/>
      <c r="D24" s="941"/>
      <c r="E24" s="640"/>
      <c r="F24" s="640"/>
      <c r="G24" s="100"/>
      <c r="H24" s="100"/>
      <c r="I24" s="640"/>
      <c r="J24" s="640"/>
      <c r="K24" s="100"/>
      <c r="L24" s="100">
        <f t="shared" ref="L24:L30" si="30">J24-I24</f>
        <v>0</v>
      </c>
      <c r="M24" s="100"/>
      <c r="N24" s="640"/>
      <c r="O24" s="100"/>
      <c r="P24" s="136">
        <f t="shared" si="21"/>
        <v>0</v>
      </c>
      <c r="Q24" s="641"/>
      <c r="R24" s="641"/>
      <c r="S24" s="100"/>
      <c r="T24" s="100">
        <f t="shared" si="28"/>
        <v>0</v>
      </c>
      <c r="U24" s="100"/>
      <c r="V24" s="100"/>
      <c r="W24" s="100"/>
      <c r="X24" s="100"/>
      <c r="Y24" s="641"/>
      <c r="Z24" s="641"/>
      <c r="AA24" s="134"/>
      <c r="AB24" s="136">
        <f>Z24-Y24</f>
        <v>0</v>
      </c>
      <c r="AC24" s="134"/>
      <c r="AD24" s="641"/>
      <c r="AE24" s="134"/>
      <c r="AF24" s="136">
        <f>AD24-AC24</f>
        <v>0</v>
      </c>
      <c r="AG24" s="641"/>
      <c r="AH24" s="641"/>
      <c r="AI24" s="134"/>
      <c r="AJ24" s="136"/>
      <c r="AK24" s="136"/>
      <c r="AL24" s="134"/>
      <c r="AM24" s="136"/>
      <c r="AN24" s="136"/>
      <c r="AO24" s="636">
        <f t="shared" si="10"/>
        <v>0</v>
      </c>
      <c r="AP24" s="640">
        <f t="shared" si="29"/>
        <v>0</v>
      </c>
      <c r="AQ24" s="641"/>
      <c r="AR24" s="642">
        <f t="shared" si="24"/>
        <v>0</v>
      </c>
      <c r="AS24" s="134"/>
      <c r="AT24" s="641"/>
      <c r="AU24" s="134"/>
      <c r="AV24" s="100"/>
      <c r="AW24" s="100"/>
      <c r="AX24" s="641"/>
      <c r="AY24" s="134"/>
      <c r="AZ24" s="134"/>
      <c r="BA24" s="134"/>
      <c r="BB24" s="641"/>
      <c r="BC24" s="134"/>
      <c r="BD24" s="134"/>
      <c r="BE24" s="134"/>
      <c r="BF24" s="641"/>
      <c r="BG24" s="134"/>
      <c r="BH24" s="100"/>
      <c r="BI24" s="636">
        <f t="shared" si="15"/>
        <v>0</v>
      </c>
      <c r="BJ24" s="636">
        <f t="shared" si="11"/>
        <v>0</v>
      </c>
      <c r="BK24" s="640"/>
      <c r="BL24" s="640"/>
      <c r="BM24" s="100"/>
      <c r="BN24" s="640"/>
      <c r="BO24" s="100"/>
      <c r="BP24" s="100"/>
      <c r="BQ24" s="100"/>
      <c r="BR24" s="640"/>
      <c r="BS24" s="100"/>
      <c r="BT24" s="100"/>
      <c r="BU24" s="100"/>
      <c r="BV24" s="640"/>
      <c r="BW24" s="100"/>
      <c r="BX24" s="100">
        <f t="shared" si="27"/>
        <v>0</v>
      </c>
      <c r="BY24" s="100"/>
      <c r="BZ24" s="640"/>
      <c r="CA24" s="110">
        <v>0</v>
      </c>
      <c r="CB24" s="110">
        <f t="shared" si="12"/>
        <v>0</v>
      </c>
      <c r="CC24" s="636">
        <f t="shared" si="13"/>
        <v>0</v>
      </c>
      <c r="CD24" s="636">
        <f t="shared" si="13"/>
        <v>0</v>
      </c>
      <c r="CE24" s="100"/>
      <c r="CF24" s="640"/>
      <c r="CG24" s="100"/>
      <c r="CH24" s="103">
        <f>CF24-CE24</f>
        <v>0</v>
      </c>
      <c r="CI24" s="100"/>
      <c r="CJ24" s="640"/>
      <c r="CK24" s="407"/>
      <c r="CL24" s="103">
        <f t="shared" si="18"/>
        <v>0</v>
      </c>
      <c r="CM24" s="103"/>
      <c r="CN24" s="654"/>
      <c r="CO24" s="103"/>
      <c r="CP24" s="103"/>
      <c r="CQ24" s="100">
        <v>92</v>
      </c>
      <c r="CR24" s="640">
        <v>92</v>
      </c>
      <c r="CS24" s="649">
        <f t="shared" si="26"/>
        <v>100</v>
      </c>
      <c r="CT24" s="103"/>
      <c r="CU24" s="636">
        <f t="shared" si="14"/>
        <v>92</v>
      </c>
      <c r="CV24" s="636">
        <f t="shared" si="14"/>
        <v>92</v>
      </c>
      <c r="CW24" s="636">
        <f t="shared" si="20"/>
        <v>100</v>
      </c>
      <c r="CX24" s="636">
        <f t="shared" si="9"/>
        <v>0</v>
      </c>
      <c r="CZ24" s="89"/>
      <c r="DA24" s="84"/>
      <c r="DC24" s="93"/>
      <c r="DD24" s="84"/>
      <c r="DE24" s="84"/>
      <c r="DF24" s="84"/>
      <c r="DG24" s="84"/>
      <c r="DH24" s="639"/>
      <c r="DI24" s="639"/>
    </row>
    <row r="25" spans="1:113" ht="12.75" customHeight="1">
      <c r="A25" s="69"/>
      <c r="B25" s="939" t="s">
        <v>159</v>
      </c>
      <c r="C25" s="940"/>
      <c r="D25" s="941"/>
      <c r="E25" s="640">
        <v>5</v>
      </c>
      <c r="F25" s="640">
        <v>2</v>
      </c>
      <c r="G25" s="100"/>
      <c r="H25" s="100">
        <f>F25-E25</f>
        <v>-3</v>
      </c>
      <c r="I25" s="640"/>
      <c r="J25" s="640"/>
      <c r="K25" s="100"/>
      <c r="L25" s="100">
        <f t="shared" si="30"/>
        <v>0</v>
      </c>
      <c r="M25" s="100"/>
      <c r="N25" s="640"/>
      <c r="O25" s="100"/>
      <c r="P25" s="136">
        <f t="shared" si="21"/>
        <v>0</v>
      </c>
      <c r="Q25" s="641"/>
      <c r="R25" s="641"/>
      <c r="S25" s="100"/>
      <c r="T25" s="100">
        <f t="shared" si="28"/>
        <v>0</v>
      </c>
      <c r="U25" s="100"/>
      <c r="V25" s="100"/>
      <c r="W25" s="100"/>
      <c r="X25" s="100"/>
      <c r="Y25" s="641"/>
      <c r="Z25" s="641">
        <v>5.0799799999999999</v>
      </c>
      <c r="AA25" s="134"/>
      <c r="AB25" s="136"/>
      <c r="AC25" s="134"/>
      <c r="AD25" s="641"/>
      <c r="AE25" s="134"/>
      <c r="AF25" s="136">
        <f>AD25-AC25</f>
        <v>0</v>
      </c>
      <c r="AG25" s="641"/>
      <c r="AH25" s="641"/>
      <c r="AI25" s="134"/>
      <c r="AJ25" s="136">
        <f>AH25-AG25</f>
        <v>0</v>
      </c>
      <c r="AK25" s="136"/>
      <c r="AL25" s="134"/>
      <c r="AM25" s="136"/>
      <c r="AN25" s="136"/>
      <c r="AO25" s="636">
        <f t="shared" si="10"/>
        <v>5</v>
      </c>
      <c r="AP25" s="640">
        <f t="shared" si="29"/>
        <v>7.0799799999999999</v>
      </c>
      <c r="AQ25" s="641"/>
      <c r="AR25" s="642">
        <f t="shared" si="24"/>
        <v>2.0799799999999999</v>
      </c>
      <c r="AS25" s="134"/>
      <c r="AT25" s="641"/>
      <c r="AU25" s="134"/>
      <c r="AV25" s="100">
        <f>AT25-AS25</f>
        <v>0</v>
      </c>
      <c r="AW25" s="100"/>
      <c r="AX25" s="641"/>
      <c r="AY25" s="134"/>
      <c r="AZ25" s="134">
        <f>AX25-AW25</f>
        <v>0</v>
      </c>
      <c r="BA25" s="134"/>
      <c r="BB25" s="641"/>
      <c r="BC25" s="134"/>
      <c r="BD25" s="134">
        <f>BB25-BA25</f>
        <v>0</v>
      </c>
      <c r="BE25" s="641"/>
      <c r="BF25" s="641"/>
      <c r="BG25" s="134"/>
      <c r="BH25" s="100">
        <f>BF25-BE25</f>
        <v>0</v>
      </c>
      <c r="BI25" s="636">
        <f t="shared" si="15"/>
        <v>0</v>
      </c>
      <c r="BJ25" s="636">
        <f t="shared" si="11"/>
        <v>0</v>
      </c>
      <c r="BK25" s="640"/>
      <c r="BL25" s="640">
        <f>BJ25-BI25</f>
        <v>0</v>
      </c>
      <c r="BM25" s="100"/>
      <c r="BN25" s="640"/>
      <c r="BO25" s="100"/>
      <c r="BP25" s="100">
        <f>BN25-BM25</f>
        <v>0</v>
      </c>
      <c r="BQ25" s="100"/>
      <c r="BR25" s="640"/>
      <c r="BS25" s="100"/>
      <c r="BT25" s="100">
        <f>BR25-BQ25</f>
        <v>0</v>
      </c>
      <c r="BU25" s="100"/>
      <c r="BV25" s="640"/>
      <c r="BW25" s="100"/>
      <c r="BX25" s="100">
        <f t="shared" si="27"/>
        <v>0</v>
      </c>
      <c r="BY25" s="100"/>
      <c r="BZ25" s="640"/>
      <c r="CA25" s="110"/>
      <c r="CB25" s="110">
        <f t="shared" si="12"/>
        <v>0</v>
      </c>
      <c r="CC25" s="636">
        <f t="shared" si="13"/>
        <v>5</v>
      </c>
      <c r="CD25" s="636">
        <f t="shared" si="13"/>
        <v>7.0799799999999999</v>
      </c>
      <c r="CE25" s="100"/>
      <c r="CF25" s="640"/>
      <c r="CG25" s="100"/>
      <c r="CH25" s="103"/>
      <c r="CI25" s="100"/>
      <c r="CJ25" s="640"/>
      <c r="CK25" s="407"/>
      <c r="CL25" s="103"/>
      <c r="CM25" s="103"/>
      <c r="CN25" s="654"/>
      <c r="CO25" s="103"/>
      <c r="CP25" s="103"/>
      <c r="CQ25" s="100"/>
      <c r="CR25" s="640"/>
      <c r="CS25" s="649">
        <v>0</v>
      </c>
      <c r="CT25" s="103"/>
      <c r="CU25" s="636">
        <f t="shared" si="14"/>
        <v>5</v>
      </c>
      <c r="CV25" s="636">
        <f t="shared" si="14"/>
        <v>7.0799799999999999</v>
      </c>
      <c r="CW25" s="636">
        <v>0</v>
      </c>
      <c r="CX25" s="636">
        <f t="shared" si="9"/>
        <v>2.0799799999999999</v>
      </c>
      <c r="CZ25" s="89"/>
      <c r="DA25" s="84"/>
      <c r="DC25" s="93"/>
      <c r="DD25" s="84"/>
      <c r="DE25" s="84"/>
      <c r="DF25" s="84"/>
      <c r="DG25" s="84"/>
      <c r="DH25" s="639"/>
      <c r="DI25" s="639"/>
    </row>
    <row r="26" spans="1:113" ht="12.75" customHeight="1">
      <c r="A26" s="69"/>
      <c r="B26" s="927" t="s">
        <v>194</v>
      </c>
      <c r="C26" s="928"/>
      <c r="D26" s="929"/>
      <c r="E26" s="640">
        <v>0</v>
      </c>
      <c r="F26" s="640"/>
      <c r="G26" s="100"/>
      <c r="H26" s="100"/>
      <c r="I26" s="640">
        <v>15</v>
      </c>
      <c r="J26" s="640"/>
      <c r="K26" s="396"/>
      <c r="L26" s="100">
        <f>J26-I26</f>
        <v>-15</v>
      </c>
      <c r="M26" s="640">
        <v>15</v>
      </c>
      <c r="N26" s="640"/>
      <c r="O26" s="100"/>
      <c r="P26" s="134"/>
      <c r="Q26" s="641">
        <v>15</v>
      </c>
      <c r="R26" s="641"/>
      <c r="S26" s="396">
        <f>R26/Q26*100</f>
        <v>0</v>
      </c>
      <c r="T26" s="100"/>
      <c r="U26" s="103"/>
      <c r="V26" s="103"/>
      <c r="W26" s="103"/>
      <c r="X26" s="103"/>
      <c r="Y26" s="134">
        <v>5</v>
      </c>
      <c r="Z26" s="641">
        <v>0</v>
      </c>
      <c r="AA26" s="134"/>
      <c r="AB26" s="136"/>
      <c r="AC26" s="134">
        <v>15</v>
      </c>
      <c r="AD26" s="641"/>
      <c r="AE26" s="134"/>
      <c r="AF26" s="136"/>
      <c r="AG26" s="641">
        <v>15</v>
      </c>
      <c r="AH26" s="641"/>
      <c r="AI26" s="134"/>
      <c r="AJ26" s="136"/>
      <c r="AK26" s="136">
        <v>5</v>
      </c>
      <c r="AL26" s="134"/>
      <c r="AM26" s="136"/>
      <c r="AN26" s="136"/>
      <c r="AO26" s="636">
        <f t="shared" si="10"/>
        <v>85</v>
      </c>
      <c r="AP26" s="640">
        <f>F26+J26+N26+R26+Z26+AD26+AH26+V26+AL26</f>
        <v>0</v>
      </c>
      <c r="AQ26" s="641">
        <f>AP26/AO26*100</f>
        <v>0</v>
      </c>
      <c r="AR26" s="641">
        <f>AP26-AO26</f>
        <v>-85</v>
      </c>
      <c r="AS26" s="134">
        <v>5</v>
      </c>
      <c r="AT26" s="641"/>
      <c r="AU26" s="134"/>
      <c r="AV26" s="100"/>
      <c r="AW26" s="100">
        <v>5</v>
      </c>
      <c r="AX26" s="641"/>
      <c r="AY26" s="134"/>
      <c r="AZ26" s="134"/>
      <c r="BA26" s="641">
        <v>5</v>
      </c>
      <c r="BB26" s="641"/>
      <c r="BC26" s="134"/>
      <c r="BD26" s="134"/>
      <c r="BE26" s="134">
        <v>5</v>
      </c>
      <c r="BF26" s="641"/>
      <c r="BG26" s="134"/>
      <c r="BH26" s="100"/>
      <c r="BI26" s="636">
        <f t="shared" si="15"/>
        <v>20</v>
      </c>
      <c r="BJ26" s="636">
        <f>+AT26+AX26+BB26+BF26</f>
        <v>0</v>
      </c>
      <c r="BK26" s="640"/>
      <c r="BL26" s="640"/>
      <c r="BM26" s="100"/>
      <c r="BN26" s="640"/>
      <c r="BO26" s="100"/>
      <c r="BP26" s="100"/>
      <c r="BQ26" s="100"/>
      <c r="BR26" s="640"/>
      <c r="BS26" s="100"/>
      <c r="BT26" s="100"/>
      <c r="BU26" s="100"/>
      <c r="BV26" s="640"/>
      <c r="BW26" s="100"/>
      <c r="BX26" s="100"/>
      <c r="BY26" s="100"/>
      <c r="BZ26" s="640"/>
      <c r="CA26" s="110">
        <v>0</v>
      </c>
      <c r="CB26" s="110">
        <f t="shared" si="12"/>
        <v>0</v>
      </c>
      <c r="CC26" s="636">
        <f t="shared" si="13"/>
        <v>105</v>
      </c>
      <c r="CD26" s="636">
        <f t="shared" si="13"/>
        <v>0</v>
      </c>
      <c r="CE26" s="100"/>
      <c r="CF26" s="640"/>
      <c r="CG26" s="100"/>
      <c r="CH26" s="103"/>
      <c r="CI26" s="100"/>
      <c r="CJ26" s="640"/>
      <c r="CK26" s="407"/>
      <c r="CL26" s="103"/>
      <c r="CM26" s="103"/>
      <c r="CN26" s="654"/>
      <c r="CO26" s="103"/>
      <c r="CP26" s="103"/>
      <c r="CQ26" s="100"/>
      <c r="CR26" s="640"/>
      <c r="CS26" s="649">
        <v>0</v>
      </c>
      <c r="CT26" s="103"/>
      <c r="CU26" s="636">
        <f t="shared" si="14"/>
        <v>105</v>
      </c>
      <c r="CV26" s="636">
        <f t="shared" si="14"/>
        <v>0</v>
      </c>
      <c r="CW26" s="636">
        <f t="shared" si="20"/>
        <v>0</v>
      </c>
      <c r="CX26" s="636">
        <f t="shared" si="9"/>
        <v>-105</v>
      </c>
      <c r="CZ26" s="89"/>
      <c r="DA26" s="84"/>
      <c r="DC26" s="93"/>
      <c r="DD26" s="84"/>
      <c r="DE26" s="84"/>
      <c r="DF26" s="84"/>
      <c r="DG26" s="84"/>
      <c r="DH26" s="639"/>
      <c r="DI26" s="639"/>
    </row>
    <row r="27" spans="1:113" s="639" customFormat="1" ht="15" customHeight="1">
      <c r="A27" s="632">
        <v>226</v>
      </c>
      <c r="B27" s="936" t="s">
        <v>84</v>
      </c>
      <c r="C27" s="937"/>
      <c r="D27" s="938"/>
      <c r="E27" s="636">
        <f>SUM(E28:E48)</f>
        <v>150</v>
      </c>
      <c r="F27" s="636">
        <f>SUM(F28:F48)</f>
        <v>46.970059999999997</v>
      </c>
      <c r="G27" s="636">
        <f>F27/E27*100</f>
        <v>31.313373333333335</v>
      </c>
      <c r="H27" s="636">
        <f>F27-E27</f>
        <v>-103.02994000000001</v>
      </c>
      <c r="I27" s="636">
        <f>SUM(I28:I48)</f>
        <v>131</v>
      </c>
      <c r="J27" s="636">
        <f>SUM(J28:J48)</f>
        <v>53.748799999999996</v>
      </c>
      <c r="K27" s="636">
        <f>J27/I27*100</f>
        <v>41.02961832061068</v>
      </c>
      <c r="L27" s="636">
        <f t="shared" si="30"/>
        <v>-77.251200000000011</v>
      </c>
      <c r="M27" s="636">
        <f>SUM(M28:M48)</f>
        <v>192</v>
      </c>
      <c r="N27" s="636">
        <f>SUM(N28:N48)</f>
        <v>199.23021</v>
      </c>
      <c r="O27" s="636">
        <f>N27/M27*100</f>
        <v>103.76573437500001</v>
      </c>
      <c r="P27" s="652">
        <f t="shared" si="21"/>
        <v>7.2302099999999996</v>
      </c>
      <c r="Q27" s="644">
        <f>SUM(Q28:Q48)</f>
        <v>262</v>
      </c>
      <c r="R27" s="644">
        <f>SUM(R28:R48)</f>
        <v>300.34850999999992</v>
      </c>
      <c r="S27" s="644">
        <f>SUM(S28:S47)</f>
        <v>557.54884075763584</v>
      </c>
      <c r="T27" s="636">
        <f t="shared" si="28"/>
        <v>38.348509999999919</v>
      </c>
      <c r="U27" s="644">
        <f>SUM(U28:U48)</f>
        <v>0</v>
      </c>
      <c r="V27" s="644">
        <f>SUM(V28:V47)</f>
        <v>0</v>
      </c>
      <c r="W27" s="644">
        <f>SUM(W28:W47)</f>
        <v>0</v>
      </c>
      <c r="X27" s="636">
        <f>V27-U27</f>
        <v>0</v>
      </c>
      <c r="Y27" s="644">
        <f>SUM(Y28:Y48)</f>
        <v>122</v>
      </c>
      <c r="Z27" s="644">
        <f>SUM(Z28:Z48)</f>
        <v>110.42307000000001</v>
      </c>
      <c r="AA27" s="644">
        <f>Z27/Y27*100</f>
        <v>90.510713114754111</v>
      </c>
      <c r="AB27" s="644">
        <f>Z27-Y27</f>
        <v>-11.57692999999999</v>
      </c>
      <c r="AC27" s="644">
        <f>SUM(AC28:AC48)</f>
        <v>112</v>
      </c>
      <c r="AD27" s="767">
        <f>SUM(AD28:AD48)</f>
        <v>227.54125999999999</v>
      </c>
      <c r="AE27" s="644">
        <f>AD27/AC27*100</f>
        <v>203.16183928571428</v>
      </c>
      <c r="AF27" s="652">
        <f>AD27-AC27</f>
        <v>115.54125999999999</v>
      </c>
      <c r="AG27" s="644">
        <f>SUM(AG28:AG48)</f>
        <v>189</v>
      </c>
      <c r="AH27" s="644">
        <f>SUM(AH28:AH48)</f>
        <v>155.84997999999999</v>
      </c>
      <c r="AI27" s="644">
        <f>AH27/AG27*100</f>
        <v>82.460306878306881</v>
      </c>
      <c r="AJ27" s="652">
        <f>AH27-AG27</f>
        <v>-33.150020000000012</v>
      </c>
      <c r="AK27" s="644">
        <f>SUM(AK28:AK48)</f>
        <v>142</v>
      </c>
      <c r="AL27" s="644">
        <f>SUM(AL28:AL48)</f>
        <v>144.62691000000001</v>
      </c>
      <c r="AM27" s="644">
        <f>AL27/AK27*100</f>
        <v>101.84993661971831</v>
      </c>
      <c r="AN27" s="652">
        <f>AL27-AK27</f>
        <v>2.6269100000000094</v>
      </c>
      <c r="AO27" s="636">
        <f t="shared" si="10"/>
        <v>1300</v>
      </c>
      <c r="AP27" s="644">
        <f>SUM(AP28:AP48)</f>
        <v>1238.7388000000001</v>
      </c>
      <c r="AQ27" s="644"/>
      <c r="AR27" s="644">
        <f t="shared" si="24"/>
        <v>-61.261199999999917</v>
      </c>
      <c r="AS27" s="644">
        <f>SUM(AS28:AS48)</f>
        <v>35</v>
      </c>
      <c r="AT27" s="766">
        <f>SUM(AT28:AT48)</f>
        <v>107.66784000000001</v>
      </c>
      <c r="AU27" s="644"/>
      <c r="AV27" s="636">
        <f>AT27-AS27</f>
        <v>72.667840000000012</v>
      </c>
      <c r="AW27" s="636">
        <f>SUM(AW28:AW48)</f>
        <v>30</v>
      </c>
      <c r="AX27" s="636">
        <f>SUM(AX28:AX48)</f>
        <v>7.4322400000000002</v>
      </c>
      <c r="AY27" s="636"/>
      <c r="AZ27" s="636">
        <f>AX27-AW27</f>
        <v>-22.56776</v>
      </c>
      <c r="BA27" s="636">
        <f>SUM(BA28:BA48)</f>
        <v>40</v>
      </c>
      <c r="BB27" s="636">
        <f>SUM(BB28:BB48)</f>
        <v>44.849880000000006</v>
      </c>
      <c r="BC27" s="636"/>
      <c r="BD27" s="636">
        <f>BB27-BA27</f>
        <v>4.849880000000006</v>
      </c>
      <c r="BE27" s="636">
        <f>SUM(BE28:BE48)</f>
        <v>45</v>
      </c>
      <c r="BF27" s="636">
        <f>SUM(BF28:BF48)</f>
        <v>23.81044</v>
      </c>
      <c r="BG27" s="636"/>
      <c r="BH27" s="636">
        <f>BF27-BE27</f>
        <v>-21.18956</v>
      </c>
      <c r="BI27" s="636">
        <f t="shared" si="15"/>
        <v>150</v>
      </c>
      <c r="BJ27" s="636">
        <f>+AT27+AX27+BB27+BF27</f>
        <v>183.76040000000003</v>
      </c>
      <c r="BK27" s="636"/>
      <c r="BL27" s="636">
        <f>BJ27-BI27</f>
        <v>33.760400000000033</v>
      </c>
      <c r="BM27" s="636">
        <f>SUM(BM28:BM48)</f>
        <v>25</v>
      </c>
      <c r="BN27" s="655">
        <f>SUM(BN28:BN48)</f>
        <v>15.53373</v>
      </c>
      <c r="BO27" s="636"/>
      <c r="BP27" s="636">
        <f>BN27-BM27</f>
        <v>-9.4662699999999997</v>
      </c>
      <c r="BQ27" s="636">
        <f>SUM(BQ28:BQ48)</f>
        <v>25</v>
      </c>
      <c r="BR27" s="636">
        <f>SUM(BR28:BR48)</f>
        <v>15.53373</v>
      </c>
      <c r="BS27" s="636"/>
      <c r="BT27" s="636">
        <f>BR27-BQ27</f>
        <v>-9.4662699999999997</v>
      </c>
      <c r="BU27" s="636">
        <f>SUM(BU28:BU48)</f>
        <v>30</v>
      </c>
      <c r="BV27" s="636">
        <f>SUM(BV28:BV48)</f>
        <v>27.04</v>
      </c>
      <c r="BW27" s="636"/>
      <c r="BX27" s="636">
        <f>BV27-BU27</f>
        <v>-2.9600000000000009</v>
      </c>
      <c r="BY27" s="636">
        <f>SUM(BY28:BY48)</f>
        <v>771.84037999999998</v>
      </c>
      <c r="BZ27" s="636">
        <f>SUM(BZ28:BZ48)</f>
        <v>806.04338999999993</v>
      </c>
      <c r="CA27" s="636"/>
      <c r="CB27" s="636">
        <f t="shared" si="12"/>
        <v>34.203009999999949</v>
      </c>
      <c r="CC27" s="636">
        <f t="shared" si="13"/>
        <v>2301.8403800000001</v>
      </c>
      <c r="CD27" s="636">
        <f t="shared" si="13"/>
        <v>2286.6500500000002</v>
      </c>
      <c r="CE27" s="636">
        <f>SUM(CE28:CE48)</f>
        <v>35.71575</v>
      </c>
      <c r="CF27" s="636">
        <f>SUM(CF28:CF48)</f>
        <v>35.71575</v>
      </c>
      <c r="CG27" s="100">
        <f>CF27/CE27*100</f>
        <v>100</v>
      </c>
      <c r="CH27" s="637">
        <f>CF27-CE27</f>
        <v>0</v>
      </c>
      <c r="CI27" s="636">
        <f>SUM(CI28:CI47)</f>
        <v>1142.51785</v>
      </c>
      <c r="CJ27" s="770">
        <f>SUM(CJ28:CJ48)</f>
        <v>1142.51785</v>
      </c>
      <c r="CK27" s="638">
        <f>CJ27/CI27*100</f>
        <v>100</v>
      </c>
      <c r="CL27" s="637">
        <f t="shared" si="18"/>
        <v>0</v>
      </c>
      <c r="CM27" s="636">
        <f>SUM(CM28:CM48)</f>
        <v>19.2</v>
      </c>
      <c r="CN27" s="636">
        <f>SUM(CN28:CN48)</f>
        <v>19.2</v>
      </c>
      <c r="CO27" s="638">
        <f>CN27/CM27*100</f>
        <v>100</v>
      </c>
      <c r="CP27" s="637">
        <f>CN27-CM27</f>
        <v>0</v>
      </c>
      <c r="CQ27" s="636">
        <f>SUM(CQ28:CQ48)</f>
        <v>278.34528</v>
      </c>
      <c r="CR27" s="636">
        <f>SUM(CR28:CR48)</f>
        <v>278.34528</v>
      </c>
      <c r="CS27" s="638">
        <f>CR27/CQ27*100</f>
        <v>100</v>
      </c>
      <c r="CT27" s="637">
        <f>CR27-CQ27</f>
        <v>0</v>
      </c>
      <c r="CU27" s="636">
        <f t="shared" si="14"/>
        <v>3777.6192599999999</v>
      </c>
      <c r="CV27" s="636">
        <f t="shared" si="14"/>
        <v>3762.4289299999996</v>
      </c>
      <c r="CW27" s="636">
        <f t="shared" si="20"/>
        <v>99.597886156478339</v>
      </c>
      <c r="CX27" s="636">
        <f t="shared" si="9"/>
        <v>-15.190330000000358</v>
      </c>
    </row>
    <row r="28" spans="1:113" ht="22.5" customHeight="1">
      <c r="A28" s="69"/>
      <c r="B28" s="939" t="s">
        <v>803</v>
      </c>
      <c r="C28" s="940"/>
      <c r="D28" s="941"/>
      <c r="E28" s="640"/>
      <c r="F28" s="640"/>
      <c r="G28" s="100"/>
      <c r="H28" s="100"/>
      <c r="I28" s="100"/>
      <c r="J28" s="640"/>
      <c r="K28" s="396"/>
      <c r="L28" s="100">
        <f t="shared" si="30"/>
        <v>0</v>
      </c>
      <c r="M28" s="100"/>
      <c r="N28" s="640"/>
      <c r="O28" s="100"/>
      <c r="P28" s="136">
        <f t="shared" si="21"/>
        <v>0</v>
      </c>
      <c r="Q28" s="134"/>
      <c r="R28" s="641"/>
      <c r="S28" s="100"/>
      <c r="T28" s="100">
        <f t="shared" si="28"/>
        <v>0</v>
      </c>
      <c r="U28" s="103"/>
      <c r="V28" s="103"/>
      <c r="W28" s="103"/>
      <c r="X28" s="103"/>
      <c r="Y28" s="134"/>
      <c r="Z28" s="641"/>
      <c r="AA28" s="134"/>
      <c r="AB28" s="136">
        <f>Z28-Y28</f>
        <v>0</v>
      </c>
      <c r="AC28" s="134"/>
      <c r="AD28" s="641"/>
      <c r="AE28" s="134"/>
      <c r="AF28" s="136">
        <f>AD28-AC28</f>
        <v>0</v>
      </c>
      <c r="AG28" s="134"/>
      <c r="AH28" s="641"/>
      <c r="AI28" s="134"/>
      <c r="AJ28" s="136"/>
      <c r="AK28" s="136"/>
      <c r="AL28" s="134"/>
      <c r="AM28" s="136"/>
      <c r="AN28" s="136"/>
      <c r="AO28" s="636">
        <f t="shared" si="10"/>
        <v>0</v>
      </c>
      <c r="AP28" s="640">
        <f>F28+J28+N28+R28+Z28+AD28+AH28+V28</f>
        <v>0</v>
      </c>
      <c r="AQ28" s="641">
        <v>0</v>
      </c>
      <c r="AR28" s="641">
        <f t="shared" si="24"/>
        <v>0</v>
      </c>
      <c r="AS28" s="134"/>
      <c r="AT28" s="641"/>
      <c r="AU28" s="134"/>
      <c r="AV28" s="100"/>
      <c r="AW28" s="100"/>
      <c r="AX28" s="641"/>
      <c r="AY28" s="134"/>
      <c r="AZ28" s="134"/>
      <c r="BA28" s="134"/>
      <c r="BB28" s="641"/>
      <c r="BC28" s="134"/>
      <c r="BD28" s="134"/>
      <c r="BE28" s="134"/>
      <c r="BF28" s="641"/>
      <c r="BG28" s="134"/>
      <c r="BH28" s="134"/>
      <c r="BI28" s="636">
        <f t="shared" si="15"/>
        <v>0</v>
      </c>
      <c r="BJ28" s="636">
        <f>+AT28+AX28+BB28+BF28</f>
        <v>0</v>
      </c>
      <c r="BK28" s="640"/>
      <c r="BL28" s="640">
        <f>BJ28-BI28</f>
        <v>0</v>
      </c>
      <c r="BM28" s="100"/>
      <c r="BN28" s="640"/>
      <c r="BO28" s="100"/>
      <c r="BP28" s="100"/>
      <c r="BQ28" s="100"/>
      <c r="BR28" s="640"/>
      <c r="BS28" s="636"/>
      <c r="BT28" s="640"/>
      <c r="BU28" s="100"/>
      <c r="BV28" s="640"/>
      <c r="BW28" s="100"/>
      <c r="BX28" s="100"/>
      <c r="BY28" s="100"/>
      <c r="BZ28" s="640"/>
      <c r="CA28" s="110">
        <v>0</v>
      </c>
      <c r="CB28" s="110">
        <f t="shared" si="12"/>
        <v>0</v>
      </c>
      <c r="CC28" s="636">
        <f t="shared" si="13"/>
        <v>0</v>
      </c>
      <c r="CD28" s="636">
        <f t="shared" si="13"/>
        <v>0</v>
      </c>
      <c r="CE28" s="100"/>
      <c r="CF28" s="640"/>
      <c r="CG28" s="100"/>
      <c r="CH28" s="103">
        <f>CF28-CE28</f>
        <v>0</v>
      </c>
      <c r="CI28" s="100"/>
      <c r="CJ28" s="640"/>
      <c r="CK28" s="653"/>
      <c r="CL28" s="103"/>
      <c r="CM28" s="103"/>
      <c r="CN28" s="654"/>
      <c r="CO28" s="103"/>
      <c r="CP28" s="103"/>
      <c r="CQ28" s="100">
        <v>16.8</v>
      </c>
      <c r="CR28" s="640">
        <v>16.8</v>
      </c>
      <c r="CS28" s="103">
        <f t="shared" ref="CS28:CS31" si="31">CR28/CQ28*100</f>
        <v>100</v>
      </c>
      <c r="CT28" s="103">
        <f t="shared" ref="CT28:CT32" si="32">CR28-CQ28</f>
        <v>0</v>
      </c>
      <c r="CU28" s="636">
        <f t="shared" si="14"/>
        <v>16.8</v>
      </c>
      <c r="CV28" s="636">
        <f t="shared" si="14"/>
        <v>16.8</v>
      </c>
      <c r="CW28" s="636">
        <v>0</v>
      </c>
      <c r="CX28" s="636">
        <f t="shared" si="9"/>
        <v>0</v>
      </c>
      <c r="CZ28" s="89"/>
      <c r="DA28" s="84"/>
      <c r="DC28" s="93"/>
      <c r="DD28" s="84"/>
      <c r="DE28" s="84"/>
      <c r="DF28" s="84"/>
      <c r="DG28" s="84"/>
      <c r="DH28" s="639"/>
      <c r="DI28" s="639"/>
    </row>
    <row r="29" spans="1:113" ht="13.5" customHeight="1">
      <c r="A29" s="69"/>
      <c r="B29" s="939" t="s">
        <v>353</v>
      </c>
      <c r="C29" s="940"/>
      <c r="D29" s="941"/>
      <c r="E29" s="640"/>
      <c r="F29" s="640">
        <v>0</v>
      </c>
      <c r="G29" s="100"/>
      <c r="H29" s="100">
        <f t="shared" ref="H29:H46" si="33">F29-E29</f>
        <v>0</v>
      </c>
      <c r="I29" s="640"/>
      <c r="J29" s="640">
        <v>0</v>
      </c>
      <c r="K29" s="396"/>
      <c r="L29" s="100">
        <f t="shared" si="30"/>
        <v>0</v>
      </c>
      <c r="M29" s="134"/>
      <c r="N29" s="641"/>
      <c r="O29" s="134"/>
      <c r="P29" s="136">
        <f t="shared" si="21"/>
        <v>0</v>
      </c>
      <c r="Q29" s="641"/>
      <c r="R29" s="641"/>
      <c r="S29" s="134"/>
      <c r="T29" s="100"/>
      <c r="U29" s="103"/>
      <c r="V29" s="103"/>
      <c r="W29" s="103"/>
      <c r="X29" s="103"/>
      <c r="Y29" s="134"/>
      <c r="Z29" s="641">
        <v>0</v>
      </c>
      <c r="AA29" s="134"/>
      <c r="AB29" s="136"/>
      <c r="AC29" s="134"/>
      <c r="AD29" s="641">
        <v>4.4000000000000004</v>
      </c>
      <c r="AE29" s="134"/>
      <c r="AF29" s="136"/>
      <c r="AG29" s="134"/>
      <c r="AH29" s="641"/>
      <c r="AI29" s="134"/>
      <c r="AJ29" s="136"/>
      <c r="AK29" s="136"/>
      <c r="AL29" s="134"/>
      <c r="AM29" s="136"/>
      <c r="AN29" s="136"/>
      <c r="AO29" s="636">
        <f t="shared" si="10"/>
        <v>0</v>
      </c>
      <c r="AP29" s="640">
        <f>F29+J29+N29+R29+Z29+AD29+AH29+V29+AL29</f>
        <v>4.4000000000000004</v>
      </c>
      <c r="AQ29" s="641"/>
      <c r="AR29" s="641">
        <f>AP29-AO29</f>
        <v>4.4000000000000004</v>
      </c>
      <c r="AS29" s="134"/>
      <c r="AT29" s="641">
        <v>14.188000000000001</v>
      </c>
      <c r="AU29" s="134"/>
      <c r="AV29" s="100"/>
      <c r="AW29" s="100"/>
      <c r="AX29" s="641"/>
      <c r="AY29" s="134"/>
      <c r="AZ29" s="134"/>
      <c r="BA29" s="134"/>
      <c r="BB29" s="641"/>
      <c r="BC29" s="134"/>
      <c r="BD29" s="134"/>
      <c r="BE29" s="134"/>
      <c r="BF29" s="641"/>
      <c r="BG29" s="134"/>
      <c r="BH29" s="134"/>
      <c r="BI29" s="636">
        <f t="shared" si="15"/>
        <v>0</v>
      </c>
      <c r="BJ29" s="636">
        <f t="shared" ref="BJ29:BJ66" si="34">+AT29+AX29+BB29+BF29</f>
        <v>14.188000000000001</v>
      </c>
      <c r="BK29" s="640"/>
      <c r="BL29" s="640">
        <f>BJ29-BI29</f>
        <v>14.188000000000001</v>
      </c>
      <c r="BM29" s="100"/>
      <c r="BN29" s="640"/>
      <c r="BO29" s="100"/>
      <c r="BP29" s="100"/>
      <c r="BQ29" s="100"/>
      <c r="BR29" s="640"/>
      <c r="BS29" s="636"/>
      <c r="BT29" s="640"/>
      <c r="BU29" s="100"/>
      <c r="BV29" s="640"/>
      <c r="BW29" s="100"/>
      <c r="BX29" s="100"/>
      <c r="BY29" s="100"/>
      <c r="BZ29" s="640">
        <v>762.51338999999996</v>
      </c>
      <c r="CA29" s="110"/>
      <c r="CB29" s="110">
        <f t="shared" si="12"/>
        <v>762.51338999999996</v>
      </c>
      <c r="CC29" s="636">
        <f t="shared" si="13"/>
        <v>0</v>
      </c>
      <c r="CD29" s="636">
        <f t="shared" si="13"/>
        <v>781.10138999999992</v>
      </c>
      <c r="CE29" s="100"/>
      <c r="CF29" s="640"/>
      <c r="CG29" s="100"/>
      <c r="CH29" s="103"/>
      <c r="CI29" s="100"/>
      <c r="CJ29" s="641"/>
      <c r="CK29" s="653"/>
      <c r="CL29" s="103"/>
      <c r="CM29" s="103"/>
      <c r="CN29" s="654"/>
      <c r="CO29" s="103"/>
      <c r="CP29" s="103"/>
      <c r="CQ29" s="100">
        <v>103.04600000000001</v>
      </c>
      <c r="CR29" s="640">
        <v>103.04600000000001</v>
      </c>
      <c r="CS29" s="103">
        <f t="shared" si="31"/>
        <v>100</v>
      </c>
      <c r="CT29" s="103">
        <f t="shared" si="32"/>
        <v>0</v>
      </c>
      <c r="CU29" s="636">
        <f t="shared" si="14"/>
        <v>103.04600000000001</v>
      </c>
      <c r="CV29" s="636">
        <f t="shared" si="14"/>
        <v>884.14738999999997</v>
      </c>
      <c r="CW29" s="636">
        <v>0</v>
      </c>
      <c r="CX29" s="636">
        <f t="shared" si="9"/>
        <v>781.10138999999992</v>
      </c>
      <c r="CZ29" s="89"/>
      <c r="DA29" s="84"/>
      <c r="DC29" s="93"/>
      <c r="DD29" s="84"/>
      <c r="DE29" s="84"/>
      <c r="DF29" s="84"/>
      <c r="DG29" s="84"/>
      <c r="DH29" s="639"/>
      <c r="DI29" s="639"/>
    </row>
    <row r="30" spans="1:113" ht="12.75" customHeight="1">
      <c r="A30" s="69"/>
      <c r="B30" s="927" t="s">
        <v>161</v>
      </c>
      <c r="C30" s="928"/>
      <c r="D30" s="929"/>
      <c r="E30" s="640"/>
      <c r="F30" s="640"/>
      <c r="G30" s="100"/>
      <c r="H30" s="100">
        <f t="shared" si="33"/>
        <v>0</v>
      </c>
      <c r="I30" s="640"/>
      <c r="J30" s="640"/>
      <c r="K30" s="396"/>
      <c r="L30" s="100">
        <f t="shared" si="30"/>
        <v>0</v>
      </c>
      <c r="M30" s="134"/>
      <c r="N30" s="641"/>
      <c r="O30" s="134"/>
      <c r="P30" s="136">
        <f t="shared" si="21"/>
        <v>0</v>
      </c>
      <c r="Q30" s="641"/>
      <c r="R30" s="641"/>
      <c r="S30" s="134"/>
      <c r="T30" s="100">
        <f t="shared" si="28"/>
        <v>0</v>
      </c>
      <c r="U30" s="103"/>
      <c r="V30" s="103"/>
      <c r="W30" s="103"/>
      <c r="X30" s="103"/>
      <c r="Y30" s="134"/>
      <c r="Z30" s="641"/>
      <c r="AA30" s="134"/>
      <c r="AB30" s="136">
        <f>Z30-Y30</f>
        <v>0</v>
      </c>
      <c r="AC30" s="134"/>
      <c r="AD30" s="641"/>
      <c r="AE30" s="134"/>
      <c r="AF30" s="136">
        <f>AD30-AC30</f>
        <v>0</v>
      </c>
      <c r="AG30" s="134"/>
      <c r="AH30" s="641"/>
      <c r="AI30" s="134"/>
      <c r="AJ30" s="136"/>
      <c r="AK30" s="136"/>
      <c r="AL30" s="134"/>
      <c r="AM30" s="136"/>
      <c r="AN30" s="136"/>
      <c r="AO30" s="636">
        <f t="shared" si="10"/>
        <v>0</v>
      </c>
      <c r="AP30" s="640">
        <f t="shared" ref="AP30:AP57" si="35">F30+J30+N30+R30+Z30+AD30+AH30+V30+AL30</f>
        <v>0</v>
      </c>
      <c r="AQ30" s="641"/>
      <c r="AR30" s="641">
        <f t="shared" si="24"/>
        <v>0</v>
      </c>
      <c r="AS30" s="134"/>
      <c r="AT30" s="641"/>
      <c r="AU30" s="134"/>
      <c r="AV30" s="100"/>
      <c r="AW30" s="100"/>
      <c r="AX30" s="641"/>
      <c r="AY30" s="134"/>
      <c r="AZ30" s="134"/>
      <c r="BA30" s="134"/>
      <c r="BB30" s="641"/>
      <c r="BC30" s="134"/>
      <c r="BD30" s="134"/>
      <c r="BE30" s="134"/>
      <c r="BF30" s="641"/>
      <c r="BG30" s="134"/>
      <c r="BH30" s="134"/>
      <c r="BI30" s="636">
        <f t="shared" si="15"/>
        <v>0</v>
      </c>
      <c r="BJ30" s="636">
        <f t="shared" si="34"/>
        <v>0</v>
      </c>
      <c r="BK30" s="640"/>
      <c r="BL30" s="640">
        <f>BJ30-BI30</f>
        <v>0</v>
      </c>
      <c r="BM30" s="100"/>
      <c r="BN30" s="640"/>
      <c r="BO30" s="100"/>
      <c r="BP30" s="100"/>
      <c r="BQ30" s="100"/>
      <c r="BR30" s="640"/>
      <c r="BS30" s="636"/>
      <c r="BT30" s="640"/>
      <c r="BU30" s="100"/>
      <c r="BV30" s="640"/>
      <c r="BW30" s="100"/>
      <c r="BX30" s="100"/>
      <c r="BY30" s="100"/>
      <c r="BZ30" s="640"/>
      <c r="CA30" s="110"/>
      <c r="CB30" s="110">
        <f t="shared" si="12"/>
        <v>0</v>
      </c>
      <c r="CC30" s="636">
        <f t="shared" si="13"/>
        <v>0</v>
      </c>
      <c r="CD30" s="636">
        <f t="shared" si="13"/>
        <v>0</v>
      </c>
      <c r="CE30" s="640"/>
      <c r="CF30" s="640"/>
      <c r="CG30" s="100"/>
      <c r="CH30" s="103">
        <f>CF30-CE30</f>
        <v>0</v>
      </c>
      <c r="CI30" s="100"/>
      <c r="CJ30" s="640"/>
      <c r="CK30" s="653"/>
      <c r="CL30" s="103">
        <f t="shared" si="18"/>
        <v>0</v>
      </c>
      <c r="CM30" s="103"/>
      <c r="CN30" s="654"/>
      <c r="CO30" s="103"/>
      <c r="CP30" s="103"/>
      <c r="CQ30" s="100"/>
      <c r="CR30" s="640"/>
      <c r="CS30" s="103" t="e">
        <f t="shared" si="31"/>
        <v>#DIV/0!</v>
      </c>
      <c r="CT30" s="103">
        <f t="shared" si="32"/>
        <v>0</v>
      </c>
      <c r="CU30" s="636">
        <f t="shared" si="14"/>
        <v>0</v>
      </c>
      <c r="CV30" s="636">
        <f t="shared" si="14"/>
        <v>0</v>
      </c>
      <c r="CW30" s="636">
        <v>0</v>
      </c>
      <c r="CX30" s="636">
        <f t="shared" si="9"/>
        <v>0</v>
      </c>
      <c r="CZ30" s="89"/>
      <c r="DA30" s="84"/>
      <c r="DC30" s="93"/>
      <c r="DD30" s="84"/>
      <c r="DE30" s="84"/>
      <c r="DF30" s="84"/>
      <c r="DG30" s="84"/>
      <c r="DH30" s="639"/>
      <c r="DI30" s="639"/>
    </row>
    <row r="31" spans="1:113" ht="14.25" customHeight="1">
      <c r="A31" s="69"/>
      <c r="B31" s="939" t="s">
        <v>829</v>
      </c>
      <c r="C31" s="940"/>
      <c r="D31" s="941"/>
      <c r="E31" s="640"/>
      <c r="F31" s="640"/>
      <c r="G31" s="100"/>
      <c r="H31" s="100">
        <f t="shared" si="33"/>
        <v>0</v>
      </c>
      <c r="I31" s="640"/>
      <c r="J31" s="640"/>
      <c r="K31" s="396"/>
      <c r="L31" s="100"/>
      <c r="M31" s="641"/>
      <c r="N31" s="641"/>
      <c r="O31" s="134"/>
      <c r="P31" s="136"/>
      <c r="Q31" s="641"/>
      <c r="R31" s="641"/>
      <c r="S31" s="134"/>
      <c r="T31" s="100"/>
      <c r="U31" s="103"/>
      <c r="V31" s="103"/>
      <c r="W31" s="103"/>
      <c r="X31" s="103"/>
      <c r="Y31" s="134"/>
      <c r="Z31" s="641"/>
      <c r="AA31" s="134"/>
      <c r="AB31" s="136"/>
      <c r="AC31" s="134"/>
      <c r="AD31" s="641"/>
      <c r="AE31" s="134"/>
      <c r="AF31" s="136"/>
      <c r="AG31" s="134"/>
      <c r="AH31" s="641"/>
      <c r="AI31" s="134"/>
      <c r="AJ31" s="136"/>
      <c r="AK31" s="136"/>
      <c r="AL31" s="134"/>
      <c r="AM31" s="136"/>
      <c r="AN31" s="136"/>
      <c r="AO31" s="636">
        <f t="shared" si="10"/>
        <v>0</v>
      </c>
      <c r="AP31" s="640">
        <f t="shared" si="35"/>
        <v>0</v>
      </c>
      <c r="AQ31" s="641"/>
      <c r="AR31" s="641"/>
      <c r="AS31" s="134"/>
      <c r="AT31" s="641"/>
      <c r="AU31" s="134"/>
      <c r="AV31" s="100"/>
      <c r="AW31" s="100"/>
      <c r="AX31" s="641"/>
      <c r="AY31" s="134"/>
      <c r="AZ31" s="134"/>
      <c r="BA31" s="134"/>
      <c r="BB31" s="641"/>
      <c r="BC31" s="134"/>
      <c r="BD31" s="134"/>
      <c r="BE31" s="134"/>
      <c r="BF31" s="641"/>
      <c r="BG31" s="134"/>
      <c r="BH31" s="134"/>
      <c r="BI31" s="636">
        <f t="shared" si="15"/>
        <v>0</v>
      </c>
      <c r="BJ31" s="636">
        <f t="shared" si="34"/>
        <v>0</v>
      </c>
      <c r="BK31" s="640"/>
      <c r="BL31" s="640"/>
      <c r="BM31" s="100"/>
      <c r="BN31" s="640"/>
      <c r="BO31" s="100"/>
      <c r="BP31" s="100"/>
      <c r="BQ31" s="100"/>
      <c r="BR31" s="640"/>
      <c r="BS31" s="636"/>
      <c r="BT31" s="640"/>
      <c r="BU31" s="100"/>
      <c r="BV31" s="640"/>
      <c r="BW31" s="100"/>
      <c r="BX31" s="100"/>
      <c r="BY31" s="100"/>
      <c r="BZ31" s="640"/>
      <c r="CA31" s="110"/>
      <c r="CB31" s="110"/>
      <c r="CC31" s="636">
        <f t="shared" si="13"/>
        <v>0</v>
      </c>
      <c r="CD31" s="636">
        <f t="shared" si="13"/>
        <v>0</v>
      </c>
      <c r="CE31" s="640"/>
      <c r="CF31" s="640"/>
      <c r="CG31" s="100"/>
      <c r="CH31" s="103"/>
      <c r="CI31" s="100"/>
      <c r="CJ31" s="640"/>
      <c r="CK31" s="653"/>
      <c r="CL31" s="103"/>
      <c r="CM31" s="103"/>
      <c r="CN31" s="654"/>
      <c r="CO31" s="103"/>
      <c r="CP31" s="103"/>
      <c r="CQ31" s="100"/>
      <c r="CR31" s="640"/>
      <c r="CS31" s="103" t="e">
        <f t="shared" si="31"/>
        <v>#DIV/0!</v>
      </c>
      <c r="CT31" s="103">
        <f t="shared" si="32"/>
        <v>0</v>
      </c>
      <c r="CU31" s="636">
        <f t="shared" si="14"/>
        <v>0</v>
      </c>
      <c r="CV31" s="636">
        <f t="shared" si="14"/>
        <v>0</v>
      </c>
      <c r="CW31" s="636" t="e">
        <f t="shared" si="20"/>
        <v>#DIV/0!</v>
      </c>
      <c r="CX31" s="636">
        <f t="shared" si="9"/>
        <v>0</v>
      </c>
      <c r="CZ31" s="89"/>
      <c r="DA31" s="84"/>
      <c r="DC31" s="93"/>
      <c r="DD31" s="84"/>
      <c r="DE31" s="84"/>
      <c r="DF31" s="84"/>
      <c r="DG31" s="84"/>
      <c r="DH31" s="639"/>
      <c r="DI31" s="639"/>
    </row>
    <row r="32" spans="1:113" ht="12.75" customHeight="1">
      <c r="A32" s="69"/>
      <c r="B32" s="927" t="s">
        <v>162</v>
      </c>
      <c r="C32" s="928"/>
      <c r="D32" s="929"/>
      <c r="E32" s="640"/>
      <c r="F32" s="640">
        <v>15.35</v>
      </c>
      <c r="G32" s="100"/>
      <c r="H32" s="100">
        <f t="shared" si="33"/>
        <v>15.35</v>
      </c>
      <c r="I32" s="640"/>
      <c r="J32" s="640">
        <v>12</v>
      </c>
      <c r="K32" s="396"/>
      <c r="L32" s="100"/>
      <c r="M32" s="641"/>
      <c r="N32" s="641">
        <v>5</v>
      </c>
      <c r="O32" s="100"/>
      <c r="P32" s="136">
        <f t="shared" si="21"/>
        <v>5</v>
      </c>
      <c r="Q32" s="641">
        <v>25</v>
      </c>
      <c r="R32" s="641">
        <v>25</v>
      </c>
      <c r="S32" s="134">
        <f t="shared" ref="S32:S46" si="36">R32/Q32*100</f>
        <v>100</v>
      </c>
      <c r="T32" s="100">
        <f t="shared" ref="T32:T48" si="37">R32-Q32</f>
        <v>0</v>
      </c>
      <c r="U32" s="103"/>
      <c r="V32" s="103"/>
      <c r="W32" s="103"/>
      <c r="X32" s="103"/>
      <c r="Y32" s="134"/>
      <c r="Z32" s="641">
        <v>0</v>
      </c>
      <c r="AA32" s="134"/>
      <c r="AB32" s="136"/>
      <c r="AC32" s="134"/>
      <c r="AD32" s="641">
        <v>0</v>
      </c>
      <c r="AE32" s="134"/>
      <c r="AF32" s="136"/>
      <c r="AG32" s="134"/>
      <c r="AH32" s="641">
        <v>0</v>
      </c>
      <c r="AI32" s="134"/>
      <c r="AJ32" s="136"/>
      <c r="AK32" s="136"/>
      <c r="AL32" s="134">
        <v>0</v>
      </c>
      <c r="AM32" s="136"/>
      <c r="AN32" s="136"/>
      <c r="AO32" s="636">
        <f t="shared" si="10"/>
        <v>25</v>
      </c>
      <c r="AP32" s="640">
        <f t="shared" si="35"/>
        <v>57.35</v>
      </c>
      <c r="AQ32" s="641"/>
      <c r="AR32" s="641">
        <f t="shared" si="24"/>
        <v>32.35</v>
      </c>
      <c r="AS32" s="134"/>
      <c r="AT32" s="641">
        <v>8</v>
      </c>
      <c r="AU32" s="134"/>
      <c r="AV32" s="100">
        <f t="shared" ref="AV32:AV47" si="38">AT32-AS32</f>
        <v>8</v>
      </c>
      <c r="AW32" s="100"/>
      <c r="AX32" s="641"/>
      <c r="AY32" s="134"/>
      <c r="AZ32" s="134">
        <f t="shared" ref="AZ32:AZ47" si="39">AX32-AW32</f>
        <v>0</v>
      </c>
      <c r="BA32" s="134"/>
      <c r="BB32" s="641"/>
      <c r="BC32" s="134"/>
      <c r="BD32" s="134">
        <f t="shared" ref="BD32:BD47" si="40">BB32-BA32</f>
        <v>0</v>
      </c>
      <c r="BE32" s="134"/>
      <c r="BF32" s="641"/>
      <c r="BG32" s="134"/>
      <c r="BH32" s="134">
        <f t="shared" ref="BH32:BH47" si="41">BF32-BE32</f>
        <v>0</v>
      </c>
      <c r="BI32" s="636">
        <f t="shared" si="15"/>
        <v>0</v>
      </c>
      <c r="BJ32" s="636">
        <f t="shared" si="34"/>
        <v>8</v>
      </c>
      <c r="BK32" s="640"/>
      <c r="BL32" s="640">
        <f t="shared" ref="BL32:BL47" si="42">BJ32-BI32</f>
        <v>8</v>
      </c>
      <c r="BM32" s="100"/>
      <c r="BN32" s="640"/>
      <c r="BO32" s="100"/>
      <c r="BP32" s="100">
        <f t="shared" ref="BP32:BP47" si="43">BN32-BM32</f>
        <v>0</v>
      </c>
      <c r="BQ32" s="100"/>
      <c r="BR32" s="640"/>
      <c r="BS32" s="636"/>
      <c r="BT32" s="640">
        <f t="shared" ref="BT32:BT47" si="44">BR32-BQ32</f>
        <v>0</v>
      </c>
      <c r="BU32" s="100"/>
      <c r="BV32" s="640"/>
      <c r="BW32" s="100"/>
      <c r="BX32" s="100">
        <f t="shared" ref="BX32:BX47" si="45">BV32-BU32</f>
        <v>0</v>
      </c>
      <c r="BY32" s="640"/>
      <c r="BZ32" s="640"/>
      <c r="CA32" s="110">
        <v>0</v>
      </c>
      <c r="CB32" s="110">
        <f t="shared" si="12"/>
        <v>0</v>
      </c>
      <c r="CC32" s="636">
        <f t="shared" si="13"/>
        <v>25</v>
      </c>
      <c r="CD32" s="636">
        <f t="shared" si="13"/>
        <v>65.349999999999994</v>
      </c>
      <c r="CE32" s="100"/>
      <c r="CF32" s="640"/>
      <c r="CG32" s="100"/>
      <c r="CH32" s="103">
        <f t="shared" ref="CH32:CH43" si="46">CF32-CE32</f>
        <v>0</v>
      </c>
      <c r="CI32" s="640">
        <v>92.4</v>
      </c>
      <c r="CJ32" s="640">
        <v>92.4</v>
      </c>
      <c r="CK32" s="653">
        <f t="shared" ref="CK32:CK47" si="47">CJ32/CI32*100</f>
        <v>100</v>
      </c>
      <c r="CL32" s="103"/>
      <c r="CM32" s="103"/>
      <c r="CN32" s="654"/>
      <c r="CO32" s="103"/>
      <c r="CP32" s="103"/>
      <c r="CQ32" s="100"/>
      <c r="CR32" s="640"/>
      <c r="CS32" s="103">
        <v>0</v>
      </c>
      <c r="CT32" s="103">
        <f t="shared" si="32"/>
        <v>0</v>
      </c>
      <c r="CU32" s="636">
        <f t="shared" si="14"/>
        <v>117.4</v>
      </c>
      <c r="CV32" s="636">
        <f t="shared" si="14"/>
        <v>157.75</v>
      </c>
      <c r="CW32" s="636">
        <f t="shared" si="20"/>
        <v>134.36967632027256</v>
      </c>
      <c r="CX32" s="636">
        <f>CV32-CU32</f>
        <v>40.349999999999994</v>
      </c>
      <c r="CZ32" s="89"/>
      <c r="DA32" s="84"/>
      <c r="DC32" s="93"/>
      <c r="DD32" s="84"/>
      <c r="DE32" s="84"/>
      <c r="DF32" s="84"/>
      <c r="DG32" s="84"/>
      <c r="DH32" s="639"/>
      <c r="DI32" s="639"/>
    </row>
    <row r="33" spans="1:113" ht="12.75" customHeight="1">
      <c r="A33" s="69"/>
      <c r="B33" s="927" t="s">
        <v>831</v>
      </c>
      <c r="C33" s="928"/>
      <c r="D33" s="929"/>
      <c r="E33" s="640"/>
      <c r="F33" s="640"/>
      <c r="G33" s="100"/>
      <c r="H33" s="100">
        <f t="shared" si="33"/>
        <v>0</v>
      </c>
      <c r="I33" s="640"/>
      <c r="J33" s="640">
        <v>12.327</v>
      </c>
      <c r="K33" s="396"/>
      <c r="L33" s="100">
        <f>J33-I33</f>
        <v>12.327</v>
      </c>
      <c r="M33" s="641">
        <v>90</v>
      </c>
      <c r="N33" s="641">
        <v>37.299999999999997</v>
      </c>
      <c r="O33" s="100">
        <f t="shared" ref="O33:O46" si="48">N33/M33*100</f>
        <v>41.444444444444443</v>
      </c>
      <c r="P33" s="136">
        <f t="shared" si="21"/>
        <v>-52.7</v>
      </c>
      <c r="Q33" s="641">
        <v>8.5</v>
      </c>
      <c r="R33" s="641">
        <v>8.8000000000000007</v>
      </c>
      <c r="S33" s="134">
        <f t="shared" si="36"/>
        <v>103.5294117647059</v>
      </c>
      <c r="T33" s="100">
        <f t="shared" si="37"/>
        <v>0.30000000000000071</v>
      </c>
      <c r="U33" s="103"/>
      <c r="V33" s="103"/>
      <c r="W33" s="103"/>
      <c r="X33" s="103"/>
      <c r="Y33" s="641"/>
      <c r="Z33" s="641">
        <v>8.8000000000000007</v>
      </c>
      <c r="AA33" s="134"/>
      <c r="AB33" s="136">
        <f t="shared" ref="AB33:AB49" si="49">Z33-Y33</f>
        <v>8.8000000000000007</v>
      </c>
      <c r="AC33" s="641"/>
      <c r="AD33" s="641">
        <v>8.8000000000000007</v>
      </c>
      <c r="AE33" s="134"/>
      <c r="AF33" s="136">
        <f>AD33-AC33</f>
        <v>8.8000000000000007</v>
      </c>
      <c r="AG33" s="641"/>
      <c r="AH33" s="641">
        <v>8.8000000000000007</v>
      </c>
      <c r="AI33" s="134"/>
      <c r="AJ33" s="136">
        <f>AH33-AG33</f>
        <v>8.8000000000000007</v>
      </c>
      <c r="AK33" s="136"/>
      <c r="AL33" s="134">
        <v>10.7</v>
      </c>
      <c r="AM33" s="136"/>
      <c r="AN33" s="136"/>
      <c r="AO33" s="636">
        <f t="shared" si="10"/>
        <v>98.5</v>
      </c>
      <c r="AP33" s="640">
        <f t="shared" si="35"/>
        <v>95.526999999999987</v>
      </c>
      <c r="AQ33" s="641">
        <v>0</v>
      </c>
      <c r="AR33" s="641">
        <f t="shared" si="24"/>
        <v>-2.9730000000000132</v>
      </c>
      <c r="AS33" s="134"/>
      <c r="AT33" s="641"/>
      <c r="AU33" s="134"/>
      <c r="AV33" s="100">
        <f t="shared" si="38"/>
        <v>0</v>
      </c>
      <c r="AW33" s="100"/>
      <c r="AX33" s="641"/>
      <c r="AY33" s="134"/>
      <c r="AZ33" s="134">
        <f t="shared" si="39"/>
        <v>0</v>
      </c>
      <c r="BA33" s="641"/>
      <c r="BB33" s="641">
        <v>11.5</v>
      </c>
      <c r="BC33" s="134"/>
      <c r="BD33" s="134">
        <f t="shared" si="40"/>
        <v>11.5</v>
      </c>
      <c r="BE33" s="134"/>
      <c r="BF33" s="641">
        <v>8.8000000000000007</v>
      </c>
      <c r="BG33" s="134"/>
      <c r="BH33" s="134">
        <f t="shared" si="41"/>
        <v>8.8000000000000007</v>
      </c>
      <c r="BI33" s="636">
        <f t="shared" si="15"/>
        <v>0</v>
      </c>
      <c r="BJ33" s="636">
        <f t="shared" si="34"/>
        <v>20.3</v>
      </c>
      <c r="BK33" s="640"/>
      <c r="BL33" s="640">
        <f t="shared" si="42"/>
        <v>20.3</v>
      </c>
      <c r="BM33" s="100"/>
      <c r="BN33" s="640">
        <v>8.8000000000000007</v>
      </c>
      <c r="BO33" s="100"/>
      <c r="BP33" s="100">
        <f t="shared" si="43"/>
        <v>8.8000000000000007</v>
      </c>
      <c r="BQ33" s="100"/>
      <c r="BR33" s="640">
        <v>8.8000000000000007</v>
      </c>
      <c r="BS33" s="636"/>
      <c r="BT33" s="640">
        <f t="shared" si="44"/>
        <v>8.8000000000000007</v>
      </c>
      <c r="BU33" s="100"/>
      <c r="BV33" s="640">
        <v>7.04</v>
      </c>
      <c r="BW33" s="100"/>
      <c r="BX33" s="100">
        <f t="shared" si="45"/>
        <v>7.04</v>
      </c>
      <c r="BY33" s="640"/>
      <c r="BZ33" s="640"/>
      <c r="CA33" s="110"/>
      <c r="CB33" s="110">
        <f t="shared" si="12"/>
        <v>0</v>
      </c>
      <c r="CC33" s="636">
        <f t="shared" si="13"/>
        <v>98.5</v>
      </c>
      <c r="CD33" s="636">
        <f t="shared" si="13"/>
        <v>140.46699999999998</v>
      </c>
      <c r="CE33" s="100"/>
      <c r="CF33" s="640"/>
      <c r="CG33" s="100"/>
      <c r="CH33" s="103">
        <f t="shared" si="46"/>
        <v>0</v>
      </c>
      <c r="CI33" s="100"/>
      <c r="CJ33" s="640"/>
      <c r="CK33" s="653"/>
      <c r="CL33" s="103">
        <f t="shared" si="18"/>
        <v>0</v>
      </c>
      <c r="CM33" s="103"/>
      <c r="CN33" s="654"/>
      <c r="CO33" s="103"/>
      <c r="CP33" s="103"/>
      <c r="CQ33" s="100">
        <v>11.8</v>
      </c>
      <c r="CR33" s="656">
        <v>11.8</v>
      </c>
      <c r="CS33" s="103">
        <f>CR33/CQ33*100</f>
        <v>100</v>
      </c>
      <c r="CT33" s="103">
        <f>CR33-CQ33</f>
        <v>0</v>
      </c>
      <c r="CU33" s="636">
        <f t="shared" si="14"/>
        <v>110.3</v>
      </c>
      <c r="CV33" s="636">
        <f t="shared" si="14"/>
        <v>152.267</v>
      </c>
      <c r="CW33" s="636">
        <f t="shared" si="20"/>
        <v>138.04805077062557</v>
      </c>
      <c r="CX33" s="636">
        <f t="shared" si="9"/>
        <v>41.966999999999999</v>
      </c>
      <c r="CZ33" s="89"/>
      <c r="DA33" s="84"/>
      <c r="DC33" s="93"/>
      <c r="DD33" s="84"/>
      <c r="DE33" s="84"/>
      <c r="DF33" s="84"/>
      <c r="DG33" s="84"/>
      <c r="DH33" s="639"/>
      <c r="DI33" s="639"/>
    </row>
    <row r="34" spans="1:113" ht="12.75" customHeight="1">
      <c r="A34" s="69"/>
      <c r="B34" s="966" t="s">
        <v>827</v>
      </c>
      <c r="C34" s="967"/>
      <c r="D34" s="968"/>
      <c r="E34" s="640"/>
      <c r="F34" s="640"/>
      <c r="G34" s="100"/>
      <c r="H34" s="100">
        <f t="shared" si="33"/>
        <v>0</v>
      </c>
      <c r="I34" s="640"/>
      <c r="J34" s="640"/>
      <c r="K34" s="396"/>
      <c r="L34" s="100">
        <f>J34-I34</f>
        <v>0</v>
      </c>
      <c r="M34" s="641"/>
      <c r="N34" s="641"/>
      <c r="O34" s="100"/>
      <c r="P34" s="136">
        <f t="shared" si="21"/>
        <v>0</v>
      </c>
      <c r="Q34" s="641"/>
      <c r="R34" s="641"/>
      <c r="S34" s="134"/>
      <c r="T34" s="100">
        <f t="shared" si="37"/>
        <v>0</v>
      </c>
      <c r="U34" s="103"/>
      <c r="V34" s="103"/>
      <c r="W34" s="103"/>
      <c r="X34" s="103"/>
      <c r="Y34" s="641"/>
      <c r="Z34" s="641"/>
      <c r="AA34" s="134"/>
      <c r="AB34" s="136">
        <f t="shared" si="49"/>
        <v>0</v>
      </c>
      <c r="AC34" s="641"/>
      <c r="AD34" s="641"/>
      <c r="AE34" s="134"/>
      <c r="AF34" s="136">
        <f>AD34-AC34</f>
        <v>0</v>
      </c>
      <c r="AG34" s="641"/>
      <c r="AH34" s="641"/>
      <c r="AI34" s="134"/>
      <c r="AJ34" s="136"/>
      <c r="AK34" s="136"/>
      <c r="AL34" s="134"/>
      <c r="AM34" s="136"/>
      <c r="AN34" s="136"/>
      <c r="AO34" s="636">
        <f t="shared" si="10"/>
        <v>0</v>
      </c>
      <c r="AP34" s="640">
        <f t="shared" si="35"/>
        <v>0</v>
      </c>
      <c r="AQ34" s="641"/>
      <c r="AR34" s="641">
        <f t="shared" si="24"/>
        <v>0</v>
      </c>
      <c r="AS34" s="134"/>
      <c r="AT34" s="641"/>
      <c r="AU34" s="134"/>
      <c r="AV34" s="100">
        <f t="shared" si="38"/>
        <v>0</v>
      </c>
      <c r="AW34" s="100"/>
      <c r="AX34" s="641"/>
      <c r="AY34" s="134"/>
      <c r="AZ34" s="134">
        <f t="shared" si="39"/>
        <v>0</v>
      </c>
      <c r="BA34" s="641"/>
      <c r="BB34" s="641"/>
      <c r="BC34" s="134"/>
      <c r="BD34" s="134">
        <f t="shared" si="40"/>
        <v>0</v>
      </c>
      <c r="BE34" s="134"/>
      <c r="BF34" s="641"/>
      <c r="BG34" s="134"/>
      <c r="BH34" s="134">
        <f t="shared" si="41"/>
        <v>0</v>
      </c>
      <c r="BI34" s="636">
        <f t="shared" si="15"/>
        <v>0</v>
      </c>
      <c r="BJ34" s="636">
        <f t="shared" si="34"/>
        <v>0</v>
      </c>
      <c r="BK34" s="640"/>
      <c r="BL34" s="640">
        <f t="shared" si="42"/>
        <v>0</v>
      </c>
      <c r="BM34" s="100"/>
      <c r="BN34" s="640"/>
      <c r="BO34" s="100"/>
      <c r="BP34" s="100">
        <f t="shared" si="43"/>
        <v>0</v>
      </c>
      <c r="BQ34" s="100"/>
      <c r="BR34" s="640"/>
      <c r="BS34" s="636"/>
      <c r="BT34" s="640">
        <f t="shared" si="44"/>
        <v>0</v>
      </c>
      <c r="BU34" s="100"/>
      <c r="BV34" s="640"/>
      <c r="BW34" s="100"/>
      <c r="BX34" s="100">
        <f t="shared" si="45"/>
        <v>0</v>
      </c>
      <c r="BY34" s="640"/>
      <c r="BZ34" s="640"/>
      <c r="CA34" s="110">
        <v>0</v>
      </c>
      <c r="CB34" s="110">
        <f t="shared" si="12"/>
        <v>0</v>
      </c>
      <c r="CC34" s="636">
        <f t="shared" si="13"/>
        <v>0</v>
      </c>
      <c r="CD34" s="636">
        <f t="shared" si="13"/>
        <v>0</v>
      </c>
      <c r="CE34" s="100"/>
      <c r="CF34" s="640"/>
      <c r="CG34" s="100"/>
      <c r="CH34" s="103">
        <f t="shared" si="46"/>
        <v>0</v>
      </c>
      <c r="CI34" s="640">
        <v>50</v>
      </c>
      <c r="CJ34" s="640">
        <v>50</v>
      </c>
      <c r="CK34" s="653">
        <f t="shared" si="47"/>
        <v>100</v>
      </c>
      <c r="CL34" s="103">
        <f t="shared" si="18"/>
        <v>0</v>
      </c>
      <c r="CM34" s="654">
        <v>15</v>
      </c>
      <c r="CN34" s="654">
        <v>15</v>
      </c>
      <c r="CO34" s="103">
        <f>CN34/CM34*100</f>
        <v>100</v>
      </c>
      <c r="CP34" s="103">
        <f t="shared" ref="CP34:CP44" si="50">CN34-CM34</f>
        <v>0</v>
      </c>
      <c r="CQ34" s="100"/>
      <c r="CR34" s="640"/>
      <c r="CS34" s="103"/>
      <c r="CT34" s="103"/>
      <c r="CU34" s="636">
        <f t="shared" si="14"/>
        <v>65</v>
      </c>
      <c r="CV34" s="636">
        <f t="shared" si="14"/>
        <v>65</v>
      </c>
      <c r="CW34" s="636">
        <v>0</v>
      </c>
      <c r="CX34" s="636">
        <f t="shared" si="9"/>
        <v>0</v>
      </c>
      <c r="CZ34" s="89"/>
      <c r="DA34" s="84"/>
      <c r="DC34" s="93"/>
      <c r="DD34" s="84"/>
      <c r="DE34" s="84"/>
      <c r="DF34" s="84"/>
      <c r="DG34" s="84"/>
      <c r="DH34" s="639"/>
      <c r="DI34" s="639"/>
    </row>
    <row r="35" spans="1:113" ht="12.75" customHeight="1">
      <c r="A35" s="69"/>
      <c r="B35" s="966" t="s">
        <v>657</v>
      </c>
      <c r="C35" s="967"/>
      <c r="D35" s="968"/>
      <c r="E35" s="100"/>
      <c r="F35" s="640"/>
      <c r="G35" s="100"/>
      <c r="H35" s="100">
        <f t="shared" si="33"/>
        <v>0</v>
      </c>
      <c r="I35" s="640"/>
      <c r="J35" s="640"/>
      <c r="K35" s="396"/>
      <c r="L35" s="100"/>
      <c r="M35" s="641"/>
      <c r="N35" s="641"/>
      <c r="O35" s="100"/>
      <c r="P35" s="136">
        <f t="shared" si="21"/>
        <v>0</v>
      </c>
      <c r="Q35" s="641"/>
      <c r="R35" s="641"/>
      <c r="S35" s="134"/>
      <c r="T35" s="100">
        <f t="shared" si="37"/>
        <v>0</v>
      </c>
      <c r="U35" s="103"/>
      <c r="V35" s="103"/>
      <c r="W35" s="103"/>
      <c r="X35" s="103"/>
      <c r="Y35" s="641"/>
      <c r="Z35" s="641"/>
      <c r="AA35" s="134"/>
      <c r="AB35" s="136">
        <f t="shared" si="49"/>
        <v>0</v>
      </c>
      <c r="AC35" s="641"/>
      <c r="AD35" s="641"/>
      <c r="AE35" s="134"/>
      <c r="AF35" s="136"/>
      <c r="AG35" s="641"/>
      <c r="AH35" s="641"/>
      <c r="AI35" s="134"/>
      <c r="AJ35" s="136">
        <f>AH35-AG35</f>
        <v>0</v>
      </c>
      <c r="AK35" s="136"/>
      <c r="AL35" s="134"/>
      <c r="AM35" s="136"/>
      <c r="AN35" s="136"/>
      <c r="AO35" s="636">
        <f t="shared" si="10"/>
        <v>0</v>
      </c>
      <c r="AP35" s="640">
        <f t="shared" si="35"/>
        <v>0</v>
      </c>
      <c r="AQ35" s="641"/>
      <c r="AR35" s="641">
        <f t="shared" si="24"/>
        <v>0</v>
      </c>
      <c r="AS35" s="134"/>
      <c r="AT35" s="641"/>
      <c r="AU35" s="134"/>
      <c r="AV35" s="100">
        <f t="shared" si="38"/>
        <v>0</v>
      </c>
      <c r="AW35" s="100"/>
      <c r="AX35" s="641"/>
      <c r="AY35" s="134"/>
      <c r="AZ35" s="134">
        <f t="shared" si="39"/>
        <v>0</v>
      </c>
      <c r="BA35" s="641"/>
      <c r="BB35" s="641"/>
      <c r="BC35" s="134"/>
      <c r="BD35" s="134">
        <f t="shared" si="40"/>
        <v>0</v>
      </c>
      <c r="BE35" s="134"/>
      <c r="BF35" s="641"/>
      <c r="BG35" s="134"/>
      <c r="BH35" s="134">
        <f t="shared" si="41"/>
        <v>0</v>
      </c>
      <c r="BI35" s="636">
        <f t="shared" si="15"/>
        <v>0</v>
      </c>
      <c r="BJ35" s="636">
        <f t="shared" si="34"/>
        <v>0</v>
      </c>
      <c r="BK35" s="640"/>
      <c r="BL35" s="640">
        <f t="shared" si="42"/>
        <v>0</v>
      </c>
      <c r="BM35" s="100"/>
      <c r="BN35" s="641"/>
      <c r="BO35" s="134"/>
      <c r="BP35" s="134">
        <f t="shared" si="43"/>
        <v>0</v>
      </c>
      <c r="BQ35" s="134"/>
      <c r="BR35" s="641"/>
      <c r="BS35" s="644"/>
      <c r="BT35" s="641">
        <f t="shared" si="44"/>
        <v>0</v>
      </c>
      <c r="BU35" s="134"/>
      <c r="BV35" s="641"/>
      <c r="BW35" s="134"/>
      <c r="BX35" s="134">
        <f t="shared" si="45"/>
        <v>0</v>
      </c>
      <c r="BY35" s="641"/>
      <c r="BZ35" s="641"/>
      <c r="CA35" s="128">
        <v>0</v>
      </c>
      <c r="CB35" s="110">
        <f t="shared" si="12"/>
        <v>0</v>
      </c>
      <c r="CC35" s="636">
        <f t="shared" si="13"/>
        <v>0</v>
      </c>
      <c r="CD35" s="636">
        <f t="shared" si="13"/>
        <v>0</v>
      </c>
      <c r="CE35" s="100"/>
      <c r="CF35" s="640"/>
      <c r="CG35" s="100"/>
      <c r="CH35" s="103">
        <f t="shared" si="46"/>
        <v>0</v>
      </c>
      <c r="CI35" s="641">
        <v>411.82704000000001</v>
      </c>
      <c r="CJ35" s="641">
        <v>411.82704000000001</v>
      </c>
      <c r="CK35" s="653">
        <f>CJ35/CI35*100</f>
        <v>100</v>
      </c>
      <c r="CL35" s="136">
        <f t="shared" si="18"/>
        <v>0</v>
      </c>
      <c r="CM35" s="136"/>
      <c r="CN35" s="642"/>
      <c r="CO35" s="136"/>
      <c r="CP35" s="103"/>
      <c r="CQ35" s="134"/>
      <c r="CR35" s="641"/>
      <c r="CS35" s="136"/>
      <c r="CT35" s="136"/>
      <c r="CU35" s="636">
        <f t="shared" si="14"/>
        <v>411.82704000000001</v>
      </c>
      <c r="CV35" s="636">
        <f t="shared" si="14"/>
        <v>411.82704000000001</v>
      </c>
      <c r="CW35" s="636">
        <f t="shared" si="20"/>
        <v>100</v>
      </c>
      <c r="CX35" s="636">
        <f t="shared" si="9"/>
        <v>0</v>
      </c>
      <c r="CZ35" s="89"/>
      <c r="DA35" s="84"/>
      <c r="DC35" s="93"/>
      <c r="DD35" s="84"/>
      <c r="DE35" s="84"/>
      <c r="DF35" s="84"/>
      <c r="DG35" s="84"/>
      <c r="DH35" s="639"/>
      <c r="DI35" s="639"/>
    </row>
    <row r="36" spans="1:113">
      <c r="A36" s="69"/>
      <c r="B36" s="966" t="s">
        <v>175</v>
      </c>
      <c r="C36" s="967"/>
      <c r="D36" s="968"/>
      <c r="E36" s="100"/>
      <c r="F36" s="640"/>
      <c r="G36" s="100"/>
      <c r="H36" s="100">
        <f t="shared" si="33"/>
        <v>0</v>
      </c>
      <c r="I36" s="640"/>
      <c r="J36" s="640"/>
      <c r="K36" s="396"/>
      <c r="L36" s="100"/>
      <c r="M36" s="641"/>
      <c r="N36" s="641"/>
      <c r="O36" s="100"/>
      <c r="P36" s="136">
        <f>N36-M36</f>
        <v>0</v>
      </c>
      <c r="Q36" s="641"/>
      <c r="R36" s="641"/>
      <c r="S36" s="134"/>
      <c r="T36" s="100">
        <f t="shared" si="37"/>
        <v>0</v>
      </c>
      <c r="U36" s="103"/>
      <c r="V36" s="103"/>
      <c r="W36" s="103"/>
      <c r="X36" s="103"/>
      <c r="Y36" s="641"/>
      <c r="Z36" s="641"/>
      <c r="AA36" s="134"/>
      <c r="AB36" s="136">
        <f t="shared" si="49"/>
        <v>0</v>
      </c>
      <c r="AC36" s="641"/>
      <c r="AD36" s="641"/>
      <c r="AE36" s="134"/>
      <c r="AF36" s="136">
        <f t="shared" ref="AF36:AF50" si="51">AD36-AC36</f>
        <v>0</v>
      </c>
      <c r="AG36" s="641"/>
      <c r="AH36" s="641">
        <v>49.012999999999998</v>
      </c>
      <c r="AI36" s="134"/>
      <c r="AJ36" s="136"/>
      <c r="AK36" s="136"/>
      <c r="AL36" s="134"/>
      <c r="AM36" s="136"/>
      <c r="AN36" s="136"/>
      <c r="AO36" s="636">
        <f t="shared" si="10"/>
        <v>0</v>
      </c>
      <c r="AP36" s="640">
        <f t="shared" si="35"/>
        <v>49.012999999999998</v>
      </c>
      <c r="AQ36" s="641"/>
      <c r="AR36" s="641">
        <f t="shared" si="24"/>
        <v>49.012999999999998</v>
      </c>
      <c r="AS36" s="641"/>
      <c r="AT36" s="641"/>
      <c r="AU36" s="134"/>
      <c r="AV36" s="100">
        <f t="shared" si="38"/>
        <v>0</v>
      </c>
      <c r="AW36" s="100"/>
      <c r="AX36" s="641"/>
      <c r="AY36" s="134"/>
      <c r="AZ36" s="134">
        <f t="shared" si="39"/>
        <v>0</v>
      </c>
      <c r="BA36" s="641"/>
      <c r="BB36" s="641"/>
      <c r="BC36" s="134"/>
      <c r="BD36" s="134">
        <f t="shared" si="40"/>
        <v>0</v>
      </c>
      <c r="BE36" s="134"/>
      <c r="BF36" s="641"/>
      <c r="BG36" s="134"/>
      <c r="BH36" s="134">
        <f t="shared" si="41"/>
        <v>0</v>
      </c>
      <c r="BI36" s="636">
        <f t="shared" si="15"/>
        <v>0</v>
      </c>
      <c r="BJ36" s="636">
        <f t="shared" si="34"/>
        <v>0</v>
      </c>
      <c r="BK36" s="640"/>
      <c r="BL36" s="640">
        <f t="shared" si="42"/>
        <v>0</v>
      </c>
      <c r="BM36" s="100"/>
      <c r="BN36" s="641"/>
      <c r="BO36" s="134"/>
      <c r="BP36" s="134">
        <f t="shared" si="43"/>
        <v>0</v>
      </c>
      <c r="BQ36" s="134"/>
      <c r="BR36" s="641"/>
      <c r="BS36" s="644"/>
      <c r="BT36" s="641">
        <f t="shared" si="44"/>
        <v>0</v>
      </c>
      <c r="BU36" s="134"/>
      <c r="BV36" s="641"/>
      <c r="BW36" s="134"/>
      <c r="BX36" s="134">
        <f t="shared" si="45"/>
        <v>0</v>
      </c>
      <c r="BY36" s="641"/>
      <c r="BZ36" s="641"/>
      <c r="CA36" s="128"/>
      <c r="CB36" s="110">
        <f t="shared" si="12"/>
        <v>0</v>
      </c>
      <c r="CC36" s="636">
        <f t="shared" si="13"/>
        <v>0</v>
      </c>
      <c r="CD36" s="636">
        <f t="shared" si="13"/>
        <v>49.012999999999998</v>
      </c>
      <c r="CE36" s="100"/>
      <c r="CF36" s="640"/>
      <c r="CG36" s="100"/>
      <c r="CH36" s="103">
        <f t="shared" si="46"/>
        <v>0</v>
      </c>
      <c r="CI36" s="641"/>
      <c r="CJ36" s="641"/>
      <c r="CK36" s="653"/>
      <c r="CL36" s="136"/>
      <c r="CM36" s="136"/>
      <c r="CN36" s="642"/>
      <c r="CO36" s="136"/>
      <c r="CP36" s="103"/>
      <c r="CQ36" s="134"/>
      <c r="CR36" s="641"/>
      <c r="CS36" s="136"/>
      <c r="CT36" s="136"/>
      <c r="CU36" s="636">
        <f t="shared" si="14"/>
        <v>0</v>
      </c>
      <c r="CV36" s="636">
        <f t="shared" si="14"/>
        <v>49.012999999999998</v>
      </c>
      <c r="CW36" s="636" t="e">
        <f t="shared" si="20"/>
        <v>#DIV/0!</v>
      </c>
      <c r="CX36" s="636">
        <f t="shared" si="9"/>
        <v>49.012999999999998</v>
      </c>
      <c r="CZ36" s="89"/>
      <c r="DA36" s="84"/>
      <c r="DC36" s="93"/>
      <c r="DD36" s="84"/>
      <c r="DE36" s="84"/>
      <c r="DF36" s="84"/>
      <c r="DG36" s="84"/>
      <c r="DH36" s="639"/>
      <c r="DI36" s="639"/>
    </row>
    <row r="37" spans="1:113" ht="13.5" customHeight="1">
      <c r="A37" s="69"/>
      <c r="B37" s="966" t="s">
        <v>390</v>
      </c>
      <c r="C37" s="967"/>
      <c r="D37" s="968"/>
      <c r="E37" s="640">
        <v>73</v>
      </c>
      <c r="F37" s="640">
        <v>12</v>
      </c>
      <c r="G37" s="100">
        <f t="shared" ref="G37:G47" si="52">F37/E37*100</f>
        <v>16.43835616438356</v>
      </c>
      <c r="H37" s="100">
        <f t="shared" si="33"/>
        <v>-61</v>
      </c>
      <c r="I37" s="640"/>
      <c r="J37" s="640"/>
      <c r="K37" s="396"/>
      <c r="L37" s="100">
        <f>J37-I37</f>
        <v>0</v>
      </c>
      <c r="M37" s="641"/>
      <c r="N37" s="641">
        <v>48.253999999999998</v>
      </c>
      <c r="O37" s="100"/>
      <c r="P37" s="136">
        <f>N37-M37</f>
        <v>48.253999999999998</v>
      </c>
      <c r="Q37" s="641">
        <v>126.5</v>
      </c>
      <c r="R37" s="641">
        <v>126.47199999999999</v>
      </c>
      <c r="S37" s="134">
        <f t="shared" si="36"/>
        <v>99.977865612648216</v>
      </c>
      <c r="T37" s="100">
        <f t="shared" si="37"/>
        <v>-2.8000000000005798E-2</v>
      </c>
      <c r="U37" s="103"/>
      <c r="V37" s="103"/>
      <c r="W37" s="103"/>
      <c r="X37" s="103"/>
      <c r="Y37" s="641"/>
      <c r="Z37" s="641">
        <v>18.399999999999999</v>
      </c>
      <c r="AA37" s="134"/>
      <c r="AB37" s="136">
        <f t="shared" si="49"/>
        <v>18.399999999999999</v>
      </c>
      <c r="AC37" s="641"/>
      <c r="AD37" s="641">
        <v>38</v>
      </c>
      <c r="AE37" s="134"/>
      <c r="AF37" s="136">
        <f t="shared" si="51"/>
        <v>38</v>
      </c>
      <c r="AG37" s="641"/>
      <c r="AH37" s="641"/>
      <c r="AI37" s="134"/>
      <c r="AJ37" s="136">
        <f>AH37-AG37</f>
        <v>0</v>
      </c>
      <c r="AK37" s="136"/>
      <c r="AL37" s="134">
        <v>85.313999999999993</v>
      </c>
      <c r="AM37" s="136"/>
      <c r="AN37" s="136"/>
      <c r="AO37" s="636">
        <f t="shared" si="10"/>
        <v>199.5</v>
      </c>
      <c r="AP37" s="640">
        <f t="shared" si="35"/>
        <v>328.44</v>
      </c>
      <c r="AQ37" s="641"/>
      <c r="AR37" s="641">
        <f t="shared" si="24"/>
        <v>128.94</v>
      </c>
      <c r="AS37" s="641"/>
      <c r="AT37" s="641">
        <v>63.862000000000002</v>
      </c>
      <c r="AU37" s="134"/>
      <c r="AV37" s="100">
        <f t="shared" si="38"/>
        <v>63.862000000000002</v>
      </c>
      <c r="AW37" s="100"/>
      <c r="AX37" s="641"/>
      <c r="AY37" s="134"/>
      <c r="AZ37" s="134">
        <f t="shared" si="39"/>
        <v>0</v>
      </c>
      <c r="BA37" s="641"/>
      <c r="BB37" s="641"/>
      <c r="BC37" s="134"/>
      <c r="BD37" s="134">
        <f t="shared" si="40"/>
        <v>0</v>
      </c>
      <c r="BE37" s="134"/>
      <c r="BF37" s="641"/>
      <c r="BG37" s="134"/>
      <c r="BH37" s="134">
        <f t="shared" si="41"/>
        <v>0</v>
      </c>
      <c r="BI37" s="636">
        <f t="shared" si="15"/>
        <v>0</v>
      </c>
      <c r="BJ37" s="636">
        <f t="shared" si="34"/>
        <v>63.862000000000002</v>
      </c>
      <c r="BK37" s="640"/>
      <c r="BL37" s="640">
        <f t="shared" si="42"/>
        <v>63.862000000000002</v>
      </c>
      <c r="BM37" s="100"/>
      <c r="BN37" s="641"/>
      <c r="BO37" s="134"/>
      <c r="BP37" s="134">
        <f t="shared" si="43"/>
        <v>0</v>
      </c>
      <c r="BQ37" s="134"/>
      <c r="BR37" s="641"/>
      <c r="BS37" s="644"/>
      <c r="BT37" s="641">
        <f t="shared" si="44"/>
        <v>0</v>
      </c>
      <c r="BU37" s="134"/>
      <c r="BV37" s="641"/>
      <c r="BW37" s="134"/>
      <c r="BX37" s="134">
        <f t="shared" si="45"/>
        <v>0</v>
      </c>
      <c r="BY37" s="641"/>
      <c r="BZ37" s="641"/>
      <c r="CA37" s="128">
        <v>0</v>
      </c>
      <c r="CB37" s="110">
        <f t="shared" si="12"/>
        <v>0</v>
      </c>
      <c r="CC37" s="636">
        <f t="shared" si="13"/>
        <v>199.5</v>
      </c>
      <c r="CD37" s="636">
        <f t="shared" si="13"/>
        <v>392.30200000000002</v>
      </c>
      <c r="CE37" s="100"/>
      <c r="CF37" s="640"/>
      <c r="CG37" s="100"/>
      <c r="CH37" s="103">
        <f t="shared" si="46"/>
        <v>0</v>
      </c>
      <c r="CI37" s="641"/>
      <c r="CJ37" s="641"/>
      <c r="CK37" s="653"/>
      <c r="CL37" s="136">
        <f t="shared" si="18"/>
        <v>0</v>
      </c>
      <c r="CM37" s="136"/>
      <c r="CN37" s="642"/>
      <c r="CO37" s="136"/>
      <c r="CP37" s="103"/>
      <c r="CQ37" s="134"/>
      <c r="CR37" s="641"/>
      <c r="CS37" s="136"/>
      <c r="CT37" s="136"/>
      <c r="CU37" s="636">
        <f t="shared" si="14"/>
        <v>199.5</v>
      </c>
      <c r="CV37" s="636">
        <f t="shared" si="14"/>
        <v>392.30200000000002</v>
      </c>
      <c r="CW37" s="636">
        <f>CV37/CU37*100</f>
        <v>196.64260651629073</v>
      </c>
      <c r="CX37" s="636">
        <f t="shared" si="9"/>
        <v>192.80200000000002</v>
      </c>
      <c r="CZ37" s="89"/>
      <c r="DA37" s="84"/>
      <c r="DC37" s="93"/>
      <c r="DD37" s="84"/>
      <c r="DE37" s="84"/>
      <c r="DF37" s="84"/>
      <c r="DG37" s="84"/>
      <c r="DH37" s="639"/>
      <c r="DI37" s="639"/>
    </row>
    <row r="38" spans="1:113">
      <c r="A38" s="69"/>
      <c r="B38" s="966" t="s">
        <v>163</v>
      </c>
      <c r="C38" s="967"/>
      <c r="D38" s="968"/>
      <c r="E38" s="640"/>
      <c r="F38" s="640"/>
      <c r="G38" s="100"/>
      <c r="H38" s="100">
        <f t="shared" si="33"/>
        <v>0</v>
      </c>
      <c r="I38" s="640"/>
      <c r="J38" s="640"/>
      <c r="K38" s="396"/>
      <c r="L38" s="100">
        <f>J38-I38</f>
        <v>0</v>
      </c>
      <c r="M38" s="641"/>
      <c r="N38" s="641"/>
      <c r="O38" s="100"/>
      <c r="P38" s="136">
        <f t="shared" si="21"/>
        <v>0</v>
      </c>
      <c r="Q38" s="641"/>
      <c r="R38" s="641"/>
      <c r="S38" s="134"/>
      <c r="T38" s="100">
        <f t="shared" si="37"/>
        <v>0</v>
      </c>
      <c r="U38" s="103"/>
      <c r="V38" s="103"/>
      <c r="W38" s="103"/>
      <c r="X38" s="103"/>
      <c r="Y38" s="641"/>
      <c r="Z38" s="641"/>
      <c r="AA38" s="134"/>
      <c r="AB38" s="136">
        <f t="shared" si="49"/>
        <v>0</v>
      </c>
      <c r="AC38" s="641"/>
      <c r="AD38" s="641"/>
      <c r="AE38" s="134"/>
      <c r="AF38" s="136">
        <f t="shared" si="51"/>
        <v>0</v>
      </c>
      <c r="AG38" s="641"/>
      <c r="AH38" s="641"/>
      <c r="AI38" s="134"/>
      <c r="AJ38" s="136">
        <f>AH38-AG38</f>
        <v>0</v>
      </c>
      <c r="AK38" s="136"/>
      <c r="AL38" s="134"/>
      <c r="AM38" s="136"/>
      <c r="AN38" s="136"/>
      <c r="AO38" s="636">
        <f t="shared" si="10"/>
        <v>0</v>
      </c>
      <c r="AP38" s="640">
        <f t="shared" si="35"/>
        <v>0</v>
      </c>
      <c r="AQ38" s="641"/>
      <c r="AR38" s="641">
        <f t="shared" si="24"/>
        <v>0</v>
      </c>
      <c r="AS38" s="641"/>
      <c r="AT38" s="641"/>
      <c r="AU38" s="134"/>
      <c r="AV38" s="100">
        <f t="shared" si="38"/>
        <v>0</v>
      </c>
      <c r="AW38" s="100"/>
      <c r="AX38" s="641"/>
      <c r="AY38" s="134"/>
      <c r="AZ38" s="134">
        <f t="shared" si="39"/>
        <v>0</v>
      </c>
      <c r="BA38" s="641"/>
      <c r="BB38" s="641"/>
      <c r="BC38" s="134"/>
      <c r="BD38" s="134">
        <f t="shared" si="40"/>
        <v>0</v>
      </c>
      <c r="BE38" s="134"/>
      <c r="BF38" s="641"/>
      <c r="BG38" s="134"/>
      <c r="BH38" s="134">
        <f t="shared" si="41"/>
        <v>0</v>
      </c>
      <c r="BI38" s="636">
        <f t="shared" si="15"/>
        <v>0</v>
      </c>
      <c r="BJ38" s="636">
        <f t="shared" si="34"/>
        <v>0</v>
      </c>
      <c r="BK38" s="640"/>
      <c r="BL38" s="640">
        <f t="shared" si="42"/>
        <v>0</v>
      </c>
      <c r="BM38" s="100"/>
      <c r="BN38" s="641"/>
      <c r="BO38" s="134"/>
      <c r="BP38" s="134">
        <f t="shared" si="43"/>
        <v>0</v>
      </c>
      <c r="BQ38" s="134"/>
      <c r="BR38" s="641"/>
      <c r="BS38" s="644"/>
      <c r="BT38" s="641">
        <f t="shared" si="44"/>
        <v>0</v>
      </c>
      <c r="BU38" s="134"/>
      <c r="BV38" s="641"/>
      <c r="BW38" s="134"/>
      <c r="BX38" s="134">
        <f t="shared" si="45"/>
        <v>0</v>
      </c>
      <c r="BY38" s="641"/>
      <c r="BZ38" s="641"/>
      <c r="CA38" s="128">
        <v>0</v>
      </c>
      <c r="CB38" s="110">
        <f t="shared" si="12"/>
        <v>0</v>
      </c>
      <c r="CC38" s="636">
        <f t="shared" si="13"/>
        <v>0</v>
      </c>
      <c r="CD38" s="636">
        <f t="shared" si="13"/>
        <v>0</v>
      </c>
      <c r="CE38" s="640"/>
      <c r="CF38" s="640"/>
      <c r="CG38" s="396"/>
      <c r="CH38" s="103">
        <f t="shared" si="46"/>
        <v>0</v>
      </c>
      <c r="CI38" s="641">
        <v>104.84044</v>
      </c>
      <c r="CJ38" s="641">
        <v>104.84044</v>
      </c>
      <c r="CK38" s="653">
        <f t="shared" si="47"/>
        <v>100</v>
      </c>
      <c r="CL38" s="136">
        <f t="shared" si="18"/>
        <v>0</v>
      </c>
      <c r="CM38" s="136"/>
      <c r="CN38" s="642"/>
      <c r="CO38" s="136"/>
      <c r="CP38" s="103"/>
      <c r="CQ38" s="134"/>
      <c r="CR38" s="641"/>
      <c r="CS38" s="136"/>
      <c r="CT38" s="136"/>
      <c r="CU38" s="636">
        <f t="shared" si="14"/>
        <v>104.84044</v>
      </c>
      <c r="CV38" s="636">
        <f t="shared" si="14"/>
        <v>104.84044</v>
      </c>
      <c r="CW38" s="636">
        <f t="shared" si="20"/>
        <v>100</v>
      </c>
      <c r="CX38" s="636">
        <f t="shared" si="9"/>
        <v>0</v>
      </c>
      <c r="CZ38" s="89"/>
      <c r="DA38" s="84"/>
      <c r="DC38" s="93"/>
      <c r="DD38" s="84"/>
      <c r="DE38" s="84"/>
      <c r="DF38" s="84"/>
      <c r="DG38" s="84"/>
      <c r="DH38" s="639"/>
      <c r="DI38" s="639"/>
    </row>
    <row r="39" spans="1:113">
      <c r="A39" s="69"/>
      <c r="B39" s="966" t="s">
        <v>836</v>
      </c>
      <c r="C39" s="967"/>
      <c r="D39" s="968"/>
      <c r="E39" s="640"/>
      <c r="F39" s="640"/>
      <c r="G39" s="100"/>
      <c r="H39" s="100">
        <f t="shared" si="33"/>
        <v>0</v>
      </c>
      <c r="I39" s="640"/>
      <c r="J39" s="640"/>
      <c r="K39" s="396"/>
      <c r="L39" s="100"/>
      <c r="M39" s="641"/>
      <c r="N39" s="641"/>
      <c r="O39" s="100"/>
      <c r="P39" s="136"/>
      <c r="Q39" s="641"/>
      <c r="R39" s="641"/>
      <c r="S39" s="134"/>
      <c r="T39" s="100"/>
      <c r="U39" s="103"/>
      <c r="V39" s="103"/>
      <c r="W39" s="103"/>
      <c r="X39" s="103"/>
      <c r="Y39" s="641"/>
      <c r="Z39" s="641"/>
      <c r="AA39" s="134"/>
      <c r="AB39" s="136">
        <f t="shared" si="49"/>
        <v>0</v>
      </c>
      <c r="AC39" s="641"/>
      <c r="AD39" s="641">
        <v>105</v>
      </c>
      <c r="AE39" s="134"/>
      <c r="AF39" s="136">
        <f t="shared" si="51"/>
        <v>105</v>
      </c>
      <c r="AG39" s="641"/>
      <c r="AH39" s="641"/>
      <c r="AI39" s="134"/>
      <c r="AJ39" s="136"/>
      <c r="AK39" s="136"/>
      <c r="AL39" s="134"/>
      <c r="AM39" s="136"/>
      <c r="AN39" s="136"/>
      <c r="AO39" s="636">
        <f t="shared" si="10"/>
        <v>0</v>
      </c>
      <c r="AP39" s="640">
        <f t="shared" si="35"/>
        <v>105</v>
      </c>
      <c r="AQ39" s="641"/>
      <c r="AR39" s="641">
        <f t="shared" si="24"/>
        <v>105</v>
      </c>
      <c r="AS39" s="641"/>
      <c r="AT39" s="641"/>
      <c r="AU39" s="134"/>
      <c r="AV39" s="100">
        <f t="shared" si="38"/>
        <v>0</v>
      </c>
      <c r="AW39" s="100"/>
      <c r="AX39" s="641"/>
      <c r="AY39" s="134"/>
      <c r="AZ39" s="134">
        <f t="shared" si="39"/>
        <v>0</v>
      </c>
      <c r="BA39" s="641"/>
      <c r="BB39" s="641"/>
      <c r="BC39" s="134"/>
      <c r="BD39" s="134">
        <f t="shared" si="40"/>
        <v>0</v>
      </c>
      <c r="BE39" s="134"/>
      <c r="BF39" s="641"/>
      <c r="BG39" s="134"/>
      <c r="BH39" s="134">
        <f t="shared" si="41"/>
        <v>0</v>
      </c>
      <c r="BI39" s="636">
        <f t="shared" si="15"/>
        <v>0</v>
      </c>
      <c r="BJ39" s="636">
        <f t="shared" si="34"/>
        <v>0</v>
      </c>
      <c r="BK39" s="640"/>
      <c r="BL39" s="640">
        <f t="shared" si="42"/>
        <v>0</v>
      </c>
      <c r="BM39" s="100"/>
      <c r="BN39" s="641"/>
      <c r="BO39" s="134"/>
      <c r="BP39" s="134">
        <f t="shared" si="43"/>
        <v>0</v>
      </c>
      <c r="BQ39" s="134"/>
      <c r="BR39" s="641"/>
      <c r="BS39" s="644"/>
      <c r="BT39" s="641">
        <f t="shared" si="44"/>
        <v>0</v>
      </c>
      <c r="BU39" s="134"/>
      <c r="BV39" s="641"/>
      <c r="BW39" s="134"/>
      <c r="BX39" s="134">
        <f t="shared" si="45"/>
        <v>0</v>
      </c>
      <c r="BY39" s="641"/>
      <c r="BZ39" s="641"/>
      <c r="CA39" s="128"/>
      <c r="CB39" s="110">
        <f t="shared" si="12"/>
        <v>0</v>
      </c>
      <c r="CC39" s="636">
        <f t="shared" si="13"/>
        <v>0</v>
      </c>
      <c r="CD39" s="636">
        <f t="shared" si="13"/>
        <v>105</v>
      </c>
      <c r="CE39" s="100"/>
      <c r="CF39" s="640"/>
      <c r="CG39" s="100"/>
      <c r="CH39" s="103">
        <f t="shared" si="46"/>
        <v>0</v>
      </c>
      <c r="CI39" s="641"/>
      <c r="CJ39" s="641"/>
      <c r="CK39" s="653"/>
      <c r="CL39" s="136"/>
      <c r="CM39" s="136"/>
      <c r="CN39" s="642"/>
      <c r="CO39" s="136"/>
      <c r="CP39" s="103"/>
      <c r="CQ39" s="134"/>
      <c r="CR39" s="641"/>
      <c r="CS39" s="136"/>
      <c r="CT39" s="136"/>
      <c r="CU39" s="636">
        <f t="shared" si="14"/>
        <v>0</v>
      </c>
      <c r="CV39" s="636">
        <f t="shared" si="14"/>
        <v>105</v>
      </c>
      <c r="CW39" s="636" t="e">
        <f t="shared" si="20"/>
        <v>#DIV/0!</v>
      </c>
      <c r="CX39" s="636">
        <f t="shared" si="9"/>
        <v>105</v>
      </c>
      <c r="CZ39" s="89"/>
      <c r="DA39" s="84"/>
      <c r="DC39" s="93"/>
      <c r="DD39" s="84"/>
      <c r="DE39" s="84"/>
      <c r="DF39" s="84"/>
      <c r="DG39" s="84"/>
      <c r="DH39" s="639"/>
      <c r="DI39" s="639"/>
    </row>
    <row r="40" spans="1:113">
      <c r="A40" s="69"/>
      <c r="B40" s="966" t="s">
        <v>658</v>
      </c>
      <c r="C40" s="967"/>
      <c r="D40" s="968"/>
      <c r="E40" s="640"/>
      <c r="F40" s="640"/>
      <c r="G40" s="100"/>
      <c r="H40" s="100">
        <f t="shared" si="33"/>
        <v>0</v>
      </c>
      <c r="I40" s="640"/>
      <c r="J40" s="640"/>
      <c r="K40" s="396"/>
      <c r="L40" s="100">
        <f>J40-I40</f>
        <v>0</v>
      </c>
      <c r="M40" s="641"/>
      <c r="N40" s="641"/>
      <c r="O40" s="100"/>
      <c r="P40" s="136">
        <f t="shared" si="21"/>
        <v>0</v>
      </c>
      <c r="Q40" s="641"/>
      <c r="R40" s="641"/>
      <c r="S40" s="134"/>
      <c r="T40" s="100">
        <f t="shared" si="37"/>
        <v>0</v>
      </c>
      <c r="U40" s="103"/>
      <c r="V40" s="103"/>
      <c r="W40" s="103"/>
      <c r="X40" s="103"/>
      <c r="Y40" s="641"/>
      <c r="Z40" s="641"/>
      <c r="AA40" s="134"/>
      <c r="AB40" s="136">
        <f t="shared" si="49"/>
        <v>0</v>
      </c>
      <c r="AC40" s="641"/>
      <c r="AD40" s="641"/>
      <c r="AE40" s="134"/>
      <c r="AF40" s="136">
        <f t="shared" si="51"/>
        <v>0</v>
      </c>
      <c r="AG40" s="641"/>
      <c r="AH40" s="641"/>
      <c r="AI40" s="134"/>
      <c r="AJ40" s="136"/>
      <c r="AK40" s="136"/>
      <c r="AL40" s="134"/>
      <c r="AM40" s="136"/>
      <c r="AN40" s="136"/>
      <c r="AO40" s="636">
        <f t="shared" si="10"/>
        <v>0</v>
      </c>
      <c r="AP40" s="640">
        <f t="shared" si="35"/>
        <v>0</v>
      </c>
      <c r="AQ40" s="641"/>
      <c r="AR40" s="641">
        <f t="shared" si="24"/>
        <v>0</v>
      </c>
      <c r="AS40" s="641"/>
      <c r="AT40" s="641"/>
      <c r="AU40" s="134"/>
      <c r="AV40" s="100">
        <f t="shared" si="38"/>
        <v>0</v>
      </c>
      <c r="AW40" s="100"/>
      <c r="AX40" s="641"/>
      <c r="AY40" s="134"/>
      <c r="AZ40" s="134">
        <f t="shared" si="39"/>
        <v>0</v>
      </c>
      <c r="BA40" s="641"/>
      <c r="BB40" s="641"/>
      <c r="BC40" s="134"/>
      <c r="BD40" s="134">
        <f t="shared" si="40"/>
        <v>0</v>
      </c>
      <c r="BE40" s="134"/>
      <c r="BF40" s="641"/>
      <c r="BG40" s="134"/>
      <c r="BH40" s="134">
        <f t="shared" si="41"/>
        <v>0</v>
      </c>
      <c r="BI40" s="636">
        <f t="shared" si="15"/>
        <v>0</v>
      </c>
      <c r="BJ40" s="636">
        <f t="shared" si="34"/>
        <v>0</v>
      </c>
      <c r="BK40" s="640"/>
      <c r="BL40" s="640">
        <f t="shared" si="42"/>
        <v>0</v>
      </c>
      <c r="BM40" s="100"/>
      <c r="BN40" s="641"/>
      <c r="BO40" s="134"/>
      <c r="BP40" s="134">
        <f t="shared" si="43"/>
        <v>0</v>
      </c>
      <c r="BQ40" s="134"/>
      <c r="BR40" s="641"/>
      <c r="BS40" s="644"/>
      <c r="BT40" s="641">
        <f t="shared" si="44"/>
        <v>0</v>
      </c>
      <c r="BU40" s="134"/>
      <c r="BV40" s="641"/>
      <c r="BW40" s="134"/>
      <c r="BX40" s="134">
        <f t="shared" si="45"/>
        <v>0</v>
      </c>
      <c r="BY40" s="641"/>
      <c r="BZ40" s="641"/>
      <c r="CA40" s="128"/>
      <c r="CB40" s="110">
        <f t="shared" si="12"/>
        <v>0</v>
      </c>
      <c r="CC40" s="636">
        <f t="shared" si="13"/>
        <v>0</v>
      </c>
      <c r="CD40" s="636">
        <f t="shared" si="13"/>
        <v>0</v>
      </c>
      <c r="CE40" s="100"/>
      <c r="CF40" s="640"/>
      <c r="CG40" s="100"/>
      <c r="CH40" s="103">
        <f t="shared" si="46"/>
        <v>0</v>
      </c>
      <c r="CI40" s="641">
        <v>16.11429</v>
      </c>
      <c r="CJ40" s="641">
        <v>16.11429</v>
      </c>
      <c r="CK40" s="653">
        <f t="shared" si="47"/>
        <v>100</v>
      </c>
      <c r="CL40" s="136">
        <f t="shared" si="18"/>
        <v>0</v>
      </c>
      <c r="CM40" s="136"/>
      <c r="CN40" s="642"/>
      <c r="CO40" s="136"/>
      <c r="CP40" s="103"/>
      <c r="CQ40" s="134"/>
      <c r="CR40" s="641"/>
      <c r="CS40" s="136"/>
      <c r="CT40" s="136"/>
      <c r="CU40" s="636">
        <f t="shared" si="14"/>
        <v>16.11429</v>
      </c>
      <c r="CV40" s="636">
        <f t="shared" si="14"/>
        <v>16.11429</v>
      </c>
      <c r="CW40" s="636">
        <f t="shared" si="20"/>
        <v>100</v>
      </c>
      <c r="CX40" s="636">
        <f t="shared" si="9"/>
        <v>0</v>
      </c>
      <c r="CZ40" s="89"/>
      <c r="DA40" s="84"/>
      <c r="DC40" s="93"/>
      <c r="DD40" s="84"/>
      <c r="DE40" s="84"/>
      <c r="DF40" s="84"/>
      <c r="DG40" s="84"/>
      <c r="DH40" s="639"/>
      <c r="DI40" s="639"/>
    </row>
    <row r="41" spans="1:113" ht="12.75" customHeight="1">
      <c r="A41" s="69"/>
      <c r="B41" s="927" t="s">
        <v>660</v>
      </c>
      <c r="C41" s="928"/>
      <c r="D41" s="929"/>
      <c r="E41" s="640"/>
      <c r="F41" s="640"/>
      <c r="G41" s="100"/>
      <c r="H41" s="100">
        <f t="shared" si="33"/>
        <v>0</v>
      </c>
      <c r="I41" s="640"/>
      <c r="J41" s="640"/>
      <c r="K41" s="396"/>
      <c r="L41" s="100">
        <f>J41-I41</f>
        <v>0</v>
      </c>
      <c r="M41" s="641"/>
      <c r="N41" s="641"/>
      <c r="O41" s="100"/>
      <c r="P41" s="136">
        <f t="shared" si="21"/>
        <v>0</v>
      </c>
      <c r="Q41" s="641"/>
      <c r="R41" s="641"/>
      <c r="S41" s="134"/>
      <c r="T41" s="100">
        <f t="shared" si="37"/>
        <v>0</v>
      </c>
      <c r="U41" s="103"/>
      <c r="V41" s="103"/>
      <c r="W41" s="103"/>
      <c r="X41" s="103"/>
      <c r="Y41" s="641"/>
      <c r="Z41" s="641"/>
      <c r="AA41" s="134"/>
      <c r="AB41" s="136">
        <f t="shared" si="49"/>
        <v>0</v>
      </c>
      <c r="AC41" s="641"/>
      <c r="AD41" s="641"/>
      <c r="AE41" s="134"/>
      <c r="AF41" s="136">
        <f t="shared" si="51"/>
        <v>0</v>
      </c>
      <c r="AG41" s="641"/>
      <c r="AH41" s="641"/>
      <c r="AI41" s="134"/>
      <c r="AJ41" s="136"/>
      <c r="AK41" s="136"/>
      <c r="AL41" s="134"/>
      <c r="AM41" s="136"/>
      <c r="AN41" s="136"/>
      <c r="AO41" s="636">
        <f t="shared" si="10"/>
        <v>0</v>
      </c>
      <c r="AP41" s="640">
        <f t="shared" si="35"/>
        <v>0</v>
      </c>
      <c r="AQ41" s="640"/>
      <c r="AR41" s="640">
        <f t="shared" si="24"/>
        <v>0</v>
      </c>
      <c r="AS41" s="641"/>
      <c r="AT41" s="641"/>
      <c r="AU41" s="100"/>
      <c r="AV41" s="100">
        <f t="shared" si="38"/>
        <v>0</v>
      </c>
      <c r="AW41" s="100"/>
      <c r="AX41" s="641"/>
      <c r="AY41" s="134"/>
      <c r="AZ41" s="134">
        <f t="shared" si="39"/>
        <v>0</v>
      </c>
      <c r="BA41" s="641"/>
      <c r="BB41" s="641"/>
      <c r="BC41" s="134"/>
      <c r="BD41" s="134">
        <f t="shared" si="40"/>
        <v>0</v>
      </c>
      <c r="BE41" s="134"/>
      <c r="BF41" s="641"/>
      <c r="BG41" s="134"/>
      <c r="BH41" s="134">
        <f t="shared" si="41"/>
        <v>0</v>
      </c>
      <c r="BI41" s="636">
        <f t="shared" si="15"/>
        <v>0</v>
      </c>
      <c r="BJ41" s="636">
        <f t="shared" si="34"/>
        <v>0</v>
      </c>
      <c r="BK41" s="640"/>
      <c r="BL41" s="640">
        <f t="shared" si="42"/>
        <v>0</v>
      </c>
      <c r="BM41" s="100"/>
      <c r="BN41" s="641"/>
      <c r="BO41" s="134"/>
      <c r="BP41" s="134">
        <f t="shared" si="43"/>
        <v>0</v>
      </c>
      <c r="BQ41" s="134"/>
      <c r="BR41" s="641"/>
      <c r="BS41" s="644"/>
      <c r="BT41" s="641">
        <f t="shared" si="44"/>
        <v>0</v>
      </c>
      <c r="BU41" s="134"/>
      <c r="BV41" s="641"/>
      <c r="BW41" s="134"/>
      <c r="BX41" s="134">
        <f t="shared" si="45"/>
        <v>0</v>
      </c>
      <c r="BY41" s="641"/>
      <c r="BZ41" s="641"/>
      <c r="CA41" s="128"/>
      <c r="CB41" s="110">
        <f t="shared" si="12"/>
        <v>0</v>
      </c>
      <c r="CC41" s="636">
        <f t="shared" si="13"/>
        <v>0</v>
      </c>
      <c r="CD41" s="636">
        <f t="shared" si="13"/>
        <v>0</v>
      </c>
      <c r="CE41" s="100"/>
      <c r="CF41" s="640"/>
      <c r="CG41" s="100"/>
      <c r="CH41" s="103">
        <f t="shared" si="46"/>
        <v>0</v>
      </c>
      <c r="CI41" s="641">
        <v>43.264150000000001</v>
      </c>
      <c r="CJ41" s="641">
        <v>43.264150000000001</v>
      </c>
      <c r="CK41" s="653">
        <f t="shared" si="47"/>
        <v>100</v>
      </c>
      <c r="CL41" s="136">
        <f t="shared" si="18"/>
        <v>0</v>
      </c>
      <c r="CM41" s="136"/>
      <c r="CN41" s="642"/>
      <c r="CO41" s="136"/>
      <c r="CP41" s="103"/>
      <c r="CQ41" s="134">
        <v>58.577779999999997</v>
      </c>
      <c r="CR41" s="641">
        <v>58.577779999999997</v>
      </c>
      <c r="CS41" s="649">
        <f>CR41/CQ41*100</f>
        <v>100</v>
      </c>
      <c r="CT41" s="657">
        <f>CR41-CQ41</f>
        <v>0</v>
      </c>
      <c r="CU41" s="636">
        <f t="shared" si="14"/>
        <v>101.84192999999999</v>
      </c>
      <c r="CV41" s="636">
        <f t="shared" si="14"/>
        <v>101.84192999999999</v>
      </c>
      <c r="CW41" s="636">
        <f t="shared" si="20"/>
        <v>100</v>
      </c>
      <c r="CX41" s="636">
        <f t="shared" si="9"/>
        <v>0</v>
      </c>
      <c r="CZ41" s="89"/>
      <c r="DA41" s="84"/>
      <c r="DC41" s="93"/>
      <c r="DD41" s="84"/>
      <c r="DE41" s="84"/>
      <c r="DF41" s="84"/>
      <c r="DG41" s="84"/>
      <c r="DH41" s="639"/>
      <c r="DI41" s="639"/>
    </row>
    <row r="42" spans="1:113" ht="12.75" customHeight="1">
      <c r="A42" s="69"/>
      <c r="B42" s="927" t="s">
        <v>630</v>
      </c>
      <c r="C42" s="928"/>
      <c r="D42" s="929"/>
      <c r="E42" s="640">
        <v>0</v>
      </c>
      <c r="F42" s="640"/>
      <c r="G42" s="100"/>
      <c r="H42" s="100">
        <f t="shared" si="33"/>
        <v>0</v>
      </c>
      <c r="I42" s="640">
        <v>0</v>
      </c>
      <c r="J42" s="640">
        <v>0</v>
      </c>
      <c r="K42" s="396">
        <v>0</v>
      </c>
      <c r="L42" s="100">
        <f t="shared" ref="L42:L50" si="53">J42-I42</f>
        <v>0</v>
      </c>
      <c r="M42" s="641">
        <v>0</v>
      </c>
      <c r="N42" s="641">
        <v>0</v>
      </c>
      <c r="O42" s="100"/>
      <c r="P42" s="136">
        <f t="shared" ref="P42:P50" si="54">N42-M42</f>
        <v>0</v>
      </c>
      <c r="Q42" s="641">
        <v>0</v>
      </c>
      <c r="R42" s="641"/>
      <c r="S42" s="134"/>
      <c r="T42" s="100">
        <f t="shared" si="37"/>
        <v>0</v>
      </c>
      <c r="U42" s="103"/>
      <c r="V42" s="103"/>
      <c r="W42" s="103"/>
      <c r="X42" s="103"/>
      <c r="Y42" s="641">
        <v>71</v>
      </c>
      <c r="Z42" s="641">
        <v>12</v>
      </c>
      <c r="AA42" s="641"/>
      <c r="AB42" s="136">
        <f t="shared" si="49"/>
        <v>-59</v>
      </c>
      <c r="AC42" s="641">
        <v>71</v>
      </c>
      <c r="AD42" s="641">
        <v>12</v>
      </c>
      <c r="AE42" s="134"/>
      <c r="AF42" s="136">
        <f t="shared" si="51"/>
        <v>-59</v>
      </c>
      <c r="AG42" s="641">
        <v>71</v>
      </c>
      <c r="AH42" s="641">
        <v>12</v>
      </c>
      <c r="AI42" s="134">
        <f>AH42/AG42*100</f>
        <v>16.901408450704224</v>
      </c>
      <c r="AJ42" s="136"/>
      <c r="AK42" s="136">
        <v>71</v>
      </c>
      <c r="AL42" s="134">
        <v>12</v>
      </c>
      <c r="AM42" s="136"/>
      <c r="AN42" s="136"/>
      <c r="AO42" s="636">
        <f t="shared" si="10"/>
        <v>284</v>
      </c>
      <c r="AP42" s="640">
        <f t="shared" si="35"/>
        <v>48</v>
      </c>
      <c r="AQ42" s="640"/>
      <c r="AR42" s="640">
        <f t="shared" si="24"/>
        <v>-236</v>
      </c>
      <c r="AS42" s="641"/>
      <c r="AT42" s="641">
        <v>3.8424999999999998</v>
      </c>
      <c r="AU42" s="100"/>
      <c r="AV42" s="100">
        <f t="shared" si="38"/>
        <v>3.8424999999999998</v>
      </c>
      <c r="AW42" s="100"/>
      <c r="AX42" s="641"/>
      <c r="AY42" s="134"/>
      <c r="AZ42" s="134">
        <f t="shared" si="39"/>
        <v>0</v>
      </c>
      <c r="BA42" s="641"/>
      <c r="BB42" s="641"/>
      <c r="BC42" s="134"/>
      <c r="BD42" s="134">
        <f t="shared" si="40"/>
        <v>0</v>
      </c>
      <c r="BE42" s="134"/>
      <c r="BF42" s="641">
        <v>10.03403</v>
      </c>
      <c r="BG42" s="134"/>
      <c r="BH42" s="134">
        <f t="shared" si="41"/>
        <v>10.03403</v>
      </c>
      <c r="BI42" s="636">
        <f t="shared" si="15"/>
        <v>0</v>
      </c>
      <c r="BJ42" s="636">
        <f t="shared" si="34"/>
        <v>13.876529999999999</v>
      </c>
      <c r="BK42" s="640"/>
      <c r="BL42" s="640">
        <f t="shared" si="42"/>
        <v>13.876529999999999</v>
      </c>
      <c r="BM42" s="641"/>
      <c r="BN42" s="641"/>
      <c r="BO42" s="134"/>
      <c r="BP42" s="134">
        <f t="shared" si="43"/>
        <v>0</v>
      </c>
      <c r="BQ42" s="134"/>
      <c r="BR42" s="641"/>
      <c r="BS42" s="644"/>
      <c r="BT42" s="641">
        <f t="shared" si="44"/>
        <v>0</v>
      </c>
      <c r="BU42" s="134"/>
      <c r="BV42" s="641"/>
      <c r="BW42" s="134"/>
      <c r="BX42" s="134">
        <f t="shared" si="45"/>
        <v>0</v>
      </c>
      <c r="BY42" s="641">
        <v>722.37689</v>
      </c>
      <c r="BZ42" s="641">
        <v>0</v>
      </c>
      <c r="CA42" s="128"/>
      <c r="CB42" s="110">
        <f t="shared" si="12"/>
        <v>-722.37689</v>
      </c>
      <c r="CC42" s="636">
        <f t="shared" si="13"/>
        <v>1006.37689</v>
      </c>
      <c r="CD42" s="636">
        <f t="shared" si="13"/>
        <v>61.876530000000002</v>
      </c>
      <c r="CE42" s="100"/>
      <c r="CF42" s="640"/>
      <c r="CG42" s="100"/>
      <c r="CH42" s="103">
        <f t="shared" si="46"/>
        <v>0</v>
      </c>
      <c r="CI42" s="641">
        <v>18.61393</v>
      </c>
      <c r="CJ42" s="641">
        <v>18.61393</v>
      </c>
      <c r="CK42" s="653">
        <f t="shared" si="47"/>
        <v>100</v>
      </c>
      <c r="CL42" s="136">
        <f t="shared" si="18"/>
        <v>0</v>
      </c>
      <c r="CM42" s="136"/>
      <c r="CN42" s="642"/>
      <c r="CO42" s="136"/>
      <c r="CP42" s="103"/>
      <c r="CQ42" s="134">
        <v>45.8215</v>
      </c>
      <c r="CR42" s="641">
        <v>45.8215</v>
      </c>
      <c r="CS42" s="649">
        <f>CR42/CQ42*100</f>
        <v>100</v>
      </c>
      <c r="CT42" s="657">
        <f>CR42-CQ42</f>
        <v>0</v>
      </c>
      <c r="CU42" s="636">
        <f t="shared" si="14"/>
        <v>1070.81232</v>
      </c>
      <c r="CV42" s="636">
        <f t="shared" si="14"/>
        <v>126.31196</v>
      </c>
      <c r="CW42" s="636">
        <f t="shared" si="20"/>
        <v>11.795900891390566</v>
      </c>
      <c r="CX42" s="636">
        <f t="shared" si="9"/>
        <v>-944.50036</v>
      </c>
      <c r="CZ42" s="89"/>
      <c r="DA42" s="84"/>
      <c r="DC42" s="93"/>
      <c r="DD42" s="84"/>
      <c r="DE42" s="84"/>
      <c r="DF42" s="84"/>
      <c r="DG42" s="84"/>
      <c r="DH42" s="639"/>
      <c r="DI42" s="639"/>
    </row>
    <row r="43" spans="1:113" ht="12.75" customHeight="1">
      <c r="A43" s="69"/>
      <c r="B43" s="927" t="s">
        <v>654</v>
      </c>
      <c r="C43" s="928"/>
      <c r="D43" s="929"/>
      <c r="E43" s="640">
        <v>32</v>
      </c>
      <c r="F43" s="640">
        <v>16.500060000000001</v>
      </c>
      <c r="G43" s="100">
        <f t="shared" si="52"/>
        <v>51.562687500000003</v>
      </c>
      <c r="H43" s="100">
        <f t="shared" si="33"/>
        <v>-15.499939999999999</v>
      </c>
      <c r="I43" s="640">
        <v>71</v>
      </c>
      <c r="J43" s="640">
        <v>18.541799999999999</v>
      </c>
      <c r="K43" s="396">
        <f t="shared" ref="K43" si="55">J43/I43*100</f>
        <v>26.11521126760563</v>
      </c>
      <c r="L43" s="100">
        <f t="shared" si="53"/>
        <v>-52.458200000000005</v>
      </c>
      <c r="M43" s="641">
        <v>71</v>
      </c>
      <c r="N43" s="641">
        <f>23.5+31.91621</f>
        <v>55.41621</v>
      </c>
      <c r="O43" s="100">
        <f>N43/M43*100</f>
        <v>78.051000000000002</v>
      </c>
      <c r="P43" s="136">
        <f t="shared" si="54"/>
        <v>-15.58379</v>
      </c>
      <c r="Q43" s="641">
        <v>71</v>
      </c>
      <c r="R43" s="641">
        <v>38.369509999999998</v>
      </c>
      <c r="S43" s="134">
        <f t="shared" si="36"/>
        <v>54.041563380281687</v>
      </c>
      <c r="T43" s="100">
        <f t="shared" si="37"/>
        <v>-32.630490000000002</v>
      </c>
      <c r="U43" s="103"/>
      <c r="V43" s="103"/>
      <c r="W43" s="103"/>
      <c r="X43" s="103"/>
      <c r="Y43" s="641"/>
      <c r="Z43" s="641">
        <v>24.023070000000001</v>
      </c>
      <c r="AA43" s="641"/>
      <c r="AB43" s="136">
        <f t="shared" si="49"/>
        <v>24.023070000000001</v>
      </c>
      <c r="AC43" s="641"/>
      <c r="AD43" s="641">
        <v>38.841259999999998</v>
      </c>
      <c r="AE43" s="134"/>
      <c r="AF43" s="136">
        <f t="shared" si="51"/>
        <v>38.841259999999998</v>
      </c>
      <c r="AG43" s="641"/>
      <c r="AH43" s="641">
        <v>19.996980000000001</v>
      </c>
      <c r="AI43" s="134"/>
      <c r="AJ43" s="136">
        <f>AH43-AG43</f>
        <v>19.996980000000001</v>
      </c>
      <c r="AK43" s="136"/>
      <c r="AL43" s="134">
        <v>19.962910000000001</v>
      </c>
      <c r="AM43" s="136"/>
      <c r="AN43" s="136"/>
      <c r="AO43" s="636">
        <f t="shared" si="10"/>
        <v>245</v>
      </c>
      <c r="AP43" s="640">
        <f t="shared" si="35"/>
        <v>231.65179999999998</v>
      </c>
      <c r="AQ43" s="640"/>
      <c r="AR43" s="640">
        <f t="shared" si="24"/>
        <v>-13.34820000000002</v>
      </c>
      <c r="AS43" s="641"/>
      <c r="AT43" s="641">
        <v>7.67286</v>
      </c>
      <c r="AU43" s="100"/>
      <c r="AV43" s="100">
        <f t="shared" si="38"/>
        <v>7.67286</v>
      </c>
      <c r="AW43" s="100"/>
      <c r="AX43" s="641"/>
      <c r="AY43" s="134"/>
      <c r="AZ43" s="134">
        <f t="shared" si="39"/>
        <v>0</v>
      </c>
      <c r="BA43" s="641"/>
      <c r="BB43" s="641">
        <v>20.10802</v>
      </c>
      <c r="BC43" s="134"/>
      <c r="BD43" s="134">
        <f t="shared" si="40"/>
        <v>20.10802</v>
      </c>
      <c r="BE43" s="134"/>
      <c r="BF43" s="641"/>
      <c r="BG43" s="134"/>
      <c r="BH43" s="134">
        <f t="shared" si="41"/>
        <v>0</v>
      </c>
      <c r="BI43" s="636">
        <f t="shared" si="15"/>
        <v>0</v>
      </c>
      <c r="BJ43" s="636">
        <f t="shared" si="34"/>
        <v>27.78088</v>
      </c>
      <c r="BK43" s="640"/>
      <c r="BL43" s="640">
        <f t="shared" si="42"/>
        <v>27.78088</v>
      </c>
      <c r="BM43" s="641"/>
      <c r="BN43" s="641"/>
      <c r="BO43" s="134"/>
      <c r="BP43" s="134">
        <f t="shared" si="43"/>
        <v>0</v>
      </c>
      <c r="BQ43" s="134"/>
      <c r="BR43" s="641"/>
      <c r="BS43" s="644"/>
      <c r="BT43" s="641">
        <f t="shared" si="44"/>
        <v>0</v>
      </c>
      <c r="BU43" s="134"/>
      <c r="BV43" s="641"/>
      <c r="BW43" s="134"/>
      <c r="BX43" s="134">
        <f t="shared" si="45"/>
        <v>0</v>
      </c>
      <c r="BY43" s="641">
        <v>30.4</v>
      </c>
      <c r="BZ43" s="641">
        <v>30.4</v>
      </c>
      <c r="CA43" s="128"/>
      <c r="CB43" s="110">
        <f t="shared" si="12"/>
        <v>0</v>
      </c>
      <c r="CC43" s="636">
        <f t="shared" si="13"/>
        <v>275.39999999999998</v>
      </c>
      <c r="CD43" s="636">
        <f t="shared" si="13"/>
        <v>289.83267999999998</v>
      </c>
      <c r="CE43" s="640">
        <v>18.054110000000001</v>
      </c>
      <c r="CF43" s="640">
        <v>18.054110000000001</v>
      </c>
      <c r="CG43" s="100"/>
      <c r="CH43" s="103">
        <f t="shared" si="46"/>
        <v>0</v>
      </c>
      <c r="CI43" s="641"/>
      <c r="CJ43" s="641"/>
      <c r="CK43" s="653"/>
      <c r="CL43" s="136">
        <f t="shared" si="18"/>
        <v>0</v>
      </c>
      <c r="CM43" s="136"/>
      <c r="CN43" s="642"/>
      <c r="CO43" s="136"/>
      <c r="CP43" s="103"/>
      <c r="CQ43" s="134">
        <v>21.7</v>
      </c>
      <c r="CR43" s="641">
        <v>21.7</v>
      </c>
      <c r="CS43" s="136">
        <f>CR43/CQ43*100</f>
        <v>100</v>
      </c>
      <c r="CT43" s="136">
        <f>CR43-CQ43</f>
        <v>0</v>
      </c>
      <c r="CU43" s="636">
        <f t="shared" si="14"/>
        <v>315.15410999999995</v>
      </c>
      <c r="CV43" s="636">
        <f t="shared" si="14"/>
        <v>329.58678999999995</v>
      </c>
      <c r="CW43" s="636">
        <f t="shared" si="20"/>
        <v>104.57956267808153</v>
      </c>
      <c r="CX43" s="636">
        <f t="shared" si="9"/>
        <v>14.432680000000005</v>
      </c>
      <c r="CZ43" s="89"/>
      <c r="DA43" s="84"/>
      <c r="DC43" s="93"/>
      <c r="DD43" s="84"/>
      <c r="DE43" s="84"/>
      <c r="DF43" s="84"/>
      <c r="DG43" s="84"/>
      <c r="DH43" s="639"/>
      <c r="DI43" s="639"/>
    </row>
    <row r="44" spans="1:113">
      <c r="A44" s="69"/>
      <c r="B44" s="927" t="s">
        <v>828</v>
      </c>
      <c r="C44" s="928"/>
      <c r="D44" s="929"/>
      <c r="E44" s="640"/>
      <c r="F44" s="640"/>
      <c r="G44" s="100"/>
      <c r="H44" s="100">
        <f t="shared" si="33"/>
        <v>0</v>
      </c>
      <c r="I44" s="640"/>
      <c r="J44" s="640"/>
      <c r="K44" s="396"/>
      <c r="L44" s="100">
        <f t="shared" si="53"/>
        <v>0</v>
      </c>
      <c r="M44" s="641"/>
      <c r="N44" s="641"/>
      <c r="O44" s="100"/>
      <c r="P44" s="136">
        <f t="shared" si="54"/>
        <v>0</v>
      </c>
      <c r="Q44" s="641"/>
      <c r="R44" s="641"/>
      <c r="S44" s="134"/>
      <c r="T44" s="100">
        <f>R44-Q44</f>
        <v>0</v>
      </c>
      <c r="U44" s="103"/>
      <c r="V44" s="103"/>
      <c r="W44" s="103"/>
      <c r="X44" s="103"/>
      <c r="Y44" s="641"/>
      <c r="Z44" s="641"/>
      <c r="AA44" s="134"/>
      <c r="AB44" s="136">
        <f>Z44-Y44</f>
        <v>0</v>
      </c>
      <c r="AC44" s="641"/>
      <c r="AD44" s="641"/>
      <c r="AE44" s="134"/>
      <c r="AF44" s="136">
        <f t="shared" si="51"/>
        <v>0</v>
      </c>
      <c r="AG44" s="641"/>
      <c r="AH44" s="641"/>
      <c r="AI44" s="134"/>
      <c r="AJ44" s="136">
        <f>AH44-AG44</f>
        <v>0</v>
      </c>
      <c r="AK44" s="136"/>
      <c r="AL44" s="134"/>
      <c r="AM44" s="136"/>
      <c r="AN44" s="136"/>
      <c r="AO44" s="636">
        <f t="shared" si="10"/>
        <v>0</v>
      </c>
      <c r="AP44" s="640">
        <f t="shared" si="35"/>
        <v>0</v>
      </c>
      <c r="AQ44" s="640"/>
      <c r="AR44" s="640">
        <f t="shared" si="24"/>
        <v>0</v>
      </c>
      <c r="AS44" s="641"/>
      <c r="AT44" s="641"/>
      <c r="AU44" s="100"/>
      <c r="AV44" s="100">
        <f>AT44-AS44</f>
        <v>0</v>
      </c>
      <c r="AW44" s="100"/>
      <c r="AX44" s="641"/>
      <c r="AY44" s="134"/>
      <c r="AZ44" s="134">
        <f>AX44-AW44</f>
        <v>0</v>
      </c>
      <c r="BA44" s="641"/>
      <c r="BB44" s="641"/>
      <c r="BC44" s="134"/>
      <c r="BD44" s="134">
        <f>BB44-BA44</f>
        <v>0</v>
      </c>
      <c r="BE44" s="134"/>
      <c r="BF44" s="641"/>
      <c r="BG44" s="134"/>
      <c r="BH44" s="134">
        <f>BF44-BE44</f>
        <v>0</v>
      </c>
      <c r="BI44" s="636">
        <f t="shared" si="15"/>
        <v>0</v>
      </c>
      <c r="BJ44" s="636">
        <f t="shared" si="34"/>
        <v>0</v>
      </c>
      <c r="BK44" s="640"/>
      <c r="BL44" s="640">
        <f>BJ44-BI44</f>
        <v>0</v>
      </c>
      <c r="BM44" s="641"/>
      <c r="BN44" s="641"/>
      <c r="BO44" s="134"/>
      <c r="BP44" s="134">
        <f>BN44-BM44</f>
        <v>0</v>
      </c>
      <c r="BQ44" s="134"/>
      <c r="BR44" s="641"/>
      <c r="BS44" s="644"/>
      <c r="BT44" s="641">
        <f>BR44-BQ44</f>
        <v>0</v>
      </c>
      <c r="BU44" s="134"/>
      <c r="BV44" s="641"/>
      <c r="BW44" s="134"/>
      <c r="BX44" s="134">
        <f>BV44-BU44</f>
        <v>0</v>
      </c>
      <c r="BY44" s="641"/>
      <c r="BZ44" s="641"/>
      <c r="CA44" s="128"/>
      <c r="CB44" s="110">
        <f t="shared" si="12"/>
        <v>0</v>
      </c>
      <c r="CC44" s="636">
        <f t="shared" si="13"/>
        <v>0</v>
      </c>
      <c r="CD44" s="636">
        <f t="shared" si="13"/>
        <v>0</v>
      </c>
      <c r="CE44" s="640">
        <v>12.16164</v>
      </c>
      <c r="CF44" s="640">
        <v>12.16164</v>
      </c>
      <c r="CG44" s="100"/>
      <c r="CH44" s="103">
        <f>CF44-CE44</f>
        <v>0</v>
      </c>
      <c r="CI44" s="641">
        <v>351.95800000000003</v>
      </c>
      <c r="CJ44" s="641">
        <v>351.95800000000003</v>
      </c>
      <c r="CK44" s="653">
        <f t="shared" si="47"/>
        <v>100</v>
      </c>
      <c r="CL44" s="136">
        <f t="shared" si="18"/>
        <v>0</v>
      </c>
      <c r="CM44" s="641">
        <v>4.2</v>
      </c>
      <c r="CN44" s="641">
        <v>4.2</v>
      </c>
      <c r="CO44" s="136">
        <f t="shared" ref="CO44" si="56">CN44/CM44*100</f>
        <v>100</v>
      </c>
      <c r="CP44" s="103">
        <f t="shared" si="50"/>
        <v>0</v>
      </c>
      <c r="CQ44" s="134"/>
      <c r="CR44" s="641"/>
      <c r="CS44" s="136">
        <v>0</v>
      </c>
      <c r="CT44" s="136">
        <f t="shared" ref="CT44:CT46" si="57">CR44-CQ44</f>
        <v>0</v>
      </c>
      <c r="CU44" s="636">
        <f t="shared" si="14"/>
        <v>368.31963999999999</v>
      </c>
      <c r="CV44" s="636">
        <f t="shared" si="14"/>
        <v>368.31963999999999</v>
      </c>
      <c r="CW44" s="636">
        <f t="shared" si="20"/>
        <v>100</v>
      </c>
      <c r="CX44" s="636">
        <f t="shared" si="9"/>
        <v>0</v>
      </c>
      <c r="CZ44" s="89"/>
      <c r="DA44" s="84"/>
      <c r="DC44" s="93"/>
      <c r="DD44" s="84"/>
      <c r="DE44" s="84"/>
      <c r="DF44" s="84"/>
      <c r="DG44" s="84"/>
      <c r="DH44" s="639"/>
      <c r="DI44" s="639"/>
    </row>
    <row r="45" spans="1:113">
      <c r="A45" s="69"/>
      <c r="B45" s="927" t="s">
        <v>655</v>
      </c>
      <c r="C45" s="928"/>
      <c r="D45" s="929"/>
      <c r="E45" s="640"/>
      <c r="F45" s="640">
        <v>3.12</v>
      </c>
      <c r="G45" s="100"/>
      <c r="H45" s="100">
        <f t="shared" si="33"/>
        <v>3.12</v>
      </c>
      <c r="I45" s="640"/>
      <c r="J45" s="640"/>
      <c r="K45" s="396"/>
      <c r="L45" s="100">
        <f t="shared" si="53"/>
        <v>0</v>
      </c>
      <c r="M45" s="641"/>
      <c r="N45" s="641">
        <v>25.16</v>
      </c>
      <c r="O45" s="100"/>
      <c r="P45" s="136">
        <f t="shared" si="54"/>
        <v>25.16</v>
      </c>
      <c r="Q45" s="641"/>
      <c r="R45" s="641">
        <v>22.73</v>
      </c>
      <c r="S45" s="134"/>
      <c r="T45" s="100">
        <f>R45-Q45</f>
        <v>22.73</v>
      </c>
      <c r="U45" s="103"/>
      <c r="V45" s="103"/>
      <c r="W45" s="103"/>
      <c r="X45" s="103"/>
      <c r="Y45" s="641"/>
      <c r="Z45" s="641">
        <v>3.2</v>
      </c>
      <c r="AA45" s="134"/>
      <c r="AB45" s="136">
        <f>Z45-Y45</f>
        <v>3.2</v>
      </c>
      <c r="AC45" s="641"/>
      <c r="AD45" s="641"/>
      <c r="AE45" s="134"/>
      <c r="AF45" s="136">
        <f t="shared" si="51"/>
        <v>0</v>
      </c>
      <c r="AG45" s="641"/>
      <c r="AH45" s="641">
        <v>15.2</v>
      </c>
      <c r="AI45" s="134"/>
      <c r="AJ45" s="136">
        <f>AH45-AG45</f>
        <v>15.2</v>
      </c>
      <c r="AK45" s="136"/>
      <c r="AL45" s="134">
        <f>9.3+3.35+4</f>
        <v>16.649999999999999</v>
      </c>
      <c r="AM45" s="136"/>
      <c r="AN45" s="136"/>
      <c r="AO45" s="636">
        <f t="shared" si="10"/>
        <v>0</v>
      </c>
      <c r="AP45" s="640">
        <f t="shared" si="35"/>
        <v>86.06</v>
      </c>
      <c r="AQ45" s="640"/>
      <c r="AR45" s="640">
        <f t="shared" si="24"/>
        <v>86.06</v>
      </c>
      <c r="AS45" s="641"/>
      <c r="AT45" s="641">
        <v>10.10248</v>
      </c>
      <c r="AU45" s="100"/>
      <c r="AV45" s="100">
        <f>AT45-AS45</f>
        <v>10.10248</v>
      </c>
      <c r="AW45" s="100"/>
      <c r="AX45" s="641">
        <v>1.43224</v>
      </c>
      <c r="AY45" s="134"/>
      <c r="AZ45" s="134">
        <f>AX45-AW45</f>
        <v>1.43224</v>
      </c>
      <c r="BA45" s="641"/>
      <c r="BB45" s="641">
        <v>10.74286</v>
      </c>
      <c r="BC45" s="134"/>
      <c r="BD45" s="134">
        <f>BB45-BA45</f>
        <v>10.74286</v>
      </c>
      <c r="BE45" s="641"/>
      <c r="BF45" s="641">
        <v>4.62</v>
      </c>
      <c r="BG45" s="134"/>
      <c r="BH45" s="134">
        <f>BF45-BE45</f>
        <v>4.62</v>
      </c>
      <c r="BI45" s="636">
        <f t="shared" si="15"/>
        <v>0</v>
      </c>
      <c r="BJ45" s="636">
        <f t="shared" si="34"/>
        <v>26.897580000000001</v>
      </c>
      <c r="BK45" s="640"/>
      <c r="BL45" s="640">
        <f>BJ45-BI45</f>
        <v>26.897580000000001</v>
      </c>
      <c r="BM45" s="641"/>
      <c r="BN45" s="641"/>
      <c r="BO45" s="134"/>
      <c r="BP45" s="134">
        <f>BN45-BM45</f>
        <v>0</v>
      </c>
      <c r="BQ45" s="134"/>
      <c r="BR45" s="641">
        <v>5.92</v>
      </c>
      <c r="BS45" s="644"/>
      <c r="BT45" s="641">
        <f>BR45-BQ45</f>
        <v>5.92</v>
      </c>
      <c r="BU45" s="134"/>
      <c r="BV45" s="641">
        <v>0</v>
      </c>
      <c r="BW45" s="134"/>
      <c r="BX45" s="134">
        <f>BV45-BU45</f>
        <v>0</v>
      </c>
      <c r="BY45" s="641">
        <v>1.0349900000000001</v>
      </c>
      <c r="BZ45" s="641">
        <v>3.4</v>
      </c>
      <c r="CA45" s="128">
        <v>0</v>
      </c>
      <c r="CB45" s="110">
        <f t="shared" si="12"/>
        <v>2.3650099999999998</v>
      </c>
      <c r="CC45" s="636">
        <f t="shared" si="13"/>
        <v>1.0349900000000001</v>
      </c>
      <c r="CD45" s="636">
        <f t="shared" si="13"/>
        <v>122.27758000000001</v>
      </c>
      <c r="CE45" s="640"/>
      <c r="CF45" s="640"/>
      <c r="CG45" s="100"/>
      <c r="CH45" s="103">
        <f>CF45-CE45</f>
        <v>0</v>
      </c>
      <c r="CI45" s="641">
        <v>12</v>
      </c>
      <c r="CJ45" s="641">
        <v>12</v>
      </c>
      <c r="CK45" s="653">
        <f t="shared" si="47"/>
        <v>100</v>
      </c>
      <c r="CL45" s="136">
        <f t="shared" si="18"/>
        <v>0</v>
      </c>
      <c r="CM45" s="136"/>
      <c r="CN45" s="642"/>
      <c r="CO45" s="136"/>
      <c r="CP45" s="136"/>
      <c r="CQ45" s="641">
        <v>19</v>
      </c>
      <c r="CR45" s="641">
        <v>19</v>
      </c>
      <c r="CS45" s="136">
        <f t="shared" ref="CS45:CS47" si="58">CR45/CQ45*100</f>
        <v>100</v>
      </c>
      <c r="CT45" s="136">
        <f t="shared" si="57"/>
        <v>0</v>
      </c>
      <c r="CU45" s="636">
        <f t="shared" si="14"/>
        <v>32.034990000000001</v>
      </c>
      <c r="CV45" s="636">
        <f t="shared" si="14"/>
        <v>153.27758</v>
      </c>
      <c r="CW45" s="636">
        <f t="shared" si="20"/>
        <v>478.46926126713322</v>
      </c>
      <c r="CX45" s="636">
        <f t="shared" si="9"/>
        <v>121.24259000000001</v>
      </c>
      <c r="CZ45" s="89"/>
      <c r="DA45" s="84"/>
      <c r="DC45" s="93"/>
      <c r="DD45" s="84"/>
      <c r="DE45" s="84"/>
      <c r="DF45" s="84"/>
      <c r="DG45" s="84"/>
      <c r="DH45" s="639"/>
      <c r="DI45" s="639"/>
    </row>
    <row r="46" spans="1:113">
      <c r="A46" s="69"/>
      <c r="B46" s="509" t="s">
        <v>801</v>
      </c>
      <c r="C46" s="510"/>
      <c r="D46" s="511"/>
      <c r="E46" s="640">
        <v>0</v>
      </c>
      <c r="F46" s="640"/>
      <c r="G46" s="100"/>
      <c r="H46" s="100">
        <f t="shared" si="33"/>
        <v>0</v>
      </c>
      <c r="I46" s="640">
        <v>31</v>
      </c>
      <c r="J46" s="640">
        <v>8</v>
      </c>
      <c r="K46" s="396">
        <f>J46/I46*100</f>
        <v>25.806451612903224</v>
      </c>
      <c r="L46" s="100">
        <f>J46-I46</f>
        <v>-23</v>
      </c>
      <c r="M46" s="641">
        <v>31</v>
      </c>
      <c r="N46" s="641">
        <v>24</v>
      </c>
      <c r="O46" s="100">
        <f t="shared" si="48"/>
        <v>77.41935483870968</v>
      </c>
      <c r="P46" s="136"/>
      <c r="Q46" s="641">
        <v>31</v>
      </c>
      <c r="R46" s="641">
        <v>62</v>
      </c>
      <c r="S46" s="134">
        <f t="shared" si="36"/>
        <v>200</v>
      </c>
      <c r="T46" s="100">
        <f>R46-Q46</f>
        <v>31</v>
      </c>
      <c r="U46" s="103"/>
      <c r="V46" s="103"/>
      <c r="W46" s="103"/>
      <c r="X46" s="103"/>
      <c r="Y46" s="641">
        <v>31</v>
      </c>
      <c r="Z46" s="641">
        <v>24</v>
      </c>
      <c r="AA46" s="134"/>
      <c r="AB46" s="136"/>
      <c r="AC46" s="641">
        <v>31</v>
      </c>
      <c r="AD46" s="641">
        <v>18</v>
      </c>
      <c r="AE46" s="134"/>
      <c r="AF46" s="136"/>
      <c r="AG46" s="641">
        <v>31</v>
      </c>
      <c r="AH46" s="641">
        <v>20</v>
      </c>
      <c r="AI46" s="134">
        <f>AH46/AG46*100</f>
        <v>64.516129032258064</v>
      </c>
      <c r="AJ46" s="136"/>
      <c r="AK46" s="136">
        <v>31</v>
      </c>
      <c r="AL46" s="134"/>
      <c r="AM46" s="136"/>
      <c r="AN46" s="136"/>
      <c r="AO46" s="636">
        <f t="shared" si="10"/>
        <v>217</v>
      </c>
      <c r="AP46" s="640">
        <f t="shared" si="35"/>
        <v>156</v>
      </c>
      <c r="AQ46" s="640"/>
      <c r="AR46" s="640"/>
      <c r="AS46" s="641">
        <v>15</v>
      </c>
      <c r="AT46" s="641"/>
      <c r="AU46" s="100"/>
      <c r="AV46" s="100"/>
      <c r="AW46" s="100">
        <v>15</v>
      </c>
      <c r="AX46" s="641"/>
      <c r="AY46" s="134"/>
      <c r="AZ46" s="134"/>
      <c r="BA46" s="641">
        <v>15</v>
      </c>
      <c r="BB46" s="641"/>
      <c r="BC46" s="134"/>
      <c r="BD46" s="134"/>
      <c r="BE46" s="134">
        <v>15</v>
      </c>
      <c r="BF46" s="641"/>
      <c r="BG46" s="134"/>
      <c r="BH46" s="134"/>
      <c r="BI46" s="636">
        <f t="shared" si="15"/>
        <v>60</v>
      </c>
      <c r="BJ46" s="636">
        <f t="shared" si="34"/>
        <v>0</v>
      </c>
      <c r="BK46" s="640"/>
      <c r="BL46" s="640"/>
      <c r="BM46" s="641">
        <v>15</v>
      </c>
      <c r="BN46" s="641">
        <v>0.81372999999999995</v>
      </c>
      <c r="BO46" s="134"/>
      <c r="BP46" s="134"/>
      <c r="BQ46" s="641">
        <v>7</v>
      </c>
      <c r="BR46" s="641">
        <v>0.81372999999999995</v>
      </c>
      <c r="BS46" s="644"/>
      <c r="BT46" s="641">
        <f>BR46-BQ46</f>
        <v>-6.1862700000000004</v>
      </c>
      <c r="BU46" s="641">
        <v>15</v>
      </c>
      <c r="BV46" s="641">
        <v>20</v>
      </c>
      <c r="BW46" s="134"/>
      <c r="BX46" s="134"/>
      <c r="BY46" s="641"/>
      <c r="BZ46" s="641"/>
      <c r="CA46" s="128"/>
      <c r="CB46" s="110"/>
      <c r="CC46" s="636">
        <f t="shared" si="13"/>
        <v>314</v>
      </c>
      <c r="CD46" s="636">
        <f t="shared" si="13"/>
        <v>177.62745999999999</v>
      </c>
      <c r="CE46" s="640"/>
      <c r="CF46" s="640"/>
      <c r="CG46" s="100"/>
      <c r="CH46" s="103"/>
      <c r="CI46" s="641"/>
      <c r="CJ46" s="641"/>
      <c r="CK46" s="653"/>
      <c r="CL46" s="136"/>
      <c r="CM46" s="136"/>
      <c r="CN46" s="642"/>
      <c r="CO46" s="136"/>
      <c r="CP46" s="136"/>
      <c r="CQ46" s="134"/>
      <c r="CR46" s="641"/>
      <c r="CS46" s="136">
        <v>0</v>
      </c>
      <c r="CT46" s="136">
        <f t="shared" si="57"/>
        <v>0</v>
      </c>
      <c r="CU46" s="636">
        <f t="shared" si="14"/>
        <v>314</v>
      </c>
      <c r="CV46" s="636">
        <f t="shared" si="14"/>
        <v>177.62745999999999</v>
      </c>
      <c r="CW46" s="636">
        <f t="shared" si="20"/>
        <v>56.569254777070057</v>
      </c>
      <c r="CX46" s="636">
        <f t="shared" si="9"/>
        <v>-136.37254000000001</v>
      </c>
      <c r="CZ46" s="89"/>
      <c r="DA46" s="84"/>
      <c r="DC46" s="93"/>
      <c r="DD46" s="84"/>
      <c r="DE46" s="84"/>
      <c r="DF46" s="84"/>
      <c r="DG46" s="84"/>
      <c r="DH46" s="639"/>
      <c r="DI46" s="639"/>
    </row>
    <row r="47" spans="1:113" ht="12.75" customHeight="1">
      <c r="A47" s="69"/>
      <c r="B47" s="927" t="s">
        <v>483</v>
      </c>
      <c r="C47" s="928"/>
      <c r="D47" s="929"/>
      <c r="E47" s="640">
        <v>45</v>
      </c>
      <c r="F47" s="640">
        <v>0</v>
      </c>
      <c r="G47" s="100">
        <f t="shared" si="52"/>
        <v>0</v>
      </c>
      <c r="H47" s="100">
        <f>F47-E47</f>
        <v>-45</v>
      </c>
      <c r="I47" s="640">
        <v>29</v>
      </c>
      <c r="J47" s="640">
        <v>2.88</v>
      </c>
      <c r="K47" s="396">
        <f>J47/I47*100</f>
        <v>9.931034482758621</v>
      </c>
      <c r="L47" s="100">
        <f>J47-I47</f>
        <v>-26.12</v>
      </c>
      <c r="M47" s="641">
        <v>0</v>
      </c>
      <c r="N47" s="641">
        <v>4.0999999999999996</v>
      </c>
      <c r="O47" s="100"/>
      <c r="P47" s="134">
        <f t="shared" si="54"/>
        <v>4.0999999999999996</v>
      </c>
      <c r="Q47" s="641">
        <v>0</v>
      </c>
      <c r="R47" s="641">
        <v>16.977</v>
      </c>
      <c r="S47" s="134"/>
      <c r="T47" s="100">
        <f t="shared" si="37"/>
        <v>16.977</v>
      </c>
      <c r="U47" s="103"/>
      <c r="V47" s="103"/>
      <c r="W47" s="103"/>
      <c r="X47" s="103"/>
      <c r="Y47" s="100">
        <v>20</v>
      </c>
      <c r="Z47" s="641">
        <v>20</v>
      </c>
      <c r="AA47" s="134"/>
      <c r="AB47" s="136">
        <f t="shared" si="49"/>
        <v>0</v>
      </c>
      <c r="AC47" s="134">
        <v>10</v>
      </c>
      <c r="AD47" s="641">
        <v>2.5</v>
      </c>
      <c r="AE47" s="134"/>
      <c r="AF47" s="136">
        <f t="shared" si="51"/>
        <v>-7.5</v>
      </c>
      <c r="AG47" s="641">
        <v>87</v>
      </c>
      <c r="AH47" s="641">
        <f>10.84+20</f>
        <v>30.84</v>
      </c>
      <c r="AI47" s="134"/>
      <c r="AJ47" s="136"/>
      <c r="AK47" s="136">
        <v>40</v>
      </c>
      <c r="AL47" s="134"/>
      <c r="AM47" s="136"/>
      <c r="AN47" s="136"/>
      <c r="AO47" s="636">
        <f t="shared" si="10"/>
        <v>231</v>
      </c>
      <c r="AP47" s="640">
        <f t="shared" si="35"/>
        <v>77.296999999999997</v>
      </c>
      <c r="AQ47" s="640"/>
      <c r="AR47" s="640">
        <f t="shared" si="24"/>
        <v>-153.703</v>
      </c>
      <c r="AS47" s="641">
        <v>20</v>
      </c>
      <c r="AT47" s="641"/>
      <c r="AU47" s="100"/>
      <c r="AV47" s="100">
        <f t="shared" si="38"/>
        <v>-20</v>
      </c>
      <c r="AW47" s="100">
        <v>15</v>
      </c>
      <c r="AX47" s="641">
        <v>6</v>
      </c>
      <c r="AY47" s="134"/>
      <c r="AZ47" s="134">
        <f t="shared" si="39"/>
        <v>-9</v>
      </c>
      <c r="BA47" s="134">
        <v>25</v>
      </c>
      <c r="BB47" s="641">
        <v>2.4990000000000001</v>
      </c>
      <c r="BC47" s="134"/>
      <c r="BD47" s="134">
        <f t="shared" si="40"/>
        <v>-22.501000000000001</v>
      </c>
      <c r="BE47" s="134">
        <v>30</v>
      </c>
      <c r="BF47" s="641">
        <v>0.35641</v>
      </c>
      <c r="BG47" s="134"/>
      <c r="BH47" s="134">
        <f t="shared" si="41"/>
        <v>-29.64359</v>
      </c>
      <c r="BI47" s="636">
        <f t="shared" si="15"/>
        <v>90</v>
      </c>
      <c r="BJ47" s="636">
        <f t="shared" si="34"/>
        <v>8.8554100000000009</v>
      </c>
      <c r="BK47" s="640"/>
      <c r="BL47" s="640">
        <f t="shared" si="42"/>
        <v>-81.144589999999994</v>
      </c>
      <c r="BM47" s="641">
        <v>10</v>
      </c>
      <c r="BN47" s="641">
        <v>5.92</v>
      </c>
      <c r="BO47" s="134"/>
      <c r="BP47" s="134">
        <f t="shared" si="43"/>
        <v>-4.08</v>
      </c>
      <c r="BQ47" s="134">
        <v>18</v>
      </c>
      <c r="BR47" s="641">
        <v>0</v>
      </c>
      <c r="BS47" s="134"/>
      <c r="BT47" s="134">
        <f t="shared" si="44"/>
        <v>-18</v>
      </c>
      <c r="BU47" s="134">
        <v>15</v>
      </c>
      <c r="BV47" s="641">
        <v>0</v>
      </c>
      <c r="BW47" s="134"/>
      <c r="BX47" s="134">
        <f t="shared" si="45"/>
        <v>-15</v>
      </c>
      <c r="BY47" s="641">
        <v>18.028500000000001</v>
      </c>
      <c r="BZ47" s="641">
        <v>9.73</v>
      </c>
      <c r="CA47" s="128"/>
      <c r="CB47" s="110">
        <f t="shared" si="12"/>
        <v>-8.2985000000000007</v>
      </c>
      <c r="CC47" s="636">
        <f t="shared" si="13"/>
        <v>382.02850000000001</v>
      </c>
      <c r="CD47" s="636">
        <f t="shared" si="13"/>
        <v>101.80241000000001</v>
      </c>
      <c r="CE47" s="640">
        <v>5.5</v>
      </c>
      <c r="CF47" s="640">
        <v>5.5</v>
      </c>
      <c r="CG47" s="100"/>
      <c r="CH47" s="103"/>
      <c r="CI47" s="641">
        <f>25.38571+16.11429</f>
        <v>41.5</v>
      </c>
      <c r="CJ47" s="641">
        <f>25.38571+16.11429</f>
        <v>41.5</v>
      </c>
      <c r="CK47" s="653">
        <f t="shared" si="47"/>
        <v>100</v>
      </c>
      <c r="CL47" s="136">
        <f t="shared" si="18"/>
        <v>0</v>
      </c>
      <c r="CM47" s="136"/>
      <c r="CN47" s="642"/>
      <c r="CO47" s="136"/>
      <c r="CP47" s="136"/>
      <c r="CQ47" s="134">
        <v>1.6</v>
      </c>
      <c r="CR47" s="641">
        <v>1.6</v>
      </c>
      <c r="CS47" s="136">
        <f t="shared" si="58"/>
        <v>100</v>
      </c>
      <c r="CT47" s="136">
        <f>CR47-CQ47</f>
        <v>0</v>
      </c>
      <c r="CU47" s="636">
        <f t="shared" si="14"/>
        <v>430.62850000000003</v>
      </c>
      <c r="CV47" s="636">
        <f t="shared" si="14"/>
        <v>150.40241</v>
      </c>
      <c r="CW47" s="636">
        <f t="shared" si="20"/>
        <v>34.926255461494073</v>
      </c>
      <c r="CX47" s="636">
        <f t="shared" si="9"/>
        <v>-280.22609</v>
      </c>
      <c r="CZ47" s="89"/>
      <c r="DA47" s="84"/>
      <c r="DC47" s="93"/>
      <c r="DD47" s="84"/>
      <c r="DE47" s="84"/>
      <c r="DF47" s="84"/>
      <c r="DG47" s="84"/>
      <c r="DH47" s="639"/>
      <c r="DI47" s="639"/>
    </row>
    <row r="48" spans="1:113">
      <c r="A48" s="457"/>
      <c r="B48" s="969" t="s">
        <v>834</v>
      </c>
      <c r="C48" s="970"/>
      <c r="D48" s="971"/>
      <c r="E48" s="458"/>
      <c r="F48" s="658"/>
      <c r="G48" s="458"/>
      <c r="H48" s="458">
        <f>F48-E48</f>
        <v>0</v>
      </c>
      <c r="I48" s="658"/>
      <c r="J48" s="658"/>
      <c r="K48" s="459"/>
      <c r="L48" s="458">
        <f t="shared" si="53"/>
        <v>0</v>
      </c>
      <c r="M48" s="458"/>
      <c r="N48" s="658"/>
      <c r="O48" s="458"/>
      <c r="P48" s="460">
        <f t="shared" si="54"/>
        <v>0</v>
      </c>
      <c r="Q48" s="658"/>
      <c r="R48" s="658"/>
      <c r="S48" s="134"/>
      <c r="T48" s="458">
        <f t="shared" si="37"/>
        <v>0</v>
      </c>
      <c r="U48" s="460"/>
      <c r="V48" s="460"/>
      <c r="W48" s="460"/>
      <c r="X48" s="460"/>
      <c r="Y48" s="458"/>
      <c r="Z48" s="658"/>
      <c r="AA48" s="458"/>
      <c r="AB48" s="460">
        <f t="shared" si="49"/>
        <v>0</v>
      </c>
      <c r="AC48" s="458"/>
      <c r="AD48" s="658"/>
      <c r="AE48" s="458"/>
      <c r="AF48" s="460">
        <f t="shared" si="51"/>
        <v>0</v>
      </c>
      <c r="AG48" s="458"/>
      <c r="AH48" s="658"/>
      <c r="AI48" s="458"/>
      <c r="AJ48" s="460">
        <f>AH48-AG48</f>
        <v>0</v>
      </c>
      <c r="AK48" s="460"/>
      <c r="AL48" s="458"/>
      <c r="AM48" s="460"/>
      <c r="AN48" s="460"/>
      <c r="AO48" s="636">
        <f t="shared" si="10"/>
        <v>0</v>
      </c>
      <c r="AP48" s="640">
        <f t="shared" si="35"/>
        <v>0</v>
      </c>
      <c r="AQ48" s="658"/>
      <c r="AR48" s="658">
        <f t="shared" si="24"/>
        <v>0</v>
      </c>
      <c r="AS48" s="658"/>
      <c r="AT48" s="658"/>
      <c r="AU48" s="458"/>
      <c r="AV48" s="458">
        <f>AT48-AS48</f>
        <v>0</v>
      </c>
      <c r="AW48" s="458"/>
      <c r="AX48" s="658"/>
      <c r="AY48" s="458"/>
      <c r="AZ48" s="458">
        <f>AX48-AW48</f>
        <v>0</v>
      </c>
      <c r="BA48" s="458"/>
      <c r="BB48" s="658"/>
      <c r="BC48" s="458"/>
      <c r="BD48" s="458">
        <f>BB48-BA48</f>
        <v>0</v>
      </c>
      <c r="BE48" s="458"/>
      <c r="BF48" s="658"/>
      <c r="BG48" s="458"/>
      <c r="BH48" s="458">
        <f>BF48-BE48</f>
        <v>0</v>
      </c>
      <c r="BI48" s="659">
        <f t="shared" si="15"/>
        <v>0</v>
      </c>
      <c r="BJ48" s="659">
        <f t="shared" si="34"/>
        <v>0</v>
      </c>
      <c r="BK48" s="658"/>
      <c r="BL48" s="658">
        <f>BJ48-BI48</f>
        <v>0</v>
      </c>
      <c r="BM48" s="458"/>
      <c r="BN48" s="660"/>
      <c r="BO48" s="461"/>
      <c r="BP48" s="461">
        <f>BN48-BM48</f>
        <v>0</v>
      </c>
      <c r="BQ48" s="461"/>
      <c r="BR48" s="660"/>
      <c r="BS48" s="461"/>
      <c r="BT48" s="461">
        <f>BR48-BQ48</f>
        <v>0</v>
      </c>
      <c r="BU48" s="461"/>
      <c r="BV48" s="660"/>
      <c r="BW48" s="461"/>
      <c r="BX48" s="461">
        <f>BV48-BU48</f>
        <v>0</v>
      </c>
      <c r="BY48" s="660"/>
      <c r="BZ48" s="660"/>
      <c r="CA48" s="462" t="e">
        <f>BZ48/BY48*100</f>
        <v>#DIV/0!</v>
      </c>
      <c r="CB48" s="463">
        <f t="shared" si="12"/>
        <v>0</v>
      </c>
      <c r="CC48" s="636">
        <f t="shared" si="13"/>
        <v>0</v>
      </c>
      <c r="CD48" s="636">
        <f t="shared" si="13"/>
        <v>0</v>
      </c>
      <c r="CE48" s="658"/>
      <c r="CF48" s="658"/>
      <c r="CG48" s="458"/>
      <c r="CH48" s="460">
        <f>CF48-CE48</f>
        <v>0</v>
      </c>
      <c r="CI48" s="461"/>
      <c r="CJ48" s="660"/>
      <c r="CK48" s="661"/>
      <c r="CL48" s="464">
        <f t="shared" si="18"/>
        <v>0</v>
      </c>
      <c r="CM48" s="464"/>
      <c r="CN48" s="662"/>
      <c r="CO48" s="464"/>
      <c r="CP48" s="464"/>
      <c r="CQ48" s="461"/>
      <c r="CR48" s="660"/>
      <c r="CS48" s="464"/>
      <c r="CT48" s="464"/>
      <c r="CU48" s="636">
        <f t="shared" si="14"/>
        <v>0</v>
      </c>
      <c r="CV48" s="636">
        <f t="shared" si="14"/>
        <v>0</v>
      </c>
      <c r="CW48" s="636">
        <v>0</v>
      </c>
      <c r="CX48" s="659">
        <f t="shared" si="9"/>
        <v>0</v>
      </c>
      <c r="CZ48" s="89"/>
      <c r="DA48" s="84"/>
      <c r="DC48" s="93"/>
      <c r="DD48" s="84"/>
      <c r="DE48" s="84"/>
      <c r="DF48" s="84"/>
      <c r="DG48" s="84"/>
      <c r="DH48" s="639"/>
      <c r="DI48" s="639"/>
    </row>
    <row r="49" spans="1:113" s="88" customFormat="1" ht="13.5">
      <c r="A49" s="70">
        <v>290</v>
      </c>
      <c r="B49" s="972" t="s">
        <v>36</v>
      </c>
      <c r="C49" s="972"/>
      <c r="D49" s="972"/>
      <c r="E49" s="101">
        <f>SUM(E50:E57)</f>
        <v>0</v>
      </c>
      <c r="F49" s="677">
        <f>SUM(F50:F57)</f>
        <v>8.4096600000000006</v>
      </c>
      <c r="G49" s="400"/>
      <c r="H49" s="101">
        <f>F49-E49</f>
        <v>8.4096600000000006</v>
      </c>
      <c r="I49" s="101">
        <f>SUM(I50:I57)</f>
        <v>0</v>
      </c>
      <c r="J49" s="101">
        <f>SUM(J50:J57)</f>
        <v>6.62E-3</v>
      </c>
      <c r="K49" s="101"/>
      <c r="L49" s="101">
        <f t="shared" si="53"/>
        <v>6.62E-3</v>
      </c>
      <c r="M49" s="101">
        <f>SUM(M50:M57)</f>
        <v>0</v>
      </c>
      <c r="N49" s="101">
        <f>SUM(N50:N57)</f>
        <v>3.9</v>
      </c>
      <c r="O49" s="101"/>
      <c r="P49" s="391">
        <f t="shared" si="54"/>
        <v>3.9</v>
      </c>
      <c r="Q49" s="101">
        <f>Q50+Q55+Q51+Q52+Q57</f>
        <v>0</v>
      </c>
      <c r="R49" s="101">
        <f>R50+R55+R51+R52+R57</f>
        <v>61.254399999999997</v>
      </c>
      <c r="S49" s="101"/>
      <c r="T49" s="101">
        <f>R49-Q49</f>
        <v>61.254399999999997</v>
      </c>
      <c r="U49" s="101">
        <f>SUM(U50:U55)</f>
        <v>0</v>
      </c>
      <c r="V49" s="101">
        <f>V50+V55+V51+V52+V57</f>
        <v>0</v>
      </c>
      <c r="W49" s="101"/>
      <c r="X49" s="101">
        <f>V49-U49</f>
        <v>0</v>
      </c>
      <c r="Y49" s="101">
        <f>Y50+Y55+Y57</f>
        <v>0</v>
      </c>
      <c r="Z49" s="101">
        <f>Z50+Z55+Z57</f>
        <v>9.9</v>
      </c>
      <c r="AA49" s="391"/>
      <c r="AB49" s="322">
        <f t="shared" si="49"/>
        <v>9.9</v>
      </c>
      <c r="AC49" s="101">
        <f>AC50+AC55+AC57</f>
        <v>0</v>
      </c>
      <c r="AD49" s="101">
        <f>AD50+AD55+AD57</f>
        <v>0.10756</v>
      </c>
      <c r="AE49" s="408">
        <v>0</v>
      </c>
      <c r="AF49" s="391">
        <f t="shared" si="51"/>
        <v>0.10756</v>
      </c>
      <c r="AG49" s="101">
        <f>AG50+AG55+AG57</f>
        <v>0</v>
      </c>
      <c r="AH49" s="101">
        <f>AH50+AH55+AH57</f>
        <v>4.0000000000000003E-5</v>
      </c>
      <c r="AI49" s="101"/>
      <c r="AJ49" s="101">
        <f>AJ50+AJ51+AJ52+AJ55</f>
        <v>0</v>
      </c>
      <c r="AK49" s="101">
        <f>AK50+AK55+AK57</f>
        <v>0</v>
      </c>
      <c r="AL49" s="101">
        <f>AL50+AL55+AL57</f>
        <v>0</v>
      </c>
      <c r="AM49" s="101"/>
      <c r="AN49" s="101">
        <f>AN50+AN51+AN52+AN55</f>
        <v>0</v>
      </c>
      <c r="AO49" s="43">
        <f t="shared" si="10"/>
        <v>0</v>
      </c>
      <c r="AP49" s="101">
        <f>SUM(AP50:AP57)</f>
        <v>83.578280000000007</v>
      </c>
      <c r="AQ49" s="101"/>
      <c r="AR49" s="101">
        <f t="shared" si="24"/>
        <v>83.578280000000007</v>
      </c>
      <c r="AS49" s="101">
        <f>SUM(AS50:AS57)</f>
        <v>0</v>
      </c>
      <c r="AT49" s="101">
        <f>AT50+AT55+AT57</f>
        <v>0.25</v>
      </c>
      <c r="AU49" s="43"/>
      <c r="AV49" s="101">
        <f>AT49-AS49</f>
        <v>0.25</v>
      </c>
      <c r="AW49" s="101">
        <f>SUM(AW50:AW57)</f>
        <v>0</v>
      </c>
      <c r="AX49" s="101">
        <f>AX50+AX55+AX51+AX52+AX57</f>
        <v>0.24479999999999999</v>
      </c>
      <c r="AY49" s="43"/>
      <c r="AZ49" s="101">
        <f>AX49-AW49</f>
        <v>0.24479999999999999</v>
      </c>
      <c r="BA49" s="101">
        <f>SUM(BA50:BA57)</f>
        <v>0</v>
      </c>
      <c r="BB49" s="101">
        <f>BB50+BB55+BB51+BB57+BB52</f>
        <v>6.3E-2</v>
      </c>
      <c r="BC49" s="101">
        <f>BC50+BC55+BC51</f>
        <v>0</v>
      </c>
      <c r="BD49" s="101">
        <f>BD50+BD55+BD51</f>
        <v>0</v>
      </c>
      <c r="BE49" s="101">
        <f>SUM(BE50:BE57)</f>
        <v>0</v>
      </c>
      <c r="BF49" s="101">
        <f>BF50+BF55+BF51+BF57</f>
        <v>0</v>
      </c>
      <c r="BG49" s="101">
        <f>BG50+BG55+BG51</f>
        <v>0</v>
      </c>
      <c r="BH49" s="101">
        <f>BH50+BH55+BH51</f>
        <v>0</v>
      </c>
      <c r="BI49" s="43">
        <f t="shared" si="15"/>
        <v>0</v>
      </c>
      <c r="BJ49" s="43">
        <f t="shared" si="34"/>
        <v>0.55780000000000007</v>
      </c>
      <c r="BK49" s="101">
        <f>BK50+BK55+BK51</f>
        <v>0</v>
      </c>
      <c r="BL49" s="101">
        <f>BL50+BL55+BL51</f>
        <v>0</v>
      </c>
      <c r="BM49" s="101">
        <f>SUM(BM50:BM57)</f>
        <v>0</v>
      </c>
      <c r="BN49" s="392">
        <f>BN50+BN55+BN51+BN57</f>
        <v>0</v>
      </c>
      <c r="BO49" s="392">
        <f>BO50+BO55+BO51</f>
        <v>0</v>
      </c>
      <c r="BP49" s="392">
        <f>BP50+BP55+BP51</f>
        <v>0</v>
      </c>
      <c r="BQ49" s="101">
        <f>SUM(BQ50:BQ57)</f>
        <v>0</v>
      </c>
      <c r="BR49" s="392">
        <f>BR50+BR55+BR51+BR57</f>
        <v>0</v>
      </c>
      <c r="BS49" s="392">
        <f>BS50+BS55+BS51</f>
        <v>0</v>
      </c>
      <c r="BT49" s="392">
        <f>BT50+BT55+BT51</f>
        <v>0</v>
      </c>
      <c r="BU49" s="101">
        <f>SUM(BU50:BU57)</f>
        <v>0</v>
      </c>
      <c r="BV49" s="101">
        <f>SUM(BV50:BV57)</f>
        <v>0</v>
      </c>
      <c r="BW49" s="392">
        <f>BW50+BW55+BW51</f>
        <v>0</v>
      </c>
      <c r="BX49" s="392">
        <f>BX50+BX55+BX51</f>
        <v>0</v>
      </c>
      <c r="BY49" s="392">
        <f>SUM(BY50:BY57)</f>
        <v>0</v>
      </c>
      <c r="BZ49" s="392">
        <f>SUM(BZ50:BZ57)</f>
        <v>0</v>
      </c>
      <c r="CA49" s="158">
        <v>0</v>
      </c>
      <c r="CB49" s="43">
        <f t="shared" si="12"/>
        <v>0</v>
      </c>
      <c r="CC49" s="43">
        <f t="shared" si="13"/>
        <v>0</v>
      </c>
      <c r="CD49" s="43">
        <f t="shared" si="13"/>
        <v>84.136080000000007</v>
      </c>
      <c r="CE49" s="101">
        <f>SUM(CE50:CE57)</f>
        <v>0</v>
      </c>
      <c r="CF49" s="101">
        <f>SUM(CF50:CF57)</f>
        <v>0</v>
      </c>
      <c r="CG49" s="101">
        <f>CG50+CG55+CG51</f>
        <v>0</v>
      </c>
      <c r="CH49" s="101">
        <f>CH50+CH55+CH51</f>
        <v>0</v>
      </c>
      <c r="CI49" s="392">
        <f>CI50+CI55+CI51+CI52+CI57</f>
        <v>0</v>
      </c>
      <c r="CJ49" s="392">
        <f>CJ50+CJ55+CJ51+CJ52+CJ57</f>
        <v>0</v>
      </c>
      <c r="CK49" s="392">
        <f>CK50+CK55+CK51</f>
        <v>0</v>
      </c>
      <c r="CL49" s="392">
        <f>CL50+CL55+CL51</f>
        <v>0</v>
      </c>
      <c r="CM49" s="101">
        <f>SUM(CM50:CM57)</f>
        <v>0</v>
      </c>
      <c r="CN49" s="392">
        <f>CN50+CN55+CN51+CN56</f>
        <v>0</v>
      </c>
      <c r="CO49" s="392">
        <f>CO50+CO55+CO51</f>
        <v>0</v>
      </c>
      <c r="CP49" s="392">
        <f>CP50+CP55+CP51</f>
        <v>0</v>
      </c>
      <c r="CQ49" s="101">
        <f>SUM(CQ50:CQ57)</f>
        <v>25</v>
      </c>
      <c r="CR49" s="101">
        <f>SUM(CR50:CR57)</f>
        <v>25</v>
      </c>
      <c r="CS49" s="394">
        <f t="shared" ref="CS49:CS55" si="59">CR49/CQ49*100</f>
        <v>100</v>
      </c>
      <c r="CT49" s="392">
        <f>CT50+CT55+CT51</f>
        <v>0</v>
      </c>
      <c r="CU49" s="43">
        <f t="shared" si="14"/>
        <v>25</v>
      </c>
      <c r="CV49" s="43">
        <f t="shared" si="14"/>
        <v>109.13608000000001</v>
      </c>
      <c r="CW49" s="43">
        <f t="shared" si="20"/>
        <v>436.54432000000003</v>
      </c>
      <c r="CX49" s="43">
        <f t="shared" si="9"/>
        <v>84.136080000000007</v>
      </c>
      <c r="CY49" s="663"/>
      <c r="CZ49" s="84"/>
      <c r="DA49" s="84"/>
      <c r="DC49" s="84"/>
      <c r="DD49" s="84"/>
      <c r="DE49" s="84"/>
      <c r="DF49" s="84"/>
      <c r="DG49" s="84"/>
      <c r="DH49" s="84"/>
      <c r="DI49" s="84"/>
    </row>
    <row r="50" spans="1:113" ht="13.5">
      <c r="A50" s="465"/>
      <c r="B50" s="973" t="s">
        <v>193</v>
      </c>
      <c r="C50" s="974"/>
      <c r="D50" s="975"/>
      <c r="E50" s="466"/>
      <c r="F50" s="664">
        <v>8.4</v>
      </c>
      <c r="G50" s="466"/>
      <c r="H50" s="466">
        <f>F50-E50</f>
        <v>8.4</v>
      </c>
      <c r="I50" s="466"/>
      <c r="J50" s="664"/>
      <c r="K50" s="466"/>
      <c r="L50" s="466">
        <f t="shared" si="53"/>
        <v>0</v>
      </c>
      <c r="M50" s="664"/>
      <c r="N50" s="664">
        <v>3.9</v>
      </c>
      <c r="O50" s="466"/>
      <c r="P50" s="467">
        <f t="shared" si="54"/>
        <v>3.9</v>
      </c>
      <c r="Q50" s="466"/>
      <c r="R50" s="664">
        <v>60</v>
      </c>
      <c r="S50" s="466"/>
      <c r="T50" s="466">
        <f>R50-Q50</f>
        <v>60</v>
      </c>
      <c r="U50" s="466"/>
      <c r="V50" s="466"/>
      <c r="W50" s="466"/>
      <c r="X50" s="466"/>
      <c r="Y50" s="466"/>
      <c r="Z50" s="664">
        <v>3.9</v>
      </c>
      <c r="AA50" s="467"/>
      <c r="AB50" s="467"/>
      <c r="AC50" s="466"/>
      <c r="AD50" s="664"/>
      <c r="AE50" s="466"/>
      <c r="AF50" s="467">
        <f t="shared" si="51"/>
        <v>0</v>
      </c>
      <c r="AG50" s="466"/>
      <c r="AH50" s="664"/>
      <c r="AI50" s="466"/>
      <c r="AJ50" s="467"/>
      <c r="AK50" s="467"/>
      <c r="AL50" s="466"/>
      <c r="AM50" s="467"/>
      <c r="AN50" s="467"/>
      <c r="AO50" s="636">
        <f t="shared" si="10"/>
        <v>0</v>
      </c>
      <c r="AP50" s="640">
        <f>F50+J50+N50+R50+Z50+AD50+AH50+V50+AL50</f>
        <v>76.2</v>
      </c>
      <c r="AQ50" s="664"/>
      <c r="AR50" s="664">
        <f t="shared" si="24"/>
        <v>76.2</v>
      </c>
      <c r="AS50" s="466"/>
      <c r="AT50" s="664"/>
      <c r="AU50" s="466"/>
      <c r="AV50" s="466">
        <f>AT50-AS50</f>
        <v>0</v>
      </c>
      <c r="AW50" s="466"/>
      <c r="AX50" s="664"/>
      <c r="AY50" s="466"/>
      <c r="AZ50" s="466">
        <f>AX50-AW50</f>
        <v>0</v>
      </c>
      <c r="BA50" s="466"/>
      <c r="BB50" s="665"/>
      <c r="BC50" s="466"/>
      <c r="BD50" s="466">
        <f>BB50-BA50</f>
        <v>0</v>
      </c>
      <c r="BE50" s="664"/>
      <c r="BF50" s="664"/>
      <c r="BG50" s="466"/>
      <c r="BH50" s="466">
        <f>BF50-BE50</f>
        <v>0</v>
      </c>
      <c r="BI50" s="666">
        <f t="shared" si="15"/>
        <v>0</v>
      </c>
      <c r="BJ50" s="666">
        <f t="shared" si="34"/>
        <v>0</v>
      </c>
      <c r="BK50" s="664"/>
      <c r="BL50" s="664">
        <f>BJ50-BI50</f>
        <v>0</v>
      </c>
      <c r="BM50" s="466"/>
      <c r="BN50" s="665"/>
      <c r="BO50" s="468"/>
      <c r="BP50" s="468">
        <f>BN50-BM50</f>
        <v>0</v>
      </c>
      <c r="BQ50" s="468"/>
      <c r="BR50" s="665"/>
      <c r="BS50" s="468"/>
      <c r="BT50" s="468">
        <f>BR50-BQ50</f>
        <v>0</v>
      </c>
      <c r="BU50" s="665"/>
      <c r="BV50" s="665"/>
      <c r="BW50" s="468"/>
      <c r="BX50" s="468">
        <f>BV50-BU50</f>
        <v>0</v>
      </c>
      <c r="BY50" s="468"/>
      <c r="BZ50" s="665"/>
      <c r="CA50" s="469">
        <v>0</v>
      </c>
      <c r="CB50" s="470">
        <f t="shared" si="12"/>
        <v>0</v>
      </c>
      <c r="CC50" s="636">
        <f t="shared" si="13"/>
        <v>0</v>
      </c>
      <c r="CD50" s="636">
        <f t="shared" si="13"/>
        <v>76.2</v>
      </c>
      <c r="CE50" s="664"/>
      <c r="CF50" s="664"/>
      <c r="CG50" s="466"/>
      <c r="CH50" s="467"/>
      <c r="CI50" s="468"/>
      <c r="CJ50" s="665"/>
      <c r="CK50" s="471"/>
      <c r="CL50" s="472">
        <f t="shared" si="18"/>
        <v>0</v>
      </c>
      <c r="CM50" s="472"/>
      <c r="CN50" s="667"/>
      <c r="CO50" s="472"/>
      <c r="CP50" s="472"/>
      <c r="CQ50" s="134">
        <v>0</v>
      </c>
      <c r="CR50" s="665"/>
      <c r="CS50" s="649">
        <v>0</v>
      </c>
      <c r="CT50" s="657">
        <f t="shared" ref="CT50:CT55" si="60">CR50-CQ50</f>
        <v>0</v>
      </c>
      <c r="CU50" s="636">
        <f t="shared" si="14"/>
        <v>0</v>
      </c>
      <c r="CV50" s="636">
        <f t="shared" si="14"/>
        <v>76.2</v>
      </c>
      <c r="CW50" s="666" t="e">
        <f t="shared" si="20"/>
        <v>#DIV/0!</v>
      </c>
      <c r="CX50" s="666">
        <f t="shared" si="9"/>
        <v>76.2</v>
      </c>
      <c r="CZ50" s="89"/>
      <c r="DA50" s="84"/>
      <c r="DC50" s="93"/>
      <c r="DD50" s="84"/>
      <c r="DE50" s="84"/>
      <c r="DF50" s="84"/>
      <c r="DG50" s="84"/>
      <c r="DH50" s="639"/>
      <c r="DI50" s="639"/>
    </row>
    <row r="51" spans="1:113" ht="13.5" customHeight="1">
      <c r="A51" s="69"/>
      <c r="B51" s="927" t="s">
        <v>166</v>
      </c>
      <c r="C51" s="928"/>
      <c r="D51" s="929"/>
      <c r="E51" s="100"/>
      <c r="F51" s="640"/>
      <c r="G51" s="100"/>
      <c r="H51" s="100"/>
      <c r="I51" s="100"/>
      <c r="J51" s="640"/>
      <c r="K51" s="103"/>
      <c r="L51" s="100"/>
      <c r="M51" s="640"/>
      <c r="N51" s="640"/>
      <c r="O51" s="100"/>
      <c r="P51" s="103"/>
      <c r="Q51" s="100"/>
      <c r="R51" s="640"/>
      <c r="S51" s="100"/>
      <c r="T51" s="100"/>
      <c r="U51" s="100"/>
      <c r="V51" s="100"/>
      <c r="W51" s="100"/>
      <c r="X51" s="100"/>
      <c r="Y51" s="100"/>
      <c r="Z51" s="640"/>
      <c r="AA51" s="103"/>
      <c r="AB51" s="103"/>
      <c r="AC51" s="100"/>
      <c r="AD51" s="640"/>
      <c r="AE51" s="100"/>
      <c r="AF51" s="103"/>
      <c r="AG51" s="100"/>
      <c r="AH51" s="640"/>
      <c r="AI51" s="100"/>
      <c r="AJ51" s="103"/>
      <c r="AK51" s="103"/>
      <c r="AL51" s="100"/>
      <c r="AM51" s="103"/>
      <c r="AN51" s="103"/>
      <c r="AO51" s="636">
        <f t="shared" si="10"/>
        <v>0</v>
      </c>
      <c r="AP51" s="640">
        <f t="shared" si="35"/>
        <v>0</v>
      </c>
      <c r="AQ51" s="640"/>
      <c r="AR51" s="640">
        <f t="shared" si="24"/>
        <v>0</v>
      </c>
      <c r="AS51" s="100"/>
      <c r="AT51" s="640"/>
      <c r="AU51" s="100"/>
      <c r="AV51" s="100"/>
      <c r="AW51" s="100"/>
      <c r="AX51" s="640"/>
      <c r="AY51" s="100"/>
      <c r="AZ51" s="100"/>
      <c r="BA51" s="100"/>
      <c r="BB51" s="640"/>
      <c r="BC51" s="100"/>
      <c r="BD51" s="100"/>
      <c r="BE51" s="640"/>
      <c r="BF51" s="640"/>
      <c r="BG51" s="100"/>
      <c r="BH51" s="100"/>
      <c r="BI51" s="636">
        <f t="shared" si="15"/>
        <v>0</v>
      </c>
      <c r="BJ51" s="636">
        <f t="shared" si="34"/>
        <v>0</v>
      </c>
      <c r="BK51" s="640"/>
      <c r="BL51" s="640"/>
      <c r="BM51" s="100"/>
      <c r="BN51" s="641"/>
      <c r="BO51" s="134"/>
      <c r="BP51" s="134"/>
      <c r="BQ51" s="134"/>
      <c r="BR51" s="641"/>
      <c r="BS51" s="134"/>
      <c r="BT51" s="134"/>
      <c r="BU51" s="641"/>
      <c r="BV51" s="641"/>
      <c r="BW51" s="134"/>
      <c r="BX51" s="134"/>
      <c r="BY51" s="134"/>
      <c r="BZ51" s="641"/>
      <c r="CA51" s="128"/>
      <c r="CB51" s="110">
        <f t="shared" si="12"/>
        <v>0</v>
      </c>
      <c r="CC51" s="636">
        <f t="shared" si="13"/>
        <v>0</v>
      </c>
      <c r="CD51" s="636">
        <f t="shared" si="13"/>
        <v>0</v>
      </c>
      <c r="CE51" s="100"/>
      <c r="CF51" s="640"/>
      <c r="CG51" s="100"/>
      <c r="CH51" s="103"/>
      <c r="CI51" s="641"/>
      <c r="CJ51" s="641"/>
      <c r="CK51" s="397"/>
      <c r="CL51" s="136">
        <f t="shared" si="18"/>
        <v>0</v>
      </c>
      <c r="CM51" s="136">
        <v>0</v>
      </c>
      <c r="CN51" s="642"/>
      <c r="CO51" s="136"/>
      <c r="CP51" s="136"/>
      <c r="CQ51" s="134">
        <v>25</v>
      </c>
      <c r="CR51" s="641">
        <v>25</v>
      </c>
      <c r="CS51" s="649">
        <f t="shared" si="59"/>
        <v>100</v>
      </c>
      <c r="CT51" s="657">
        <f t="shared" si="60"/>
        <v>0</v>
      </c>
      <c r="CU51" s="636">
        <f t="shared" si="14"/>
        <v>25</v>
      </c>
      <c r="CV51" s="636">
        <f t="shared" si="14"/>
        <v>25</v>
      </c>
      <c r="CW51" s="636">
        <f t="shared" si="20"/>
        <v>100</v>
      </c>
      <c r="CX51" s="636">
        <f t="shared" si="9"/>
        <v>0</v>
      </c>
      <c r="CZ51" s="89"/>
      <c r="DA51" s="84"/>
      <c r="DC51" s="93"/>
      <c r="DD51" s="84"/>
      <c r="DE51" s="84"/>
      <c r="DF51" s="84"/>
      <c r="DG51" s="84"/>
      <c r="DH51" s="639"/>
      <c r="DI51" s="639"/>
    </row>
    <row r="52" spans="1:113" ht="13.5" hidden="1">
      <c r="A52" s="69"/>
      <c r="B52" s="927" t="s">
        <v>193</v>
      </c>
      <c r="C52" s="928"/>
      <c r="D52" s="929"/>
      <c r="E52" s="100"/>
      <c r="F52" s="640"/>
      <c r="G52" s="100"/>
      <c r="H52" s="100"/>
      <c r="I52" s="100"/>
      <c r="J52" s="640"/>
      <c r="K52" s="103"/>
      <c r="L52" s="100"/>
      <c r="M52" s="640"/>
      <c r="N52" s="640"/>
      <c r="O52" s="100"/>
      <c r="P52" s="103"/>
      <c r="Q52" s="100"/>
      <c r="R52" s="640"/>
      <c r="S52" s="100"/>
      <c r="T52" s="100"/>
      <c r="U52" s="103"/>
      <c r="V52" s="103"/>
      <c r="W52" s="103"/>
      <c r="X52" s="103"/>
      <c r="Y52" s="100"/>
      <c r="Z52" s="640"/>
      <c r="AA52" s="103"/>
      <c r="AB52" s="103"/>
      <c r="AC52" s="100"/>
      <c r="AD52" s="640"/>
      <c r="AE52" s="100"/>
      <c r="AF52" s="103"/>
      <c r="AG52" s="100"/>
      <c r="AH52" s="640"/>
      <c r="AI52" s="100"/>
      <c r="AJ52" s="103"/>
      <c r="AK52" s="103"/>
      <c r="AL52" s="100"/>
      <c r="AM52" s="103"/>
      <c r="AN52" s="103"/>
      <c r="AO52" s="636">
        <f t="shared" si="10"/>
        <v>0</v>
      </c>
      <c r="AP52" s="640">
        <f t="shared" si="35"/>
        <v>0</v>
      </c>
      <c r="AQ52" s="640"/>
      <c r="AR52" s="640">
        <f t="shared" si="24"/>
        <v>0</v>
      </c>
      <c r="AS52" s="100"/>
      <c r="AT52" s="640"/>
      <c r="AU52" s="100"/>
      <c r="AV52" s="100"/>
      <c r="AW52" s="100"/>
      <c r="AX52" s="640"/>
      <c r="AY52" s="100"/>
      <c r="AZ52" s="100"/>
      <c r="BA52" s="100"/>
      <c r="BB52" s="640"/>
      <c r="BC52" s="100"/>
      <c r="BD52" s="100"/>
      <c r="BE52" s="640"/>
      <c r="BF52" s="640"/>
      <c r="BG52" s="100"/>
      <c r="BH52" s="100"/>
      <c r="BI52" s="636">
        <f t="shared" si="15"/>
        <v>0</v>
      </c>
      <c r="BJ52" s="636">
        <f t="shared" si="34"/>
        <v>0</v>
      </c>
      <c r="BK52" s="640"/>
      <c r="BL52" s="640"/>
      <c r="BM52" s="100"/>
      <c r="BN52" s="641"/>
      <c r="BO52" s="134"/>
      <c r="BP52" s="134"/>
      <c r="BQ52" s="134"/>
      <c r="BR52" s="641"/>
      <c r="BS52" s="134"/>
      <c r="BT52" s="134"/>
      <c r="BU52" s="641"/>
      <c r="BV52" s="641"/>
      <c r="BW52" s="134"/>
      <c r="BX52" s="134"/>
      <c r="BY52" s="134"/>
      <c r="BZ52" s="641"/>
      <c r="CA52" s="128">
        <v>0</v>
      </c>
      <c r="CB52" s="110">
        <f t="shared" si="12"/>
        <v>0</v>
      </c>
      <c r="CC52" s="636">
        <f t="shared" si="13"/>
        <v>0</v>
      </c>
      <c r="CD52" s="636">
        <f t="shared" si="13"/>
        <v>0</v>
      </c>
      <c r="CE52" s="100"/>
      <c r="CF52" s="640"/>
      <c r="CG52" s="100"/>
      <c r="CH52" s="103"/>
      <c r="CI52" s="134"/>
      <c r="CJ52" s="641"/>
      <c r="CK52" s="397"/>
      <c r="CL52" s="136">
        <f t="shared" si="18"/>
        <v>0</v>
      </c>
      <c r="CM52" s="136"/>
      <c r="CN52" s="642"/>
      <c r="CO52" s="136"/>
      <c r="CP52" s="136"/>
      <c r="CQ52" s="134"/>
      <c r="CR52" s="641"/>
      <c r="CS52" s="649" t="e">
        <f t="shared" si="59"/>
        <v>#DIV/0!</v>
      </c>
      <c r="CT52" s="657">
        <f t="shared" si="60"/>
        <v>0</v>
      </c>
      <c r="CU52" s="636">
        <f t="shared" si="14"/>
        <v>0</v>
      </c>
      <c r="CV52" s="636">
        <f t="shared" si="14"/>
        <v>0</v>
      </c>
      <c r="CW52" s="636">
        <v>0</v>
      </c>
      <c r="CX52" s="636">
        <f t="shared" si="9"/>
        <v>0</v>
      </c>
      <c r="CZ52" s="89"/>
      <c r="DA52" s="84"/>
      <c r="DC52" s="93"/>
      <c r="DD52" s="84"/>
      <c r="DE52" s="84"/>
      <c r="DF52" s="84"/>
      <c r="DG52" s="84"/>
      <c r="DH52" s="639"/>
      <c r="DI52" s="639"/>
    </row>
    <row r="53" spans="1:113" ht="13.5" hidden="1">
      <c r="A53" s="69"/>
      <c r="B53" s="927" t="s">
        <v>189</v>
      </c>
      <c r="C53" s="928"/>
      <c r="D53" s="929"/>
      <c r="E53" s="100"/>
      <c r="F53" s="640"/>
      <c r="G53" s="100"/>
      <c r="H53" s="100"/>
      <c r="I53" s="100"/>
      <c r="J53" s="640"/>
      <c r="K53" s="103"/>
      <c r="L53" s="100"/>
      <c r="M53" s="640"/>
      <c r="N53" s="640"/>
      <c r="O53" s="100"/>
      <c r="P53" s="103"/>
      <c r="Q53" s="100"/>
      <c r="R53" s="640"/>
      <c r="S53" s="100"/>
      <c r="T53" s="100"/>
      <c r="U53" s="103"/>
      <c r="V53" s="103"/>
      <c r="W53" s="103"/>
      <c r="X53" s="103"/>
      <c r="Y53" s="100"/>
      <c r="Z53" s="640"/>
      <c r="AA53" s="103"/>
      <c r="AB53" s="103"/>
      <c r="AC53" s="100"/>
      <c r="AD53" s="640"/>
      <c r="AE53" s="100"/>
      <c r="AF53" s="103"/>
      <c r="AG53" s="100"/>
      <c r="AH53" s="640"/>
      <c r="AI53" s="100"/>
      <c r="AJ53" s="103"/>
      <c r="AK53" s="103"/>
      <c r="AL53" s="100"/>
      <c r="AM53" s="103"/>
      <c r="AN53" s="103"/>
      <c r="AO53" s="636">
        <f t="shared" si="10"/>
        <v>0</v>
      </c>
      <c r="AP53" s="640">
        <f t="shared" si="35"/>
        <v>0</v>
      </c>
      <c r="AQ53" s="640">
        <v>0</v>
      </c>
      <c r="AR53" s="640">
        <f t="shared" si="24"/>
        <v>0</v>
      </c>
      <c r="AS53" s="100"/>
      <c r="AT53" s="640"/>
      <c r="AU53" s="100"/>
      <c r="AV53" s="100"/>
      <c r="AW53" s="100"/>
      <c r="AX53" s="640"/>
      <c r="AY53" s="100"/>
      <c r="AZ53" s="100"/>
      <c r="BA53" s="100"/>
      <c r="BB53" s="640"/>
      <c r="BC53" s="100"/>
      <c r="BD53" s="100"/>
      <c r="BE53" s="640"/>
      <c r="BF53" s="640"/>
      <c r="BG53" s="100"/>
      <c r="BH53" s="100"/>
      <c r="BI53" s="636">
        <f t="shared" si="15"/>
        <v>0</v>
      </c>
      <c r="BJ53" s="636">
        <f t="shared" si="34"/>
        <v>0</v>
      </c>
      <c r="BK53" s="640"/>
      <c r="BL53" s="640"/>
      <c r="BM53" s="100"/>
      <c r="BN53" s="641"/>
      <c r="BO53" s="134"/>
      <c r="BP53" s="134"/>
      <c r="BQ53" s="134"/>
      <c r="BR53" s="641"/>
      <c r="BS53" s="134"/>
      <c r="BT53" s="134"/>
      <c r="BU53" s="641"/>
      <c r="BV53" s="641"/>
      <c r="BW53" s="134"/>
      <c r="BX53" s="134"/>
      <c r="BY53" s="134"/>
      <c r="BZ53" s="641"/>
      <c r="CA53" s="128">
        <v>0</v>
      </c>
      <c r="CB53" s="110">
        <f t="shared" si="12"/>
        <v>0</v>
      </c>
      <c r="CC53" s="636">
        <f t="shared" si="13"/>
        <v>0</v>
      </c>
      <c r="CD53" s="636">
        <f t="shared" si="13"/>
        <v>0</v>
      </c>
      <c r="CE53" s="100"/>
      <c r="CF53" s="640"/>
      <c r="CG53" s="100"/>
      <c r="CH53" s="103"/>
      <c r="CI53" s="134"/>
      <c r="CJ53" s="641"/>
      <c r="CK53" s="397"/>
      <c r="CL53" s="136"/>
      <c r="CM53" s="136"/>
      <c r="CN53" s="642"/>
      <c r="CO53" s="136"/>
      <c r="CP53" s="136"/>
      <c r="CQ53" s="134"/>
      <c r="CR53" s="641"/>
      <c r="CS53" s="649" t="e">
        <f t="shared" si="59"/>
        <v>#DIV/0!</v>
      </c>
      <c r="CT53" s="657">
        <f t="shared" si="60"/>
        <v>0</v>
      </c>
      <c r="CU53" s="636">
        <f t="shared" si="14"/>
        <v>0</v>
      </c>
      <c r="CV53" s="636">
        <f t="shared" si="14"/>
        <v>0</v>
      </c>
      <c r="CW53" s="636">
        <v>0</v>
      </c>
      <c r="CX53" s="636">
        <f t="shared" si="9"/>
        <v>0</v>
      </c>
      <c r="CZ53" s="89"/>
      <c r="DA53" s="84"/>
      <c r="DC53" s="93"/>
      <c r="DD53" s="84"/>
      <c r="DE53" s="84"/>
      <c r="DF53" s="84"/>
      <c r="DG53" s="84"/>
      <c r="DH53" s="639"/>
      <c r="DI53" s="639"/>
    </row>
    <row r="54" spans="1:113" ht="13.5" hidden="1">
      <c r="A54" s="69"/>
      <c r="B54" s="509" t="s">
        <v>668</v>
      </c>
      <c r="C54" s="510"/>
      <c r="D54" s="511"/>
      <c r="E54" s="100"/>
      <c r="F54" s="640"/>
      <c r="G54" s="100"/>
      <c r="H54" s="100"/>
      <c r="I54" s="100"/>
      <c r="J54" s="640"/>
      <c r="K54" s="103"/>
      <c r="L54" s="100"/>
      <c r="M54" s="640"/>
      <c r="N54" s="640"/>
      <c r="O54" s="100"/>
      <c r="P54" s="103"/>
      <c r="Q54" s="100"/>
      <c r="R54" s="640"/>
      <c r="S54" s="100"/>
      <c r="T54" s="100"/>
      <c r="U54" s="103"/>
      <c r="V54" s="103"/>
      <c r="W54" s="103"/>
      <c r="X54" s="103"/>
      <c r="Y54" s="100"/>
      <c r="Z54" s="640"/>
      <c r="AA54" s="103"/>
      <c r="AB54" s="103"/>
      <c r="AC54" s="100"/>
      <c r="AD54" s="640"/>
      <c r="AE54" s="100"/>
      <c r="AF54" s="103"/>
      <c r="AG54" s="100"/>
      <c r="AH54" s="640"/>
      <c r="AI54" s="100"/>
      <c r="AJ54" s="103"/>
      <c r="AK54" s="103"/>
      <c r="AL54" s="100"/>
      <c r="AM54" s="103"/>
      <c r="AN54" s="103"/>
      <c r="AO54" s="636">
        <f t="shared" si="10"/>
        <v>0</v>
      </c>
      <c r="AP54" s="640">
        <f t="shared" si="35"/>
        <v>0</v>
      </c>
      <c r="AQ54" s="640"/>
      <c r="AR54" s="640"/>
      <c r="AS54" s="100"/>
      <c r="AT54" s="640"/>
      <c r="AU54" s="100"/>
      <c r="AV54" s="100"/>
      <c r="AW54" s="100"/>
      <c r="AX54" s="640"/>
      <c r="AY54" s="100"/>
      <c r="AZ54" s="100"/>
      <c r="BA54" s="100"/>
      <c r="BB54" s="640"/>
      <c r="BC54" s="100"/>
      <c r="BD54" s="100"/>
      <c r="BE54" s="640"/>
      <c r="BF54" s="640"/>
      <c r="BG54" s="100"/>
      <c r="BH54" s="100"/>
      <c r="BI54" s="636">
        <f t="shared" si="15"/>
        <v>0</v>
      </c>
      <c r="BJ54" s="636">
        <f t="shared" si="34"/>
        <v>0</v>
      </c>
      <c r="BK54" s="640"/>
      <c r="BL54" s="640"/>
      <c r="BM54" s="100"/>
      <c r="BN54" s="641"/>
      <c r="BO54" s="134"/>
      <c r="BP54" s="134"/>
      <c r="BQ54" s="134"/>
      <c r="BR54" s="641"/>
      <c r="BS54" s="134"/>
      <c r="BT54" s="134"/>
      <c r="BU54" s="641"/>
      <c r="BV54" s="641"/>
      <c r="BW54" s="134"/>
      <c r="BX54" s="134"/>
      <c r="BY54" s="134"/>
      <c r="BZ54" s="641"/>
      <c r="CA54" s="128"/>
      <c r="CB54" s="110"/>
      <c r="CC54" s="636">
        <f t="shared" si="13"/>
        <v>0</v>
      </c>
      <c r="CD54" s="636">
        <f t="shared" si="13"/>
        <v>0</v>
      </c>
      <c r="CE54" s="100"/>
      <c r="CF54" s="640"/>
      <c r="CG54" s="100"/>
      <c r="CH54" s="103"/>
      <c r="CI54" s="134"/>
      <c r="CJ54" s="641"/>
      <c r="CK54" s="397"/>
      <c r="CL54" s="136"/>
      <c r="CM54" s="136"/>
      <c r="CN54" s="642"/>
      <c r="CO54" s="136"/>
      <c r="CP54" s="136"/>
      <c r="CQ54" s="134"/>
      <c r="CR54" s="641"/>
      <c r="CS54" s="649" t="e">
        <f t="shared" si="59"/>
        <v>#DIV/0!</v>
      </c>
      <c r="CT54" s="657">
        <f t="shared" si="60"/>
        <v>0</v>
      </c>
      <c r="CU54" s="636">
        <f t="shared" si="14"/>
        <v>0</v>
      </c>
      <c r="CV54" s="636">
        <f t="shared" si="14"/>
        <v>0</v>
      </c>
      <c r="CW54" s="636">
        <v>0</v>
      </c>
      <c r="CX54" s="636">
        <f t="shared" si="9"/>
        <v>0</v>
      </c>
      <c r="CZ54" s="89"/>
      <c r="DA54" s="84"/>
      <c r="DC54" s="93"/>
      <c r="DD54" s="84"/>
      <c r="DE54" s="84"/>
      <c r="DF54" s="84"/>
      <c r="DG54" s="84"/>
      <c r="DH54" s="639"/>
      <c r="DI54" s="639"/>
    </row>
    <row r="55" spans="1:113" ht="12" hidden="1" customHeight="1">
      <c r="A55" s="69"/>
      <c r="B55" s="939" t="s">
        <v>161</v>
      </c>
      <c r="C55" s="940"/>
      <c r="D55" s="941"/>
      <c r="E55" s="100"/>
      <c r="F55" s="640"/>
      <c r="G55" s="100"/>
      <c r="H55" s="100"/>
      <c r="I55" s="100"/>
      <c r="J55" s="640"/>
      <c r="K55" s="103"/>
      <c r="L55" s="100"/>
      <c r="M55" s="640"/>
      <c r="N55" s="640"/>
      <c r="O55" s="100"/>
      <c r="P55" s="103">
        <f t="shared" si="21"/>
        <v>0</v>
      </c>
      <c r="Q55" s="100"/>
      <c r="R55" s="640"/>
      <c r="S55" s="100"/>
      <c r="T55" s="100"/>
      <c r="U55" s="100"/>
      <c r="V55" s="100"/>
      <c r="W55" s="100"/>
      <c r="X55" s="100"/>
      <c r="Y55" s="100"/>
      <c r="Z55" s="640"/>
      <c r="AA55" s="103"/>
      <c r="AB55" s="103">
        <f>Z55-Y55</f>
        <v>0</v>
      </c>
      <c r="AC55" s="100"/>
      <c r="AD55" s="640"/>
      <c r="AE55" s="100"/>
      <c r="AF55" s="103">
        <f t="shared" ref="AF55:AF76" si="61">AD55-AC55</f>
        <v>0</v>
      </c>
      <c r="AG55" s="100"/>
      <c r="AH55" s="640"/>
      <c r="AI55" s="100"/>
      <c r="AJ55" s="103">
        <f>AH55-AG55</f>
        <v>0</v>
      </c>
      <c r="AK55" s="103"/>
      <c r="AL55" s="100"/>
      <c r="AM55" s="103"/>
      <c r="AN55" s="103"/>
      <c r="AO55" s="636">
        <f t="shared" si="10"/>
        <v>0</v>
      </c>
      <c r="AP55" s="640">
        <f t="shared" si="35"/>
        <v>0</v>
      </c>
      <c r="AQ55" s="640"/>
      <c r="AR55" s="640">
        <f t="shared" si="24"/>
        <v>0</v>
      </c>
      <c r="AS55" s="100"/>
      <c r="AT55" s="640"/>
      <c r="AU55" s="100"/>
      <c r="AV55" s="100"/>
      <c r="AW55" s="100"/>
      <c r="AX55" s="640"/>
      <c r="AY55" s="100"/>
      <c r="AZ55" s="100"/>
      <c r="BA55" s="100"/>
      <c r="BB55" s="640"/>
      <c r="BC55" s="100"/>
      <c r="BD55" s="100"/>
      <c r="BE55" s="640"/>
      <c r="BF55" s="640"/>
      <c r="BG55" s="100"/>
      <c r="BH55" s="100"/>
      <c r="BI55" s="636">
        <f t="shared" si="15"/>
        <v>0</v>
      </c>
      <c r="BJ55" s="636">
        <f t="shared" si="34"/>
        <v>0</v>
      </c>
      <c r="BK55" s="640"/>
      <c r="BL55" s="640"/>
      <c r="BM55" s="100"/>
      <c r="BN55" s="641"/>
      <c r="BO55" s="134"/>
      <c r="BP55" s="134"/>
      <c r="BQ55" s="134"/>
      <c r="BR55" s="641"/>
      <c r="BS55" s="134"/>
      <c r="BT55" s="134"/>
      <c r="BU55" s="641"/>
      <c r="BV55" s="641"/>
      <c r="BW55" s="134"/>
      <c r="BX55" s="134"/>
      <c r="BY55" s="134"/>
      <c r="BZ55" s="641"/>
      <c r="CA55" s="128"/>
      <c r="CB55" s="110">
        <f t="shared" si="12"/>
        <v>0</v>
      </c>
      <c r="CC55" s="636">
        <f t="shared" si="13"/>
        <v>0</v>
      </c>
      <c r="CD55" s="636">
        <f t="shared" si="13"/>
        <v>0</v>
      </c>
      <c r="CE55" s="100"/>
      <c r="CF55" s="640"/>
      <c r="CG55" s="100"/>
      <c r="CH55" s="103">
        <f t="shared" ref="CH55:CH69" si="62">CF55-CE55</f>
        <v>0</v>
      </c>
      <c r="CI55" s="641"/>
      <c r="CJ55" s="641"/>
      <c r="CK55" s="134"/>
      <c r="CL55" s="136">
        <f t="shared" si="18"/>
        <v>0</v>
      </c>
      <c r="CM55" s="136"/>
      <c r="CN55" s="642"/>
      <c r="CO55" s="136"/>
      <c r="CP55" s="136"/>
      <c r="CQ55" s="134"/>
      <c r="CR55" s="641"/>
      <c r="CS55" s="649" t="e">
        <f t="shared" si="59"/>
        <v>#DIV/0!</v>
      </c>
      <c r="CT55" s="657">
        <f t="shared" si="60"/>
        <v>0</v>
      </c>
      <c r="CU55" s="636">
        <f t="shared" si="14"/>
        <v>0</v>
      </c>
      <c r="CV55" s="636">
        <f t="shared" si="14"/>
        <v>0</v>
      </c>
      <c r="CW55" s="636">
        <v>0</v>
      </c>
      <c r="CX55" s="636">
        <f t="shared" si="9"/>
        <v>0</v>
      </c>
      <c r="CZ55" s="89"/>
      <c r="DA55" s="84"/>
      <c r="DC55" s="93"/>
      <c r="DD55" s="84"/>
      <c r="DE55" s="84"/>
      <c r="DF55" s="84"/>
      <c r="DG55" s="84"/>
      <c r="DH55" s="639"/>
      <c r="DI55" s="639"/>
    </row>
    <row r="56" spans="1:113" ht="12" hidden="1" customHeight="1">
      <c r="A56" s="69"/>
      <c r="B56" s="939" t="s">
        <v>883</v>
      </c>
      <c r="C56" s="940"/>
      <c r="D56" s="508"/>
      <c r="E56" s="100"/>
      <c r="F56" s="640"/>
      <c r="G56" s="100"/>
      <c r="H56" s="100"/>
      <c r="I56" s="100"/>
      <c r="J56" s="640"/>
      <c r="K56" s="103"/>
      <c r="L56" s="100"/>
      <c r="M56" s="640"/>
      <c r="N56" s="640"/>
      <c r="O56" s="100"/>
      <c r="P56" s="103"/>
      <c r="Q56" s="100"/>
      <c r="R56" s="640"/>
      <c r="S56" s="100"/>
      <c r="T56" s="100"/>
      <c r="U56" s="100"/>
      <c r="V56" s="100"/>
      <c r="W56" s="100"/>
      <c r="X56" s="100"/>
      <c r="Y56" s="100"/>
      <c r="Z56" s="640"/>
      <c r="AA56" s="103"/>
      <c r="AB56" s="103"/>
      <c r="AC56" s="100"/>
      <c r="AD56" s="640"/>
      <c r="AE56" s="100"/>
      <c r="AF56" s="103"/>
      <c r="AG56" s="100"/>
      <c r="AH56" s="640"/>
      <c r="AI56" s="100"/>
      <c r="AJ56" s="103"/>
      <c r="AK56" s="103"/>
      <c r="AL56" s="100"/>
      <c r="AM56" s="103"/>
      <c r="AN56" s="103"/>
      <c r="AO56" s="636"/>
      <c r="AP56" s="640"/>
      <c r="AQ56" s="640"/>
      <c r="AR56" s="640"/>
      <c r="AS56" s="100"/>
      <c r="AT56" s="640"/>
      <c r="AU56" s="100"/>
      <c r="AV56" s="100"/>
      <c r="AW56" s="100"/>
      <c r="AX56" s="640"/>
      <c r="AY56" s="100"/>
      <c r="AZ56" s="100"/>
      <c r="BA56" s="100"/>
      <c r="BB56" s="640"/>
      <c r="BC56" s="100"/>
      <c r="BD56" s="100"/>
      <c r="BE56" s="640"/>
      <c r="BF56" s="640"/>
      <c r="BG56" s="100"/>
      <c r="BH56" s="100"/>
      <c r="BI56" s="636"/>
      <c r="BJ56" s="636"/>
      <c r="BK56" s="640"/>
      <c r="BL56" s="640"/>
      <c r="BM56" s="100"/>
      <c r="BN56" s="641"/>
      <c r="BO56" s="134"/>
      <c r="BP56" s="134"/>
      <c r="BQ56" s="134"/>
      <c r="BR56" s="641"/>
      <c r="BS56" s="134"/>
      <c r="BT56" s="134"/>
      <c r="BU56" s="641"/>
      <c r="BV56" s="641"/>
      <c r="BW56" s="134"/>
      <c r="BX56" s="134"/>
      <c r="BY56" s="134"/>
      <c r="BZ56" s="641"/>
      <c r="CA56" s="128"/>
      <c r="CB56" s="110"/>
      <c r="CC56" s="636"/>
      <c r="CD56" s="636"/>
      <c r="CE56" s="100"/>
      <c r="CF56" s="640"/>
      <c r="CG56" s="100"/>
      <c r="CH56" s="103"/>
      <c r="CI56" s="641"/>
      <c r="CJ56" s="641"/>
      <c r="CK56" s="397"/>
      <c r="CL56" s="136"/>
      <c r="CM56" s="136"/>
      <c r="CN56" s="642"/>
      <c r="CO56" s="405"/>
      <c r="CP56" s="136"/>
      <c r="CQ56" s="134"/>
      <c r="CR56" s="641"/>
      <c r="CS56" s="649"/>
      <c r="CT56" s="657"/>
      <c r="CU56" s="636"/>
      <c r="CV56" s="636"/>
      <c r="CW56" s="636"/>
      <c r="CX56" s="636"/>
      <c r="CZ56" s="89"/>
      <c r="DA56" s="84"/>
      <c r="DC56" s="93"/>
      <c r="DD56" s="84"/>
      <c r="DE56" s="84"/>
      <c r="DF56" s="84"/>
      <c r="DG56" s="84"/>
      <c r="DH56" s="639"/>
      <c r="DI56" s="639"/>
    </row>
    <row r="57" spans="1:113" s="618" customFormat="1" ht="12.75" customHeight="1">
      <c r="A57" s="668">
        <v>292</v>
      </c>
      <c r="B57" s="669" t="s">
        <v>757</v>
      </c>
      <c r="C57" s="670"/>
      <c r="D57" s="671"/>
      <c r="E57" s="640"/>
      <c r="F57" s="640">
        <v>9.6600000000000002E-3</v>
      </c>
      <c r="G57" s="640"/>
      <c r="H57" s="640"/>
      <c r="I57" s="640"/>
      <c r="J57" s="640">
        <v>6.62E-3</v>
      </c>
      <c r="K57" s="654"/>
      <c r="L57" s="640"/>
      <c r="M57" s="640"/>
      <c r="N57" s="640"/>
      <c r="O57" s="640"/>
      <c r="P57" s="654"/>
      <c r="Q57" s="640"/>
      <c r="R57" s="640">
        <f>0.75509+0.49931</f>
        <v>1.2544</v>
      </c>
      <c r="S57" s="640"/>
      <c r="T57" s="640"/>
      <c r="U57" s="640"/>
      <c r="V57" s="640"/>
      <c r="W57" s="640"/>
      <c r="X57" s="640"/>
      <c r="Y57" s="640"/>
      <c r="Z57" s="640">
        <v>6</v>
      </c>
      <c r="AA57" s="654"/>
      <c r="AB57" s="654"/>
      <c r="AC57" s="640"/>
      <c r="AD57" s="640">
        <v>0.10756</v>
      </c>
      <c r="AE57" s="134">
        <v>0</v>
      </c>
      <c r="AF57" s="654"/>
      <c r="AG57" s="640"/>
      <c r="AH57" s="640">
        <v>4.0000000000000003E-5</v>
      </c>
      <c r="AI57" s="640"/>
      <c r="AJ57" s="654"/>
      <c r="AK57" s="654"/>
      <c r="AL57" s="640"/>
      <c r="AM57" s="654"/>
      <c r="AN57" s="654"/>
      <c r="AO57" s="636">
        <f t="shared" si="10"/>
        <v>0</v>
      </c>
      <c r="AP57" s="640">
        <f t="shared" si="35"/>
        <v>7.3782800000000011</v>
      </c>
      <c r="AQ57" s="640"/>
      <c r="AR57" s="640"/>
      <c r="AS57" s="640"/>
      <c r="AT57" s="640">
        <v>0.25</v>
      </c>
      <c r="AU57" s="640"/>
      <c r="AV57" s="640"/>
      <c r="AW57" s="640"/>
      <c r="AX57" s="640">
        <v>0.24479999999999999</v>
      </c>
      <c r="AY57" s="640"/>
      <c r="AZ57" s="640"/>
      <c r="BA57" s="640"/>
      <c r="BB57" s="640">
        <v>6.3E-2</v>
      </c>
      <c r="BC57" s="640"/>
      <c r="BD57" s="640"/>
      <c r="BE57" s="640"/>
      <c r="BF57" s="640"/>
      <c r="BG57" s="640"/>
      <c r="BH57" s="640"/>
      <c r="BI57" s="636">
        <f t="shared" si="15"/>
        <v>0</v>
      </c>
      <c r="BJ57" s="636">
        <f t="shared" si="34"/>
        <v>0.55780000000000007</v>
      </c>
      <c r="BK57" s="640"/>
      <c r="BL57" s="640"/>
      <c r="BM57" s="641"/>
      <c r="BN57" s="641"/>
      <c r="BO57" s="641"/>
      <c r="BP57" s="641"/>
      <c r="BQ57" s="641"/>
      <c r="BR57" s="641"/>
      <c r="BS57" s="641"/>
      <c r="BT57" s="641"/>
      <c r="BU57" s="641"/>
      <c r="BV57" s="641"/>
      <c r="BW57" s="641"/>
      <c r="BX57" s="641"/>
      <c r="BY57" s="641"/>
      <c r="BZ57" s="641"/>
      <c r="CA57" s="644"/>
      <c r="CB57" s="636"/>
      <c r="CC57" s="636">
        <f t="shared" si="13"/>
        <v>0</v>
      </c>
      <c r="CD57" s="636">
        <f t="shared" si="13"/>
        <v>7.9360800000000014</v>
      </c>
      <c r="CE57" s="640"/>
      <c r="CF57" s="640"/>
      <c r="CG57" s="640"/>
      <c r="CH57" s="654"/>
      <c r="CI57" s="641"/>
      <c r="CJ57" s="641"/>
      <c r="CK57" s="672"/>
      <c r="CL57" s="642"/>
      <c r="CM57" s="642"/>
      <c r="CN57" s="642"/>
      <c r="CO57" s="673"/>
      <c r="CP57" s="642"/>
      <c r="CQ57" s="641"/>
      <c r="CR57" s="641"/>
      <c r="CS57" s="649"/>
      <c r="CT57" s="657"/>
      <c r="CU57" s="636">
        <f t="shared" si="14"/>
        <v>0</v>
      </c>
      <c r="CV57" s="636">
        <f t="shared" si="14"/>
        <v>7.9360800000000014</v>
      </c>
      <c r="CW57" s="636">
        <v>0</v>
      </c>
      <c r="CX57" s="636">
        <f t="shared" si="9"/>
        <v>7.9360800000000014</v>
      </c>
      <c r="CZ57" s="639"/>
      <c r="DA57" s="639"/>
      <c r="DC57" s="639"/>
      <c r="DD57" s="639"/>
      <c r="DE57" s="639"/>
      <c r="DF57" s="639"/>
      <c r="DG57" s="639"/>
      <c r="DH57" s="639"/>
      <c r="DI57" s="639"/>
    </row>
    <row r="58" spans="1:113" s="261" customFormat="1" ht="27" customHeight="1">
      <c r="A58" s="258">
        <v>300</v>
      </c>
      <c r="B58" s="979" t="s">
        <v>168</v>
      </c>
      <c r="C58" s="980"/>
      <c r="D58" s="981"/>
      <c r="E58" s="388">
        <f>E59+E67</f>
        <v>1178</v>
      </c>
      <c r="F58" s="388">
        <f>F59+F67</f>
        <v>970.08521999999994</v>
      </c>
      <c r="G58" s="388">
        <f>F58/E58*100</f>
        <v>82.350188455008492</v>
      </c>
      <c r="H58" s="409">
        <f>F58-E58</f>
        <v>-207.91478000000006</v>
      </c>
      <c r="I58" s="388">
        <f>I59+I67</f>
        <v>3317.1849999999999</v>
      </c>
      <c r="J58" s="388">
        <f>J59+J67</f>
        <v>2840.08133</v>
      </c>
      <c r="K58" s="388">
        <f>J58/I58*100</f>
        <v>85.61721248588789</v>
      </c>
      <c r="L58" s="409">
        <f t="shared" ref="L58:L76" si="63">J58-I58</f>
        <v>-477.10366999999997</v>
      </c>
      <c r="M58" s="388">
        <f>M59+M67</f>
        <v>7416.1850000000004</v>
      </c>
      <c r="N58" s="388">
        <f>N59+N67</f>
        <v>6562.231310000001</v>
      </c>
      <c r="O58" s="388">
        <f>N58/M58*100</f>
        <v>88.485269852356723</v>
      </c>
      <c r="P58" s="410">
        <f t="shared" si="21"/>
        <v>-853.95368999999937</v>
      </c>
      <c r="Q58" s="388">
        <f>Q59+Q67</f>
        <v>6994.1859199999999</v>
      </c>
      <c r="R58" s="388">
        <f>R59+R67</f>
        <v>4867.572470000001</v>
      </c>
      <c r="S58" s="388">
        <f>R58/Q58*100</f>
        <v>69.594553614611385</v>
      </c>
      <c r="T58" s="388">
        <f>R58-Q58</f>
        <v>-2126.6134499999989</v>
      </c>
      <c r="U58" s="388">
        <f>U59+U67</f>
        <v>0</v>
      </c>
      <c r="V58" s="388">
        <f>V59+V67</f>
        <v>0</v>
      </c>
      <c r="W58" s="388">
        <v>0</v>
      </c>
      <c r="X58" s="388">
        <f>V58-U58</f>
        <v>0</v>
      </c>
      <c r="Y58" s="388">
        <f>Y59+Y67</f>
        <v>1169</v>
      </c>
      <c r="Z58" s="388">
        <f>Z59+Z67</f>
        <v>1203.3791399999998</v>
      </c>
      <c r="AA58" s="388">
        <f>Z58/Y58*100</f>
        <v>102.94090162532076</v>
      </c>
      <c r="AB58" s="410">
        <f>Z58-Y58</f>
        <v>34.379139999999779</v>
      </c>
      <c r="AC58" s="388">
        <f>AC59+AC67</f>
        <v>4725.1859999999997</v>
      </c>
      <c r="AD58" s="388">
        <f>AD59+AD67</f>
        <v>3374.0425200000004</v>
      </c>
      <c r="AE58" s="412">
        <f t="shared" ref="AE58:AE72" si="64">AD58/AC58*100</f>
        <v>71.405496418553696</v>
      </c>
      <c r="AF58" s="410">
        <f t="shared" si="61"/>
        <v>-1351.1434799999993</v>
      </c>
      <c r="AG58" s="388">
        <f>AG59+AG67</f>
        <v>3417.1849999999999</v>
      </c>
      <c r="AH58" s="388">
        <f>AH59+AH67</f>
        <v>2959.9012899999998</v>
      </c>
      <c r="AI58" s="388">
        <f>AH58/AG58*100</f>
        <v>86.618116666203321</v>
      </c>
      <c r="AJ58" s="410">
        <f>AH58-AG58</f>
        <v>-457.28371000000016</v>
      </c>
      <c r="AK58" s="388">
        <f>AK59+AK67</f>
        <v>892</v>
      </c>
      <c r="AL58" s="388">
        <f>AL59+AL67</f>
        <v>1286.7733800000001</v>
      </c>
      <c r="AM58" s="388">
        <f>AL58/AK58*100</f>
        <v>144.25710538116593</v>
      </c>
      <c r="AN58" s="410">
        <f>AL58-AK58</f>
        <v>394.77338000000009</v>
      </c>
      <c r="AO58" s="388">
        <f t="shared" si="10"/>
        <v>29108.926920000002</v>
      </c>
      <c r="AP58" s="388">
        <f>AP59+AP67</f>
        <v>23930.278660000004</v>
      </c>
      <c r="AQ58" s="388">
        <f>AP58/AO58*100</f>
        <v>82.209415433854829</v>
      </c>
      <c r="AR58" s="410">
        <f t="shared" si="24"/>
        <v>-5178.6482599999981</v>
      </c>
      <c r="AS58" s="388">
        <f>AS59+AS67</f>
        <v>548</v>
      </c>
      <c r="AT58" s="388">
        <f>AT59+AT67</f>
        <v>345.851</v>
      </c>
      <c r="AU58" s="388">
        <f>AT58/AS58*100</f>
        <v>63.111496350364959</v>
      </c>
      <c r="AV58" s="409">
        <f>AT58-AS58</f>
        <v>-202.149</v>
      </c>
      <c r="AW58" s="388">
        <f>AW59+AW67</f>
        <v>119</v>
      </c>
      <c r="AX58" s="388">
        <f>AX59+AX67</f>
        <v>22.438960000000002</v>
      </c>
      <c r="AY58" s="388">
        <f>AX58/AW58*100</f>
        <v>18.856268907563027</v>
      </c>
      <c r="AZ58" s="409">
        <f>AX58-AW58</f>
        <v>-96.561039999999991</v>
      </c>
      <c r="BA58" s="388">
        <f>BA59+BA67</f>
        <v>273</v>
      </c>
      <c r="BB58" s="388">
        <f>BB59+BB67</f>
        <v>383.74556999999999</v>
      </c>
      <c r="BC58" s="388">
        <f>BB58/BA58*100</f>
        <v>140.56614285714286</v>
      </c>
      <c r="BD58" s="409">
        <f t="shared" ref="BD58:BD76" si="65">BB58-BA58</f>
        <v>110.74556999999999</v>
      </c>
      <c r="BE58" s="388">
        <f>BE59+BE67</f>
        <v>430</v>
      </c>
      <c r="BF58" s="388">
        <f>BF59+BF67</f>
        <v>852.50882000000001</v>
      </c>
      <c r="BG58" s="388">
        <f>BF58/BE58*100</f>
        <v>198.25786511627908</v>
      </c>
      <c r="BH58" s="409">
        <f>BF58-BE58</f>
        <v>422.50882000000001</v>
      </c>
      <c r="BI58" s="388">
        <f t="shared" si="15"/>
        <v>1370</v>
      </c>
      <c r="BJ58" s="388">
        <f>BJ59+BJ67</f>
        <v>1604.5443500000001</v>
      </c>
      <c r="BK58" s="388">
        <f>BJ58/BI58*100</f>
        <v>117.12002554744527</v>
      </c>
      <c r="BL58" s="409">
        <f>BJ58-BI58</f>
        <v>234.54435000000012</v>
      </c>
      <c r="BM58" s="388">
        <f>BM59+BM67</f>
        <v>33</v>
      </c>
      <c r="BN58" s="388">
        <f>BN59+BN67</f>
        <v>22.36627</v>
      </c>
      <c r="BO58" s="411">
        <f>BN58/BM58*100</f>
        <v>67.776575757575756</v>
      </c>
      <c r="BP58" s="412">
        <f>BN58-BM58</f>
        <v>-10.63373</v>
      </c>
      <c r="BQ58" s="411">
        <f>BQ59+BQ67</f>
        <v>35</v>
      </c>
      <c r="BR58" s="388">
        <f>BR59+BR67</f>
        <v>22.36627</v>
      </c>
      <c r="BS58" s="411">
        <f>BR58/BQ58*100</f>
        <v>63.90362857142857</v>
      </c>
      <c r="BT58" s="412">
        <f>BR58-BQ58</f>
        <v>-12.63373</v>
      </c>
      <c r="BU58" s="411">
        <f>BU59+BU67</f>
        <v>65</v>
      </c>
      <c r="BV58" s="388">
        <f>BV59+BV67</f>
        <v>44.039200000000001</v>
      </c>
      <c r="BW58" s="411">
        <f>BV58/BU58*100</f>
        <v>67.752615384615382</v>
      </c>
      <c r="BX58" s="412">
        <f t="shared" ref="BX58:BX76" si="66">BV58-BU58</f>
        <v>-20.960799999999999</v>
      </c>
      <c r="BY58" s="411">
        <f>BY59+BY67</f>
        <v>951.93169999999998</v>
      </c>
      <c r="BZ58" s="388">
        <f>BZ59+BZ67</f>
        <v>1463.2339000000002</v>
      </c>
      <c r="CA58" s="411">
        <f>BZ58/BY58*100</f>
        <v>153.71206778805666</v>
      </c>
      <c r="CB58" s="388">
        <f t="shared" si="12"/>
        <v>511.3022000000002</v>
      </c>
      <c r="CC58" s="388">
        <f t="shared" si="13"/>
        <v>31563.858620000003</v>
      </c>
      <c r="CD58" s="388">
        <f t="shared" si="13"/>
        <v>27086.828649999999</v>
      </c>
      <c r="CE58" s="388">
        <f>CE59+CE67</f>
        <v>96.125</v>
      </c>
      <c r="CF58" s="388">
        <f>CF59+CF67</f>
        <v>96.125</v>
      </c>
      <c r="CG58" s="388">
        <f>CF58/CE58*100</f>
        <v>100</v>
      </c>
      <c r="CH58" s="410">
        <f t="shared" si="62"/>
        <v>0</v>
      </c>
      <c r="CI58" s="411">
        <f>CI59+CI67</f>
        <v>1284.25305</v>
      </c>
      <c r="CJ58" s="411">
        <f>CJ59+CJ67</f>
        <v>1284.25305</v>
      </c>
      <c r="CK58" s="413">
        <f>CJ58/CI58*100</f>
        <v>100</v>
      </c>
      <c r="CL58" s="414">
        <f t="shared" si="18"/>
        <v>0</v>
      </c>
      <c r="CM58" s="411">
        <f>CM59+CM67</f>
        <v>49.597440000000006</v>
      </c>
      <c r="CN58" s="411">
        <f>CN59+CN67</f>
        <v>49.597440000000006</v>
      </c>
      <c r="CO58" s="413">
        <f>CN58/CM58*100</f>
        <v>100</v>
      </c>
      <c r="CP58" s="414">
        <f>CN58-CM58</f>
        <v>0</v>
      </c>
      <c r="CQ58" s="411">
        <f>CQ59+CQ67</f>
        <v>922.20303000000013</v>
      </c>
      <c r="CR58" s="411">
        <f>CR59+CR67</f>
        <v>922.20303000000013</v>
      </c>
      <c r="CS58" s="413">
        <f>CR58/CQ58*100</f>
        <v>100</v>
      </c>
      <c r="CT58" s="414">
        <f>CR58-CQ58</f>
        <v>0</v>
      </c>
      <c r="CU58" s="388">
        <f t="shared" si="14"/>
        <v>33916.03714</v>
      </c>
      <c r="CV58" s="388">
        <f t="shared" si="14"/>
        <v>29439.007170000001</v>
      </c>
      <c r="CW58" s="388">
        <f t="shared" si="20"/>
        <v>86.799666625202903</v>
      </c>
      <c r="CX58" s="388">
        <f t="shared" si="9"/>
        <v>-4477.0299699999996</v>
      </c>
      <c r="CZ58" s="260"/>
      <c r="DA58" s="260"/>
      <c r="DC58" s="260"/>
      <c r="DD58" s="260"/>
      <c r="DE58" s="260"/>
      <c r="DF58" s="260"/>
      <c r="DG58" s="260"/>
      <c r="DH58" s="260"/>
      <c r="DI58" s="260"/>
    </row>
    <row r="59" spans="1:113" s="92" customFormat="1">
      <c r="A59" s="74"/>
      <c r="B59" s="982" t="s">
        <v>651</v>
      </c>
      <c r="C59" s="983"/>
      <c r="D59" s="984"/>
      <c r="E59" s="111">
        <f>SUM(E60:E66)</f>
        <v>41</v>
      </c>
      <c r="F59" s="111">
        <f>SUM(F60:F66)</f>
        <v>33.04</v>
      </c>
      <c r="G59" s="111">
        <v>0</v>
      </c>
      <c r="H59" s="111">
        <f>F59-E59</f>
        <v>-7.9600000000000009</v>
      </c>
      <c r="I59" s="111">
        <f>SUM(I60:I66)</f>
        <v>311</v>
      </c>
      <c r="J59" s="111">
        <f>SUM(J60:J66)</f>
        <v>80</v>
      </c>
      <c r="K59" s="111">
        <f>J59/I59*100</f>
        <v>25.723472668810288</v>
      </c>
      <c r="L59" s="400">
        <f t="shared" si="63"/>
        <v>-231</v>
      </c>
      <c r="M59" s="111">
        <f>SUM(M60:M66)</f>
        <v>161</v>
      </c>
      <c r="N59" s="111">
        <f>SUM(N60:N66)</f>
        <v>127.79900000000001</v>
      </c>
      <c r="O59" s="111">
        <v>0</v>
      </c>
      <c r="P59" s="111">
        <f t="shared" si="21"/>
        <v>-33.200999999999993</v>
      </c>
      <c r="Q59" s="111">
        <f>SUM(Q60:Q66)</f>
        <v>223</v>
      </c>
      <c r="R59" s="111">
        <f>SUM(R60:R66)</f>
        <v>24.400040000000001</v>
      </c>
      <c r="S59" s="111"/>
      <c r="T59" s="111">
        <f>R59-Q59</f>
        <v>-198.59996000000001</v>
      </c>
      <c r="U59" s="111">
        <f>SUM(U60:U66)</f>
        <v>0</v>
      </c>
      <c r="V59" s="111">
        <f>SUM(V60:V66)</f>
        <v>0</v>
      </c>
      <c r="W59" s="111"/>
      <c r="X59" s="111"/>
      <c r="Y59" s="111">
        <f>SUM(Y60:Y66)</f>
        <v>36</v>
      </c>
      <c r="Z59" s="111">
        <f>SUM(Z60:Z66)</f>
        <v>0</v>
      </c>
      <c r="AA59" s="111"/>
      <c r="AB59" s="111">
        <f>Z59-Y59</f>
        <v>-36</v>
      </c>
      <c r="AC59" s="111">
        <f>SUM(AC60:AC66)</f>
        <v>139</v>
      </c>
      <c r="AD59" s="768">
        <f>SUM(AD60:AD66)</f>
        <v>53.823260000000005</v>
      </c>
      <c r="AE59" s="408">
        <f t="shared" si="64"/>
        <v>38.721769784172665</v>
      </c>
      <c r="AF59" s="415">
        <f t="shared" si="61"/>
        <v>-85.176739999999995</v>
      </c>
      <c r="AG59" s="111">
        <f>SUM(AG60:AG66)</f>
        <v>59</v>
      </c>
      <c r="AH59" s="111">
        <f>SUM(AH60:AH66)</f>
        <v>36.42</v>
      </c>
      <c r="AI59" s="111"/>
      <c r="AJ59" s="111">
        <f>AH59-AG59</f>
        <v>-22.58</v>
      </c>
      <c r="AK59" s="111">
        <f>SUM(AK60:AK66)</f>
        <v>30</v>
      </c>
      <c r="AL59" s="111">
        <f>SUM(AL60:AL66)</f>
        <v>133.78800000000001</v>
      </c>
      <c r="AM59" s="111">
        <f>AL59/AK59*100</f>
        <v>445.96</v>
      </c>
      <c r="AN59" s="111">
        <f>AL59-AK59</f>
        <v>103.78800000000001</v>
      </c>
      <c r="AO59" s="674">
        <f t="shared" si="10"/>
        <v>1000</v>
      </c>
      <c r="AP59" s="111">
        <f>+F59+J59+N59+R59+Z59+AD59+AH59+V59</f>
        <v>355.48230000000001</v>
      </c>
      <c r="AQ59" s="111"/>
      <c r="AR59" s="416">
        <f t="shared" si="24"/>
        <v>-644.51769999999999</v>
      </c>
      <c r="AS59" s="111">
        <f>SUM(AS60:AS66)</f>
        <v>300</v>
      </c>
      <c r="AT59" s="768">
        <f>SUM(AT60:AT66)</f>
        <v>291.18619999999999</v>
      </c>
      <c r="AU59" s="111"/>
      <c r="AV59" s="111">
        <f>AT59-AS59</f>
        <v>-8.8138000000000147</v>
      </c>
      <c r="AW59" s="111">
        <f>SUM(AW60:AW66)</f>
        <v>0</v>
      </c>
      <c r="AX59" s="111">
        <f>SUM(AX60:AX66)</f>
        <v>0</v>
      </c>
      <c r="AY59" s="111"/>
      <c r="AZ59" s="111">
        <f>AX59-AW59</f>
        <v>0</v>
      </c>
      <c r="BA59" s="111">
        <f>SUM(BA60:BA66)</f>
        <v>0</v>
      </c>
      <c r="BB59" s="111">
        <f>SUM(BB60:BB66)</f>
        <v>0</v>
      </c>
      <c r="BC59" s="111"/>
      <c r="BD59" s="111">
        <f t="shared" si="65"/>
        <v>0</v>
      </c>
      <c r="BE59" s="111">
        <f>SUM(BE60:BE66)</f>
        <v>5</v>
      </c>
      <c r="BF59" s="111">
        <f>SUM(BF60:BF66)</f>
        <v>56.78</v>
      </c>
      <c r="BG59" s="111"/>
      <c r="BH59" s="111">
        <f>BF59-BE59</f>
        <v>51.78</v>
      </c>
      <c r="BI59" s="43">
        <f t="shared" si="15"/>
        <v>305</v>
      </c>
      <c r="BJ59" s="43">
        <f t="shared" si="34"/>
        <v>347.96619999999996</v>
      </c>
      <c r="BK59" s="43"/>
      <c r="BL59" s="111">
        <f>BJ59-BI59</f>
        <v>42.966199999999958</v>
      </c>
      <c r="BM59" s="111">
        <f>SUM(BM60:BM66)</f>
        <v>0</v>
      </c>
      <c r="BN59" s="417">
        <f>SUM(BN60:BN66)</f>
        <v>0</v>
      </c>
      <c r="BO59" s="417"/>
      <c r="BP59" s="417">
        <f>BN59-BM59</f>
        <v>0</v>
      </c>
      <c r="BQ59" s="111">
        <f>SUM(BQ60:BQ66)</f>
        <v>0</v>
      </c>
      <c r="BR59" s="417">
        <f>SUM(BR60:BR66)</f>
        <v>0</v>
      </c>
      <c r="BS59" s="417"/>
      <c r="BT59" s="417">
        <f>BR59-BQ59</f>
        <v>0</v>
      </c>
      <c r="BU59" s="111">
        <f>SUM(BU60:BU66)</f>
        <v>0</v>
      </c>
      <c r="BV59" s="417">
        <f>SUM(BV61:BV66)</f>
        <v>33.039200000000001</v>
      </c>
      <c r="BW59" s="417"/>
      <c r="BX59" s="417">
        <f t="shared" si="66"/>
        <v>33.039200000000001</v>
      </c>
      <c r="BY59" s="111">
        <f>SUM(BY60:BY66)</f>
        <v>0</v>
      </c>
      <c r="BZ59" s="111">
        <f>SUM(BZ60:BZ66)</f>
        <v>53.21</v>
      </c>
      <c r="CA59" s="158">
        <v>0</v>
      </c>
      <c r="CB59" s="43">
        <f t="shared" si="12"/>
        <v>53.21</v>
      </c>
      <c r="CC59" s="43">
        <f>AO59+BI59+BM59+BQ59+BU59+BY59</f>
        <v>1305</v>
      </c>
      <c r="CD59" s="43">
        <f t="shared" si="13"/>
        <v>789.69770000000005</v>
      </c>
      <c r="CE59" s="111">
        <f>SUM(CE60:CE66)</f>
        <v>24.56</v>
      </c>
      <c r="CF59" s="111">
        <f>CF60+CF66+CF63</f>
        <v>24.56</v>
      </c>
      <c r="CG59" s="111"/>
      <c r="CH59" s="416">
        <f t="shared" si="62"/>
        <v>0</v>
      </c>
      <c r="CI59" s="111">
        <f>SUM(CI60:CI66)</f>
        <v>179.92</v>
      </c>
      <c r="CJ59" s="417">
        <f>CJ60+CJ66</f>
        <v>179.92</v>
      </c>
      <c r="CK59" s="418">
        <v>0</v>
      </c>
      <c r="CL59" s="419">
        <f t="shared" si="18"/>
        <v>0</v>
      </c>
      <c r="CM59" s="417">
        <f>CM60+CM66</f>
        <v>0</v>
      </c>
      <c r="CN59" s="417">
        <f>CN60+CN65</f>
        <v>0</v>
      </c>
      <c r="CO59" s="418">
        <v>0</v>
      </c>
      <c r="CP59" s="419">
        <f>CN59-CM59</f>
        <v>0</v>
      </c>
      <c r="CQ59" s="417">
        <f>SUM(CQ60:CQ66)</f>
        <v>261.84584000000001</v>
      </c>
      <c r="CR59" s="417">
        <f>SUM(CR60:CR66)</f>
        <v>261.84584000000001</v>
      </c>
      <c r="CS59" s="418">
        <f>CR59/CQ59*100</f>
        <v>100</v>
      </c>
      <c r="CT59" s="419">
        <f>CR59-CQ59</f>
        <v>0</v>
      </c>
      <c r="CU59" s="43">
        <f t="shared" si="14"/>
        <v>1771.32584</v>
      </c>
      <c r="CV59" s="43">
        <f t="shared" si="14"/>
        <v>1256.0235399999999</v>
      </c>
      <c r="CW59" s="43">
        <f t="shared" si="20"/>
        <v>70.908666922625599</v>
      </c>
      <c r="CX59" s="43">
        <f t="shared" si="9"/>
        <v>-515.30230000000006</v>
      </c>
      <c r="CZ59" s="84"/>
      <c r="DA59" s="84"/>
      <c r="DC59" s="84"/>
      <c r="DD59" s="84"/>
      <c r="DE59" s="84"/>
      <c r="DF59" s="84"/>
      <c r="DG59" s="84"/>
      <c r="DH59" s="84"/>
      <c r="DI59" s="84"/>
    </row>
    <row r="60" spans="1:113">
      <c r="A60" s="69"/>
      <c r="B60" s="985" t="s">
        <v>884</v>
      </c>
      <c r="C60" s="986"/>
      <c r="D60" s="987"/>
      <c r="E60" s="100"/>
      <c r="F60" s="640"/>
      <c r="G60" s="675">
        <v>0</v>
      </c>
      <c r="H60" s="100">
        <f>F60-E60</f>
        <v>0</v>
      </c>
      <c r="I60" s="100"/>
      <c r="J60" s="640"/>
      <c r="K60" s="100"/>
      <c r="L60" s="100">
        <f t="shared" si="63"/>
        <v>0</v>
      </c>
      <c r="M60" s="100"/>
      <c r="N60" s="641"/>
      <c r="O60" s="420">
        <v>0</v>
      </c>
      <c r="P60" s="420">
        <f t="shared" si="21"/>
        <v>0</v>
      </c>
      <c r="Q60" s="134"/>
      <c r="R60" s="641"/>
      <c r="S60" s="134"/>
      <c r="T60" s="420">
        <f>R60-Q60</f>
        <v>0</v>
      </c>
      <c r="U60" s="420"/>
      <c r="V60" s="420"/>
      <c r="W60" s="420"/>
      <c r="X60" s="420"/>
      <c r="Y60" s="134"/>
      <c r="Z60" s="641"/>
      <c r="AA60" s="134"/>
      <c r="AB60" s="136">
        <f>Z60-Y60</f>
        <v>0</v>
      </c>
      <c r="AC60" s="134"/>
      <c r="AD60" s="641"/>
      <c r="AE60" s="134"/>
      <c r="AF60" s="136">
        <f t="shared" si="61"/>
        <v>0</v>
      </c>
      <c r="AG60" s="134"/>
      <c r="AH60" s="641"/>
      <c r="AI60" s="134"/>
      <c r="AJ60" s="103">
        <f>AH60-AG60</f>
        <v>0</v>
      </c>
      <c r="AK60" s="103"/>
      <c r="AL60" s="100"/>
      <c r="AM60" s="769" t="e">
        <f>AL60/AK60*100</f>
        <v>#DIV/0!</v>
      </c>
      <c r="AN60" s="769">
        <f t="shared" ref="AN60:AN65" si="67">AL60-AK60</f>
        <v>0</v>
      </c>
      <c r="AO60" s="15">
        <f t="shared" si="10"/>
        <v>0</v>
      </c>
      <c r="AP60" s="640">
        <f>F60+J60+N60+R60+Z60+AD60+AH60+V60</f>
        <v>0</v>
      </c>
      <c r="AQ60" s="675"/>
      <c r="AR60" s="654">
        <f t="shared" si="24"/>
        <v>0</v>
      </c>
      <c r="AS60" s="100"/>
      <c r="AT60" s="640"/>
      <c r="AU60" s="100"/>
      <c r="AV60" s="100">
        <f>AT60-AS60</f>
        <v>0</v>
      </c>
      <c r="AW60" s="100"/>
      <c r="AX60" s="641"/>
      <c r="AY60" s="134"/>
      <c r="AZ60" s="134">
        <f>AX60-AW60</f>
        <v>0</v>
      </c>
      <c r="BA60" s="134"/>
      <c r="BB60" s="641"/>
      <c r="BC60" s="100"/>
      <c r="BD60" s="100">
        <f t="shared" si="65"/>
        <v>0</v>
      </c>
      <c r="BE60" s="100"/>
      <c r="BF60" s="641"/>
      <c r="BG60" s="100"/>
      <c r="BH60" s="100">
        <f>BF60-BE60</f>
        <v>0</v>
      </c>
      <c r="BI60" s="636">
        <f t="shared" si="15"/>
        <v>0</v>
      </c>
      <c r="BJ60" s="636">
        <f t="shared" si="34"/>
        <v>0</v>
      </c>
      <c r="BK60" s="640"/>
      <c r="BL60" s="640">
        <f>BJ60-BI60</f>
        <v>0</v>
      </c>
      <c r="BM60" s="100"/>
      <c r="BN60" s="641"/>
      <c r="BO60" s="134"/>
      <c r="BP60" s="134">
        <f>BN60-BM60</f>
        <v>0</v>
      </c>
      <c r="BQ60" s="134"/>
      <c r="BR60" s="641"/>
      <c r="BS60" s="134"/>
      <c r="BT60" s="134">
        <f>BR60-BQ60</f>
        <v>0</v>
      </c>
      <c r="BU60" s="134"/>
      <c r="BV60" s="641"/>
      <c r="BW60" s="676"/>
      <c r="BX60" s="134">
        <f t="shared" si="66"/>
        <v>0</v>
      </c>
      <c r="BY60" s="134"/>
      <c r="BZ60" s="641"/>
      <c r="CA60" s="128">
        <v>0</v>
      </c>
      <c r="CB60" s="110">
        <f t="shared" si="12"/>
        <v>0</v>
      </c>
      <c r="CC60" s="636">
        <f t="shared" si="13"/>
        <v>0</v>
      </c>
      <c r="CD60" s="636">
        <f t="shared" si="13"/>
        <v>0</v>
      </c>
      <c r="CE60" s="640">
        <v>6.56</v>
      </c>
      <c r="CF60" s="640">
        <v>6.56</v>
      </c>
      <c r="CG60" s="100"/>
      <c r="CH60" s="103">
        <f t="shared" si="62"/>
        <v>0</v>
      </c>
      <c r="CI60" s="134"/>
      <c r="CJ60" s="641"/>
      <c r="CK60" s="397">
        <v>0</v>
      </c>
      <c r="CL60" s="136">
        <f t="shared" si="18"/>
        <v>0</v>
      </c>
      <c r="CM60" s="642"/>
      <c r="CN60" s="642"/>
      <c r="CO60" s="136"/>
      <c r="CP60" s="136"/>
      <c r="CQ60" s="134"/>
      <c r="CR60" s="641"/>
      <c r="CS60" s="136"/>
      <c r="CT60" s="136"/>
      <c r="CU60" s="636">
        <f t="shared" si="14"/>
        <v>6.56</v>
      </c>
      <c r="CV60" s="636">
        <f t="shared" si="14"/>
        <v>6.56</v>
      </c>
      <c r="CW60" s="636">
        <v>0</v>
      </c>
      <c r="CX60" s="636">
        <f t="shared" si="9"/>
        <v>0</v>
      </c>
      <c r="CZ60" s="89"/>
      <c r="DA60" s="84"/>
      <c r="DC60" s="93"/>
      <c r="DD60" s="84"/>
      <c r="DE60" s="84"/>
      <c r="DF60" s="84"/>
      <c r="DG60" s="84"/>
      <c r="DH60" s="639"/>
      <c r="DI60" s="639"/>
    </row>
    <row r="61" spans="1:113" ht="13.5">
      <c r="A61" s="69"/>
      <c r="B61" s="939" t="s">
        <v>612</v>
      </c>
      <c r="C61" s="940"/>
      <c r="D61" s="941"/>
      <c r="E61" s="100"/>
      <c r="F61" s="640"/>
      <c r="G61" s="675"/>
      <c r="H61" s="100"/>
      <c r="I61" s="640">
        <v>80</v>
      </c>
      <c r="J61" s="640">
        <v>80</v>
      </c>
      <c r="K61" s="100"/>
      <c r="L61" s="100">
        <f t="shared" si="63"/>
        <v>0</v>
      </c>
      <c r="M61" s="100">
        <v>80</v>
      </c>
      <c r="N61" s="641">
        <v>8</v>
      </c>
      <c r="O61" s="420"/>
      <c r="P61" s="420"/>
      <c r="Q61" s="641">
        <v>80</v>
      </c>
      <c r="R61" s="641">
        <v>0</v>
      </c>
      <c r="S61" s="134"/>
      <c r="T61" s="420"/>
      <c r="U61" s="420"/>
      <c r="V61" s="420"/>
      <c r="W61" s="420"/>
      <c r="X61" s="420"/>
      <c r="Y61" s="641"/>
      <c r="Z61" s="641"/>
      <c r="AA61" s="134"/>
      <c r="AB61" s="136"/>
      <c r="AC61" s="641">
        <v>84</v>
      </c>
      <c r="AD61" s="641">
        <v>19.323260000000001</v>
      </c>
      <c r="AE61" s="134">
        <f t="shared" si="64"/>
        <v>23.003880952380953</v>
      </c>
      <c r="AF61" s="136"/>
      <c r="AG61" s="641">
        <v>44</v>
      </c>
      <c r="AH61" s="641"/>
      <c r="AI61" s="134"/>
      <c r="AJ61" s="103"/>
      <c r="AK61" s="103"/>
      <c r="AL61" s="100">
        <v>54.7</v>
      </c>
      <c r="AM61" s="769">
        <v>0</v>
      </c>
      <c r="AN61" s="769">
        <f t="shared" si="67"/>
        <v>54.7</v>
      </c>
      <c r="AO61" s="636">
        <f t="shared" si="10"/>
        <v>368</v>
      </c>
      <c r="AP61" s="640">
        <f t="shared" ref="AP61:AP66" si="68">F61+J61+N61+R61+Z61+AD61+AH61+V61+AL61</f>
        <v>162.02325999999999</v>
      </c>
      <c r="AQ61" s="675"/>
      <c r="AR61" s="654"/>
      <c r="AS61" s="640">
        <v>52</v>
      </c>
      <c r="AT61" s="640">
        <v>57.2562</v>
      </c>
      <c r="AU61" s="100"/>
      <c r="AV61" s="100"/>
      <c r="AW61" s="100"/>
      <c r="AX61" s="641"/>
      <c r="AY61" s="134"/>
      <c r="AZ61" s="134"/>
      <c r="BA61" s="134"/>
      <c r="BB61" s="641"/>
      <c r="BC61" s="100"/>
      <c r="BD61" s="100"/>
      <c r="BE61" s="641"/>
      <c r="BF61" s="641"/>
      <c r="BG61" s="100"/>
      <c r="BH61" s="100"/>
      <c r="BI61" s="636">
        <f t="shared" si="15"/>
        <v>52</v>
      </c>
      <c r="BJ61" s="636">
        <f t="shared" si="34"/>
        <v>57.2562</v>
      </c>
      <c r="BK61" s="640"/>
      <c r="BL61" s="640"/>
      <c r="BM61" s="100"/>
      <c r="BN61" s="641"/>
      <c r="BO61" s="134"/>
      <c r="BP61" s="134"/>
      <c r="BQ61" s="641"/>
      <c r="BR61" s="641"/>
      <c r="BS61" s="134"/>
      <c r="BT61" s="134"/>
      <c r="BU61" s="134"/>
      <c r="BV61" s="641"/>
      <c r="BW61" s="676"/>
      <c r="BX61" s="134"/>
      <c r="BY61" s="134"/>
      <c r="BZ61" s="641">
        <v>32.82</v>
      </c>
      <c r="CA61" s="128"/>
      <c r="CB61" s="110"/>
      <c r="CC61" s="636">
        <f t="shared" si="13"/>
        <v>420</v>
      </c>
      <c r="CD61" s="636">
        <f t="shared" si="13"/>
        <v>252.09945999999999</v>
      </c>
      <c r="CE61" s="640"/>
      <c r="CF61" s="640"/>
      <c r="CG61" s="100"/>
      <c r="CH61" s="103"/>
      <c r="CI61" s="134"/>
      <c r="CJ61" s="641"/>
      <c r="CK61" s="397"/>
      <c r="CL61" s="136"/>
      <c r="CM61" s="136"/>
      <c r="CN61" s="642"/>
      <c r="CO61" s="136"/>
      <c r="CP61" s="136"/>
      <c r="CQ61" s="134"/>
      <c r="CR61" s="641"/>
      <c r="CS61" s="649">
        <v>0</v>
      </c>
      <c r="CT61" s="657">
        <f>CR61-CQ61</f>
        <v>0</v>
      </c>
      <c r="CU61" s="636">
        <f t="shared" si="14"/>
        <v>420</v>
      </c>
      <c r="CV61" s="636">
        <f t="shared" si="14"/>
        <v>252.09945999999999</v>
      </c>
      <c r="CW61" s="636">
        <f t="shared" si="20"/>
        <v>60.023680952380957</v>
      </c>
      <c r="CX61" s="636">
        <f t="shared" si="9"/>
        <v>-167.90054000000001</v>
      </c>
      <c r="CZ61" s="89"/>
      <c r="DA61" s="84"/>
      <c r="DC61" s="93"/>
      <c r="DD61" s="84"/>
      <c r="DE61" s="84"/>
      <c r="DF61" s="84"/>
      <c r="DG61" s="84"/>
      <c r="DH61" s="639"/>
      <c r="DI61" s="639"/>
    </row>
    <row r="62" spans="1:113" ht="13.5">
      <c r="A62" s="69"/>
      <c r="B62" s="939" t="s">
        <v>652</v>
      </c>
      <c r="C62" s="940"/>
      <c r="D62" s="941"/>
      <c r="E62" s="640">
        <v>41</v>
      </c>
      <c r="F62" s="640">
        <v>33.04</v>
      </c>
      <c r="G62" s="675"/>
      <c r="H62" s="100"/>
      <c r="I62" s="640">
        <v>231</v>
      </c>
      <c r="J62" s="640"/>
      <c r="K62" s="100"/>
      <c r="L62" s="100">
        <v>0</v>
      </c>
      <c r="M62" s="641">
        <v>81</v>
      </c>
      <c r="N62" s="641">
        <v>60.798999999999999</v>
      </c>
      <c r="O62" s="420"/>
      <c r="P62" s="420"/>
      <c r="Q62" s="641">
        <v>143</v>
      </c>
      <c r="R62" s="641">
        <v>24.400040000000001</v>
      </c>
      <c r="S62" s="134"/>
      <c r="T62" s="420"/>
      <c r="U62" s="420"/>
      <c r="V62" s="420"/>
      <c r="W62" s="420"/>
      <c r="X62" s="420"/>
      <c r="Y62" s="641">
        <v>36</v>
      </c>
      <c r="Z62" s="641"/>
      <c r="AA62" s="134"/>
      <c r="AB62" s="136"/>
      <c r="AC62" s="641">
        <v>55</v>
      </c>
      <c r="AD62" s="641">
        <v>15.5</v>
      </c>
      <c r="AE62" s="134">
        <f t="shared" si="64"/>
        <v>28.18181818181818</v>
      </c>
      <c r="AF62" s="136"/>
      <c r="AG62" s="134">
        <v>15</v>
      </c>
      <c r="AH62" s="641">
        <v>36.42</v>
      </c>
      <c r="AI62" s="134"/>
      <c r="AJ62" s="103"/>
      <c r="AK62" s="103">
        <v>30</v>
      </c>
      <c r="AL62" s="100">
        <v>45.198</v>
      </c>
      <c r="AM62" s="769">
        <f>AL62/AK62*100</f>
        <v>150.66</v>
      </c>
      <c r="AN62" s="769">
        <f t="shared" si="67"/>
        <v>15.198</v>
      </c>
      <c r="AO62" s="636">
        <f t="shared" si="10"/>
        <v>632</v>
      </c>
      <c r="AP62" s="640">
        <f t="shared" si="68"/>
        <v>215.35704000000001</v>
      </c>
      <c r="AQ62" s="675"/>
      <c r="AR62" s="654"/>
      <c r="AS62" s="100">
        <v>248</v>
      </c>
      <c r="AT62" s="640">
        <v>233.93</v>
      </c>
      <c r="AU62" s="100"/>
      <c r="AV62" s="100"/>
      <c r="AW62" s="100"/>
      <c r="AX62" s="641"/>
      <c r="AY62" s="134"/>
      <c r="AZ62" s="134"/>
      <c r="BA62" s="134"/>
      <c r="BB62" s="641"/>
      <c r="BC62" s="100"/>
      <c r="BD62" s="100"/>
      <c r="BE62" s="100"/>
      <c r="BF62" s="641">
        <v>51.9</v>
      </c>
      <c r="BG62" s="100"/>
      <c r="BH62" s="100"/>
      <c r="BI62" s="636">
        <f t="shared" si="15"/>
        <v>248</v>
      </c>
      <c r="BJ62" s="636">
        <f t="shared" si="34"/>
        <v>285.83</v>
      </c>
      <c r="BK62" s="640"/>
      <c r="BL62" s="640"/>
      <c r="BM62" s="100"/>
      <c r="BN62" s="641"/>
      <c r="BO62" s="134"/>
      <c r="BP62" s="134"/>
      <c r="BQ62" s="134"/>
      <c r="BR62" s="641"/>
      <c r="BS62" s="134"/>
      <c r="BT62" s="134"/>
      <c r="BU62" s="134"/>
      <c r="BV62" s="641"/>
      <c r="BW62" s="676"/>
      <c r="BX62" s="134"/>
      <c r="BY62" s="134"/>
      <c r="BZ62" s="641"/>
      <c r="CA62" s="128"/>
      <c r="CB62" s="110"/>
      <c r="CC62" s="636">
        <f t="shared" si="13"/>
        <v>880</v>
      </c>
      <c r="CD62" s="636">
        <f t="shared" si="13"/>
        <v>501.18704000000002</v>
      </c>
      <c r="CE62" s="640"/>
      <c r="CF62" s="640"/>
      <c r="CG62" s="100"/>
      <c r="CH62" s="103"/>
      <c r="CI62" s="134"/>
      <c r="CJ62" s="641"/>
      <c r="CK62" s="397"/>
      <c r="CL62" s="136"/>
      <c r="CM62" s="136"/>
      <c r="CN62" s="642"/>
      <c r="CO62" s="136"/>
      <c r="CP62" s="136"/>
      <c r="CQ62" s="641">
        <v>130.06800000000001</v>
      </c>
      <c r="CR62" s="641">
        <v>130.06800000000001</v>
      </c>
      <c r="CS62" s="649">
        <f>CR62/CQ62*100</f>
        <v>100</v>
      </c>
      <c r="CT62" s="657">
        <f>CR62-CQ62</f>
        <v>0</v>
      </c>
      <c r="CU62" s="636">
        <f t="shared" si="14"/>
        <v>1010.068</v>
      </c>
      <c r="CV62" s="636">
        <f t="shared" si="14"/>
        <v>631.25504000000001</v>
      </c>
      <c r="CW62" s="636">
        <f t="shared" si="20"/>
        <v>62.496291338800958</v>
      </c>
      <c r="CX62" s="636">
        <f t="shared" si="9"/>
        <v>-378.81295999999998</v>
      </c>
      <c r="CZ62" s="89"/>
      <c r="DA62" s="84"/>
      <c r="DC62" s="93"/>
      <c r="DD62" s="84"/>
      <c r="DE62" s="84"/>
      <c r="DF62" s="84"/>
      <c r="DG62" s="84"/>
      <c r="DH62" s="639"/>
      <c r="DI62" s="639"/>
    </row>
    <row r="63" spans="1:113">
      <c r="A63" s="69"/>
      <c r="B63" s="939" t="s">
        <v>885</v>
      </c>
      <c r="C63" s="940"/>
      <c r="D63" s="941"/>
      <c r="E63" s="100"/>
      <c r="F63" s="640"/>
      <c r="G63" s="675"/>
      <c r="H63" s="100"/>
      <c r="I63" s="640"/>
      <c r="J63" s="640"/>
      <c r="K63" s="100"/>
      <c r="L63" s="100">
        <f t="shared" si="63"/>
        <v>0</v>
      </c>
      <c r="M63" s="641"/>
      <c r="N63" s="641"/>
      <c r="O63" s="420"/>
      <c r="P63" s="420"/>
      <c r="Q63" s="641"/>
      <c r="R63" s="641">
        <v>0</v>
      </c>
      <c r="S63" s="134"/>
      <c r="T63" s="420"/>
      <c r="U63" s="420"/>
      <c r="V63" s="420"/>
      <c r="W63" s="420"/>
      <c r="X63" s="420"/>
      <c r="Y63" s="641"/>
      <c r="Z63" s="641"/>
      <c r="AA63" s="134"/>
      <c r="AB63" s="136"/>
      <c r="AC63" s="641"/>
      <c r="AD63" s="641"/>
      <c r="AE63" s="134"/>
      <c r="AF63" s="136"/>
      <c r="AG63" s="134"/>
      <c r="AH63" s="641"/>
      <c r="AI63" s="134"/>
      <c r="AJ63" s="103"/>
      <c r="AK63" s="103"/>
      <c r="AL63" s="100"/>
      <c r="AM63" s="769">
        <v>0</v>
      </c>
      <c r="AN63" s="769">
        <f t="shared" si="67"/>
        <v>0</v>
      </c>
      <c r="AO63" s="636">
        <f t="shared" si="10"/>
        <v>0</v>
      </c>
      <c r="AP63" s="640">
        <f t="shared" si="68"/>
        <v>0</v>
      </c>
      <c r="AQ63" s="675"/>
      <c r="AR63" s="654"/>
      <c r="AS63" s="100"/>
      <c r="AT63" s="640"/>
      <c r="AU63" s="100"/>
      <c r="AV63" s="100"/>
      <c r="AW63" s="100"/>
      <c r="AX63" s="641"/>
      <c r="AY63" s="134"/>
      <c r="AZ63" s="134"/>
      <c r="BA63" s="134"/>
      <c r="BB63" s="641"/>
      <c r="BC63" s="100"/>
      <c r="BD63" s="100"/>
      <c r="BE63" s="100"/>
      <c r="BF63" s="641"/>
      <c r="BG63" s="100"/>
      <c r="BH63" s="100"/>
      <c r="BI63" s="636">
        <f t="shared" si="15"/>
        <v>0</v>
      </c>
      <c r="BJ63" s="636">
        <f t="shared" si="34"/>
        <v>0</v>
      </c>
      <c r="BK63" s="640"/>
      <c r="BL63" s="640"/>
      <c r="BM63" s="100"/>
      <c r="BN63" s="641"/>
      <c r="BO63" s="134"/>
      <c r="BP63" s="134"/>
      <c r="BQ63" s="134"/>
      <c r="BR63" s="641"/>
      <c r="BS63" s="134"/>
      <c r="BT63" s="134"/>
      <c r="BU63" s="134"/>
      <c r="BV63" s="641"/>
      <c r="BW63" s="676"/>
      <c r="BX63" s="134"/>
      <c r="BY63" s="134"/>
      <c r="BZ63" s="641"/>
      <c r="CA63" s="128"/>
      <c r="CB63" s="110"/>
      <c r="CC63" s="636">
        <f t="shared" si="13"/>
        <v>0</v>
      </c>
      <c r="CD63" s="636">
        <f t="shared" si="13"/>
        <v>0</v>
      </c>
      <c r="CE63" s="640">
        <v>18</v>
      </c>
      <c r="CF63" s="640">
        <v>18</v>
      </c>
      <c r="CG63" s="100"/>
      <c r="CH63" s="103"/>
      <c r="CI63" s="134"/>
      <c r="CJ63" s="641"/>
      <c r="CK63" s="397"/>
      <c r="CL63" s="136"/>
      <c r="CM63" s="136"/>
      <c r="CN63" s="642"/>
      <c r="CO63" s="136"/>
      <c r="CP63" s="136"/>
      <c r="CQ63" s="134"/>
      <c r="CR63" s="641"/>
      <c r="CS63" s="136"/>
      <c r="CT63" s="136"/>
      <c r="CU63" s="636">
        <f t="shared" si="14"/>
        <v>18</v>
      </c>
      <c r="CV63" s="636">
        <f t="shared" si="14"/>
        <v>18</v>
      </c>
      <c r="CW63" s="636">
        <v>0</v>
      </c>
      <c r="CX63" s="636">
        <f t="shared" si="9"/>
        <v>0</v>
      </c>
      <c r="CZ63" s="89"/>
      <c r="DA63" s="84"/>
      <c r="DC63" s="93"/>
      <c r="DD63" s="84"/>
      <c r="DE63" s="84"/>
      <c r="DF63" s="84"/>
      <c r="DG63" s="84"/>
      <c r="DH63" s="639"/>
      <c r="DI63" s="639"/>
    </row>
    <row r="64" spans="1:113" hidden="1">
      <c r="A64" s="69"/>
      <c r="B64" s="939" t="s">
        <v>835</v>
      </c>
      <c r="C64" s="940"/>
      <c r="D64" s="941"/>
      <c r="E64" s="100"/>
      <c r="F64" s="640"/>
      <c r="G64" s="675"/>
      <c r="H64" s="100"/>
      <c r="I64" s="640"/>
      <c r="J64" s="640"/>
      <c r="K64" s="100"/>
      <c r="L64" s="100">
        <f t="shared" si="63"/>
        <v>0</v>
      </c>
      <c r="M64" s="641"/>
      <c r="N64" s="641"/>
      <c r="O64" s="420"/>
      <c r="P64" s="420"/>
      <c r="Q64" s="641"/>
      <c r="R64" s="641"/>
      <c r="S64" s="134"/>
      <c r="T64" s="420"/>
      <c r="U64" s="420"/>
      <c r="V64" s="420"/>
      <c r="W64" s="420"/>
      <c r="X64" s="420"/>
      <c r="Y64" s="134"/>
      <c r="Z64" s="641"/>
      <c r="AA64" s="134"/>
      <c r="AB64" s="136"/>
      <c r="AC64" s="134"/>
      <c r="AD64" s="641"/>
      <c r="AE64" s="134"/>
      <c r="AF64" s="136"/>
      <c r="AG64" s="134"/>
      <c r="AH64" s="641"/>
      <c r="AI64" s="134"/>
      <c r="AJ64" s="103"/>
      <c r="AK64" s="103"/>
      <c r="AL64" s="100"/>
      <c r="AM64" s="769" t="e">
        <f>AL64/AK64*100</f>
        <v>#DIV/0!</v>
      </c>
      <c r="AN64" s="769">
        <f t="shared" si="67"/>
        <v>0</v>
      </c>
      <c r="AO64" s="636">
        <f t="shared" si="10"/>
        <v>0</v>
      </c>
      <c r="AP64" s="640">
        <f t="shared" si="68"/>
        <v>0</v>
      </c>
      <c r="AQ64" s="675"/>
      <c r="AR64" s="654"/>
      <c r="AS64" s="100"/>
      <c r="AT64" s="640"/>
      <c r="AU64" s="100"/>
      <c r="AV64" s="100"/>
      <c r="AW64" s="100"/>
      <c r="AX64" s="641"/>
      <c r="AY64" s="134"/>
      <c r="AZ64" s="134"/>
      <c r="BA64" s="134"/>
      <c r="BB64" s="641"/>
      <c r="BC64" s="100"/>
      <c r="BD64" s="100"/>
      <c r="BE64" s="100"/>
      <c r="BF64" s="641"/>
      <c r="BG64" s="100"/>
      <c r="BH64" s="100"/>
      <c r="BI64" s="636">
        <f t="shared" si="15"/>
        <v>0</v>
      </c>
      <c r="BJ64" s="636">
        <f t="shared" si="34"/>
        <v>0</v>
      </c>
      <c r="BK64" s="640"/>
      <c r="BL64" s="640"/>
      <c r="BM64" s="100"/>
      <c r="BN64" s="641"/>
      <c r="BO64" s="134"/>
      <c r="BP64" s="134"/>
      <c r="BQ64" s="134"/>
      <c r="BR64" s="641"/>
      <c r="BS64" s="134"/>
      <c r="BT64" s="134"/>
      <c r="BU64" s="134"/>
      <c r="BV64" s="641"/>
      <c r="BW64" s="676"/>
      <c r="BX64" s="134"/>
      <c r="BY64" s="134"/>
      <c r="BZ64" s="641"/>
      <c r="CA64" s="128"/>
      <c r="CB64" s="110"/>
      <c r="CC64" s="636">
        <f t="shared" si="13"/>
        <v>0</v>
      </c>
      <c r="CD64" s="636">
        <f t="shared" si="13"/>
        <v>0</v>
      </c>
      <c r="CE64" s="100"/>
      <c r="CF64" s="640"/>
      <c r="CG64" s="100"/>
      <c r="CH64" s="103"/>
      <c r="CI64" s="134"/>
      <c r="CJ64" s="641"/>
      <c r="CK64" s="397"/>
      <c r="CL64" s="136"/>
      <c r="CM64" s="136"/>
      <c r="CN64" s="642"/>
      <c r="CO64" s="136"/>
      <c r="CP64" s="136"/>
      <c r="CQ64" s="134"/>
      <c r="CR64" s="641"/>
      <c r="CS64" s="136"/>
      <c r="CT64" s="136"/>
      <c r="CU64" s="636">
        <f t="shared" si="14"/>
        <v>0</v>
      </c>
      <c r="CV64" s="636">
        <f t="shared" si="14"/>
        <v>0</v>
      </c>
      <c r="CW64" s="636">
        <v>0</v>
      </c>
      <c r="CX64" s="636">
        <f t="shared" si="9"/>
        <v>0</v>
      </c>
      <c r="CZ64" s="89"/>
      <c r="DA64" s="84"/>
      <c r="DC64" s="93"/>
      <c r="DD64" s="84"/>
      <c r="DE64" s="84"/>
      <c r="DF64" s="84"/>
      <c r="DG64" s="84"/>
      <c r="DH64" s="639"/>
      <c r="DI64" s="639"/>
    </row>
    <row r="65" spans="1:113">
      <c r="A65" s="69"/>
      <c r="B65" s="939" t="s">
        <v>653</v>
      </c>
      <c r="C65" s="940"/>
      <c r="D65" s="941"/>
      <c r="E65" s="100"/>
      <c r="F65" s="640"/>
      <c r="G65" s="100"/>
      <c r="H65" s="100"/>
      <c r="I65" s="640"/>
      <c r="J65" s="640"/>
      <c r="K65" s="100"/>
      <c r="L65" s="100">
        <f t="shared" si="63"/>
        <v>0</v>
      </c>
      <c r="M65" s="641"/>
      <c r="N65" s="641">
        <v>59</v>
      </c>
      <c r="O65" s="420"/>
      <c r="P65" s="420">
        <f t="shared" si="21"/>
        <v>59</v>
      </c>
      <c r="Q65" s="134"/>
      <c r="R65" s="641"/>
      <c r="S65" s="134"/>
      <c r="T65" s="134"/>
      <c r="U65" s="134"/>
      <c r="V65" s="134"/>
      <c r="W65" s="134"/>
      <c r="X65" s="134"/>
      <c r="Y65" s="134"/>
      <c r="Z65" s="641"/>
      <c r="AA65" s="134"/>
      <c r="AB65" s="136"/>
      <c r="AC65" s="134"/>
      <c r="AD65" s="641">
        <v>19</v>
      </c>
      <c r="AE65" s="134"/>
      <c r="AF65" s="136">
        <f t="shared" si="61"/>
        <v>19</v>
      </c>
      <c r="AG65" s="134"/>
      <c r="AH65" s="641"/>
      <c r="AI65" s="134"/>
      <c r="AJ65" s="103"/>
      <c r="AK65" s="103"/>
      <c r="AL65" s="100">
        <v>33.89</v>
      </c>
      <c r="AM65" s="769">
        <v>0</v>
      </c>
      <c r="AN65" s="769">
        <f t="shared" si="67"/>
        <v>33.89</v>
      </c>
      <c r="AO65" s="636">
        <f t="shared" si="10"/>
        <v>0</v>
      </c>
      <c r="AP65" s="640">
        <f t="shared" si="68"/>
        <v>111.89</v>
      </c>
      <c r="AQ65" s="675"/>
      <c r="AR65" s="654">
        <f t="shared" si="24"/>
        <v>111.89</v>
      </c>
      <c r="AS65" s="100"/>
      <c r="AT65" s="641"/>
      <c r="AU65" s="100"/>
      <c r="AV65" s="100"/>
      <c r="AW65" s="100"/>
      <c r="AX65" s="640"/>
      <c r="AY65" s="100"/>
      <c r="AZ65" s="100"/>
      <c r="BA65" s="100"/>
      <c r="BB65" s="640"/>
      <c r="BC65" s="100"/>
      <c r="BD65" s="100">
        <f t="shared" si="65"/>
        <v>0</v>
      </c>
      <c r="BE65" s="100">
        <v>5</v>
      </c>
      <c r="BF65" s="640">
        <v>4.88</v>
      </c>
      <c r="BG65" s="100"/>
      <c r="BH65" s="100"/>
      <c r="BI65" s="636">
        <f t="shared" si="15"/>
        <v>5</v>
      </c>
      <c r="BJ65" s="636">
        <f t="shared" si="34"/>
        <v>4.88</v>
      </c>
      <c r="BK65" s="640"/>
      <c r="BL65" s="640"/>
      <c r="BM65" s="100"/>
      <c r="BN65" s="641"/>
      <c r="BO65" s="134"/>
      <c r="BP65" s="134"/>
      <c r="BQ65" s="134"/>
      <c r="BR65" s="641"/>
      <c r="BS65" s="134"/>
      <c r="BT65" s="134"/>
      <c r="BU65" s="134"/>
      <c r="BV65" s="641">
        <v>33.039200000000001</v>
      </c>
      <c r="BW65" s="676"/>
      <c r="BX65" s="134">
        <f t="shared" si="66"/>
        <v>33.039200000000001</v>
      </c>
      <c r="BY65" s="134"/>
      <c r="BZ65" s="641">
        <v>20.39</v>
      </c>
      <c r="CA65" s="128">
        <v>0</v>
      </c>
      <c r="CB65" s="110">
        <f t="shared" si="12"/>
        <v>20.39</v>
      </c>
      <c r="CC65" s="636">
        <f>AO65+BI65+BM65+BQ65+BU65+BY65</f>
        <v>5</v>
      </c>
      <c r="CD65" s="636">
        <f t="shared" si="13"/>
        <v>170.19920000000002</v>
      </c>
      <c r="CE65" s="100"/>
      <c r="CF65" s="640"/>
      <c r="CG65" s="110"/>
      <c r="CH65" s="103">
        <f t="shared" si="62"/>
        <v>0</v>
      </c>
      <c r="CI65" s="134"/>
      <c r="CJ65" s="641"/>
      <c r="CK65" s="397"/>
      <c r="CL65" s="136"/>
      <c r="CM65" s="136"/>
      <c r="CN65" s="642"/>
      <c r="CO65" s="136"/>
      <c r="CP65" s="136"/>
      <c r="CQ65" s="134"/>
      <c r="CR65" s="641"/>
      <c r="CS65" s="136"/>
      <c r="CT65" s="136"/>
      <c r="CU65" s="636">
        <f t="shared" si="14"/>
        <v>5</v>
      </c>
      <c r="CV65" s="636">
        <f t="shared" si="14"/>
        <v>170.19920000000002</v>
      </c>
      <c r="CW65" s="636">
        <v>0</v>
      </c>
      <c r="CX65" s="636">
        <f t="shared" si="9"/>
        <v>165.19920000000002</v>
      </c>
      <c r="CZ65" s="89"/>
      <c r="DA65" s="84"/>
      <c r="DC65" s="93"/>
      <c r="DD65" s="84"/>
      <c r="DE65" s="84"/>
      <c r="DF65" s="84"/>
      <c r="DG65" s="84"/>
      <c r="DH65" s="639"/>
      <c r="DI65" s="639"/>
    </row>
    <row r="66" spans="1:113">
      <c r="A66" s="69"/>
      <c r="B66" s="506" t="s">
        <v>659</v>
      </c>
      <c r="C66" s="507"/>
      <c r="D66" s="508"/>
      <c r="E66" s="100"/>
      <c r="F66" s="640"/>
      <c r="G66" s="100"/>
      <c r="H66" s="100"/>
      <c r="I66" s="640"/>
      <c r="J66" s="640"/>
      <c r="K66" s="100"/>
      <c r="L66" s="100"/>
      <c r="M66" s="641"/>
      <c r="N66" s="641"/>
      <c r="O66" s="420"/>
      <c r="P66" s="420"/>
      <c r="Q66" s="134"/>
      <c r="R66" s="641"/>
      <c r="S66" s="134">
        <v>0</v>
      </c>
      <c r="T66" s="134"/>
      <c r="U66" s="134"/>
      <c r="V66" s="134"/>
      <c r="W66" s="134"/>
      <c r="X66" s="134"/>
      <c r="Y66" s="134"/>
      <c r="Z66" s="641"/>
      <c r="AA66" s="134"/>
      <c r="AB66" s="136"/>
      <c r="AC66" s="134"/>
      <c r="AD66" s="641"/>
      <c r="AE66" s="134"/>
      <c r="AF66" s="136"/>
      <c r="AG66" s="134"/>
      <c r="AH66" s="641"/>
      <c r="AI66" s="134"/>
      <c r="AJ66" s="103"/>
      <c r="AK66" s="103"/>
      <c r="AL66" s="100"/>
      <c r="AM66" s="103"/>
      <c r="AN66" s="103"/>
      <c r="AO66" s="636">
        <f t="shared" si="10"/>
        <v>0</v>
      </c>
      <c r="AP66" s="640">
        <f t="shared" si="68"/>
        <v>0</v>
      </c>
      <c r="AQ66" s="675"/>
      <c r="AR66" s="654"/>
      <c r="AS66" s="100"/>
      <c r="AT66" s="641"/>
      <c r="AU66" s="100"/>
      <c r="AV66" s="100"/>
      <c r="AW66" s="100"/>
      <c r="AX66" s="640"/>
      <c r="AY66" s="100"/>
      <c r="AZ66" s="100"/>
      <c r="BA66" s="100"/>
      <c r="BB66" s="640"/>
      <c r="BC66" s="100"/>
      <c r="BD66" s="100"/>
      <c r="BE66" s="100"/>
      <c r="BF66" s="640"/>
      <c r="BG66" s="100"/>
      <c r="BH66" s="100"/>
      <c r="BI66" s="636">
        <f t="shared" si="15"/>
        <v>0</v>
      </c>
      <c r="BJ66" s="636">
        <f t="shared" si="34"/>
        <v>0</v>
      </c>
      <c r="BK66" s="640"/>
      <c r="BL66" s="640"/>
      <c r="BM66" s="100"/>
      <c r="BN66" s="641"/>
      <c r="BO66" s="134"/>
      <c r="BP66" s="134"/>
      <c r="BQ66" s="134"/>
      <c r="BR66" s="641"/>
      <c r="BS66" s="134"/>
      <c r="BT66" s="134"/>
      <c r="BU66" s="134"/>
      <c r="BV66" s="641"/>
      <c r="BW66" s="676"/>
      <c r="BX66" s="134"/>
      <c r="BY66" s="134"/>
      <c r="BZ66" s="641"/>
      <c r="CA66" s="128"/>
      <c r="CB66" s="110"/>
      <c r="CC66" s="636">
        <f t="shared" si="13"/>
        <v>0</v>
      </c>
      <c r="CD66" s="636">
        <f t="shared" si="13"/>
        <v>0</v>
      </c>
      <c r="CE66" s="640"/>
      <c r="CF66" s="640"/>
      <c r="CG66" s="110"/>
      <c r="CH66" s="103"/>
      <c r="CI66" s="641">
        <v>179.92</v>
      </c>
      <c r="CJ66" s="641">
        <v>179.92</v>
      </c>
      <c r="CK66" s="397"/>
      <c r="CL66" s="136"/>
      <c r="CM66" s="136"/>
      <c r="CN66" s="642"/>
      <c r="CO66" s="405"/>
      <c r="CP66" s="136"/>
      <c r="CQ66" s="134">
        <v>131.77784</v>
      </c>
      <c r="CR66" s="641">
        <v>131.77784</v>
      </c>
      <c r="CS66" s="397">
        <f>CR66/CQ66*100</f>
        <v>100</v>
      </c>
      <c r="CT66" s="136">
        <f>CR66-CQ66</f>
        <v>0</v>
      </c>
      <c r="CU66" s="636">
        <f t="shared" si="14"/>
        <v>311.69783999999999</v>
      </c>
      <c r="CV66" s="636">
        <f t="shared" si="14"/>
        <v>311.69783999999999</v>
      </c>
      <c r="CW66" s="636">
        <v>0</v>
      </c>
      <c r="CX66" s="636">
        <f t="shared" si="9"/>
        <v>0</v>
      </c>
      <c r="CZ66" s="89"/>
      <c r="DA66" s="84"/>
      <c r="DC66" s="93"/>
      <c r="DD66" s="84"/>
      <c r="DE66" s="84"/>
      <c r="DF66" s="84"/>
      <c r="DG66" s="84"/>
      <c r="DH66" s="639"/>
      <c r="DI66" s="639"/>
    </row>
    <row r="67" spans="1:113" s="88" customFormat="1" ht="24.75" customHeight="1">
      <c r="A67" s="74">
        <v>340</v>
      </c>
      <c r="B67" s="976" t="s">
        <v>107</v>
      </c>
      <c r="C67" s="977"/>
      <c r="D67" s="978"/>
      <c r="E67" s="101">
        <f>SUM(E68:E78)</f>
        <v>1137</v>
      </c>
      <c r="F67" s="101">
        <f>SUM(F68:F78)</f>
        <v>937.04521999999997</v>
      </c>
      <c r="G67" s="101">
        <f t="shared" ref="G67:G72" si="69">F67/E67*100</f>
        <v>82.413827616534746</v>
      </c>
      <c r="H67" s="101">
        <f>F67-E67</f>
        <v>-199.95478000000003</v>
      </c>
      <c r="I67" s="101">
        <f>SUM(I68:I78)</f>
        <v>3006.1849999999999</v>
      </c>
      <c r="J67" s="101">
        <f>SUM(J68:J78)</f>
        <v>2760.08133</v>
      </c>
      <c r="K67" s="101">
        <f t="shared" ref="K67:K72" si="70">J67/I67*100</f>
        <v>91.813422327634527</v>
      </c>
      <c r="L67" s="400">
        <f t="shared" si="63"/>
        <v>-246.10366999999997</v>
      </c>
      <c r="M67" s="101">
        <f>SUM(M68:M78)</f>
        <v>7255.1850000000004</v>
      </c>
      <c r="N67" s="101">
        <f>SUM(N68:N78)</f>
        <v>6434.4323100000011</v>
      </c>
      <c r="O67" s="101">
        <f>N67/M67*100</f>
        <v>88.687363726769206</v>
      </c>
      <c r="P67" s="101">
        <f>N67-M67</f>
        <v>-820.75268999999935</v>
      </c>
      <c r="Q67" s="101">
        <f>SUM(Q68:Q78)</f>
        <v>6771.1859199999999</v>
      </c>
      <c r="R67" s="101">
        <f>SUM(R68:R78)</f>
        <v>4843.1724300000005</v>
      </c>
      <c r="S67" s="101">
        <f t="shared" ref="S67:S72" si="71">R67/Q67*100</f>
        <v>71.526206593955123</v>
      </c>
      <c r="T67" s="101">
        <f>R67-Q67</f>
        <v>-1928.0134899999994</v>
      </c>
      <c r="U67" s="101">
        <f>SUM(U68:U78)</f>
        <v>0</v>
      </c>
      <c r="V67" s="101">
        <f>SUM(V68:V78)</f>
        <v>0</v>
      </c>
      <c r="W67" s="101">
        <v>0</v>
      </c>
      <c r="X67" s="101">
        <f>V67-U67</f>
        <v>0</v>
      </c>
      <c r="Y67" s="101">
        <f>SUM(Y68:Y78)</f>
        <v>1133</v>
      </c>
      <c r="Z67" s="101">
        <f>SUM(Z68:Z78)</f>
        <v>1203.3791399999998</v>
      </c>
      <c r="AA67" s="101">
        <f t="shared" ref="AA67:AA72" si="72">Z67/Y67*100</f>
        <v>106.21175110326564</v>
      </c>
      <c r="AB67" s="101">
        <f>Z67-Y67</f>
        <v>70.379139999999779</v>
      </c>
      <c r="AC67" s="101">
        <f>SUM(AC68:AC78)</f>
        <v>4586.1859999999997</v>
      </c>
      <c r="AD67" s="677">
        <f>SUM(AD68:AD78)</f>
        <v>3320.2192600000003</v>
      </c>
      <c r="AE67" s="43">
        <f t="shared" si="64"/>
        <v>72.396088165634808</v>
      </c>
      <c r="AF67" s="322">
        <f t="shared" si="61"/>
        <v>-1265.9667399999994</v>
      </c>
      <c r="AG67" s="101">
        <f>SUM(AG68:AG78)</f>
        <v>3358.1849999999999</v>
      </c>
      <c r="AH67" s="101">
        <f>SUM(AH68:AH78)</f>
        <v>2923.4812899999997</v>
      </c>
      <c r="AI67" s="101">
        <f t="shared" ref="AI67:AI72" si="73">AH67/AG67*100</f>
        <v>87.055397186277688</v>
      </c>
      <c r="AJ67" s="101">
        <f>AH67-AG67</f>
        <v>-434.70371000000023</v>
      </c>
      <c r="AK67" s="101">
        <f>SUM(AK68:AK78)</f>
        <v>862</v>
      </c>
      <c r="AL67" s="101">
        <f>SUM(AL68:AL78)</f>
        <v>1152.9853800000001</v>
      </c>
      <c r="AM67" s="101">
        <f>AL67/AK67*100</f>
        <v>133.75700464037124</v>
      </c>
      <c r="AN67" s="101">
        <f t="shared" ref="AN67:AN72" si="74">AL67-AK67</f>
        <v>290.98538000000008</v>
      </c>
      <c r="AO67" s="43">
        <f t="shared" si="10"/>
        <v>28108.926920000002</v>
      </c>
      <c r="AP67" s="101">
        <f>SUM(AP68:AP78)</f>
        <v>23574.796360000004</v>
      </c>
      <c r="AQ67" s="101">
        <f t="shared" ref="AQ67:AQ72" si="75">AP67/AO67*100</f>
        <v>83.869428481192273</v>
      </c>
      <c r="AR67" s="391">
        <f t="shared" si="24"/>
        <v>-4534.1305599999978</v>
      </c>
      <c r="AS67" s="101">
        <f>SUM(AS68:AS78)</f>
        <v>248</v>
      </c>
      <c r="AT67" s="677">
        <f>SUM(AT68:AT78)</f>
        <v>54.6648</v>
      </c>
      <c r="AU67" s="101">
        <f>AT67/AS67*100</f>
        <v>22.04225806451613</v>
      </c>
      <c r="AV67" s="101">
        <f>AT67-AS67</f>
        <v>-193.33519999999999</v>
      </c>
      <c r="AW67" s="101">
        <f>SUM(AW68:AW78)</f>
        <v>119</v>
      </c>
      <c r="AX67" s="101">
        <f>SUM(AX68:AX78)</f>
        <v>22.438960000000002</v>
      </c>
      <c r="AY67" s="101">
        <f>AX67/AW67*100</f>
        <v>18.856268907563027</v>
      </c>
      <c r="AZ67" s="101">
        <f>AX67-AW67</f>
        <v>-96.561039999999991</v>
      </c>
      <c r="BA67" s="101">
        <f>SUM(BA68:BA78)</f>
        <v>273</v>
      </c>
      <c r="BB67" s="101">
        <f>SUM(BB68:BB78)</f>
        <v>383.74556999999999</v>
      </c>
      <c r="BC67" s="101">
        <f>BB67/BA67*100</f>
        <v>140.56614285714286</v>
      </c>
      <c r="BD67" s="101">
        <f t="shared" si="65"/>
        <v>110.74556999999999</v>
      </c>
      <c r="BE67" s="101">
        <f>SUM(BE68:BE78)</f>
        <v>425</v>
      </c>
      <c r="BF67" s="101">
        <f>SUM(BF68:BF78)</f>
        <v>795.72882000000004</v>
      </c>
      <c r="BG67" s="101">
        <f>BF67/BE67*100</f>
        <v>187.23031058823528</v>
      </c>
      <c r="BH67" s="101">
        <f>BF67-BE67</f>
        <v>370.72882000000004</v>
      </c>
      <c r="BI67" s="43">
        <f t="shared" si="15"/>
        <v>1065</v>
      </c>
      <c r="BJ67" s="101">
        <f>SUM(BJ68:BJ78)</f>
        <v>1256.5781500000001</v>
      </c>
      <c r="BK67" s="101">
        <f>BJ67/BI67*100</f>
        <v>117.98855868544602</v>
      </c>
      <c r="BL67" s="101">
        <f>BJ67-BI67</f>
        <v>191.57815000000005</v>
      </c>
      <c r="BM67" s="101">
        <f>SUM(BM68:BM78)</f>
        <v>33</v>
      </c>
      <c r="BN67" s="392">
        <f>SUM(BN68:BN78)</f>
        <v>22.36627</v>
      </c>
      <c r="BO67" s="392">
        <f>BN67/BM67*100</f>
        <v>67.776575757575756</v>
      </c>
      <c r="BP67" s="392">
        <f>BN67-BM67</f>
        <v>-10.63373</v>
      </c>
      <c r="BQ67" s="392">
        <f>SUM(BQ68:BQ78)</f>
        <v>35</v>
      </c>
      <c r="BR67" s="392">
        <f>SUM(BR68:BR78)</f>
        <v>22.36627</v>
      </c>
      <c r="BS67" s="392">
        <f>BR67/BQ67*100</f>
        <v>63.90362857142857</v>
      </c>
      <c r="BT67" s="392">
        <f>BR67-BQ67</f>
        <v>-12.63373</v>
      </c>
      <c r="BU67" s="392">
        <f>SUM(BU68:BU78)</f>
        <v>65</v>
      </c>
      <c r="BV67" s="392">
        <f>SUM(BV68:BV78)</f>
        <v>11</v>
      </c>
      <c r="BW67" s="158">
        <f>BV67/BU67*100</f>
        <v>16.923076923076923</v>
      </c>
      <c r="BX67" s="392">
        <f t="shared" si="66"/>
        <v>-54</v>
      </c>
      <c r="BY67" s="392">
        <f>SUM(BY68:BY78)</f>
        <v>951.93169999999998</v>
      </c>
      <c r="BZ67" s="392">
        <f>SUM(BZ68:BZ78)</f>
        <v>1410.0239000000001</v>
      </c>
      <c r="CA67" s="158">
        <f>BZ67/BY67*100</f>
        <v>148.12238104897654</v>
      </c>
      <c r="CB67" s="43">
        <f t="shared" si="12"/>
        <v>458.09220000000016</v>
      </c>
      <c r="CC67" s="43">
        <f t="shared" si="13"/>
        <v>30258.858620000003</v>
      </c>
      <c r="CD67" s="43">
        <f t="shared" si="13"/>
        <v>26297.130950000002</v>
      </c>
      <c r="CE67" s="101">
        <f>SUM(CE68:CE78)</f>
        <v>71.564999999999998</v>
      </c>
      <c r="CF67" s="101">
        <f>SUM(CF68:CF78)</f>
        <v>71.564999999999998</v>
      </c>
      <c r="CG67" s="101">
        <f>CF67/CE67*100</f>
        <v>100</v>
      </c>
      <c r="CH67" s="391">
        <f t="shared" si="62"/>
        <v>0</v>
      </c>
      <c r="CI67" s="392">
        <f>SUM(CI68:CI78)</f>
        <v>1104.33305</v>
      </c>
      <c r="CJ67" s="392">
        <f>SUM(CJ68:CJ78)</f>
        <v>1104.33305</v>
      </c>
      <c r="CK67" s="394">
        <f>CJ67/CI67*100</f>
        <v>100</v>
      </c>
      <c r="CL67" s="393">
        <f t="shared" si="18"/>
        <v>0</v>
      </c>
      <c r="CM67" s="392">
        <f>SUM(CM68:CM78)</f>
        <v>49.597440000000006</v>
      </c>
      <c r="CN67" s="392">
        <f>SUM(CN68:CN78)</f>
        <v>49.597440000000006</v>
      </c>
      <c r="CO67" s="394">
        <f>CN67/CM67*100</f>
        <v>100</v>
      </c>
      <c r="CP67" s="393">
        <f>CN67-CM67</f>
        <v>0</v>
      </c>
      <c r="CQ67" s="392">
        <f>SUM(CQ68:CQ78)</f>
        <v>660.35719000000006</v>
      </c>
      <c r="CR67" s="392">
        <f>SUM(CR68:CR78)</f>
        <v>660.35719000000006</v>
      </c>
      <c r="CS67" s="394">
        <f>CR67/CQ67*100</f>
        <v>100</v>
      </c>
      <c r="CT67" s="393">
        <f>CR67-CQ67</f>
        <v>0</v>
      </c>
      <c r="CU67" s="43">
        <f t="shared" si="14"/>
        <v>32144.711300000003</v>
      </c>
      <c r="CV67" s="43">
        <f t="shared" si="14"/>
        <v>28182.983630000002</v>
      </c>
      <c r="CW67" s="43">
        <f t="shared" si="20"/>
        <v>87.675335973541621</v>
      </c>
      <c r="CX67" s="43">
        <f t="shared" si="9"/>
        <v>-3961.7276700000002</v>
      </c>
      <c r="CZ67" s="84"/>
      <c r="DA67" s="84"/>
      <c r="DC67" s="84"/>
      <c r="DD67" s="84"/>
      <c r="DE67" s="84"/>
      <c r="DF67" s="84"/>
      <c r="DG67" s="84"/>
      <c r="DH67" s="84"/>
      <c r="DI67" s="84"/>
    </row>
    <row r="68" spans="1:113" ht="13.5">
      <c r="A68" s="69"/>
      <c r="B68" s="988" t="s">
        <v>172</v>
      </c>
      <c r="C68" s="989"/>
      <c r="D68" s="990"/>
      <c r="E68" s="640">
        <v>898</v>
      </c>
      <c r="F68" s="640">
        <v>762.57021999999995</v>
      </c>
      <c r="G68" s="100">
        <f t="shared" si="69"/>
        <v>84.918732739420932</v>
      </c>
      <c r="H68" s="100">
        <f>F68-E68</f>
        <v>-135.42978000000005</v>
      </c>
      <c r="I68" s="640">
        <v>2440</v>
      </c>
      <c r="J68" s="640">
        <v>2500.3992699999999</v>
      </c>
      <c r="K68" s="100">
        <f t="shared" si="70"/>
        <v>102.47537991803277</v>
      </c>
      <c r="L68" s="100">
        <f t="shared" si="63"/>
        <v>60.399269999999888</v>
      </c>
      <c r="M68" s="641">
        <v>5299</v>
      </c>
      <c r="N68" s="641">
        <v>5485.9367300000004</v>
      </c>
      <c r="O68" s="134">
        <f>N68/M68*100</f>
        <v>103.52777373089263</v>
      </c>
      <c r="P68" s="134">
        <f t="shared" si="21"/>
        <v>186.93673000000035</v>
      </c>
      <c r="Q68" s="641">
        <v>5440</v>
      </c>
      <c r="R68" s="641">
        <v>4024.9583400000001</v>
      </c>
      <c r="S68" s="134">
        <f t="shared" si="71"/>
        <v>73.988204779411774</v>
      </c>
      <c r="T68" s="134">
        <f>R68-Q68</f>
        <v>-1415.0416599999999</v>
      </c>
      <c r="U68" s="136"/>
      <c r="V68" s="136"/>
      <c r="W68" s="136"/>
      <c r="X68" s="136"/>
      <c r="Y68" s="641">
        <v>893</v>
      </c>
      <c r="Z68" s="641">
        <v>916.07763999999997</v>
      </c>
      <c r="AA68" s="134">
        <f t="shared" si="72"/>
        <v>102.58428219484883</v>
      </c>
      <c r="AB68" s="136">
        <f>Z68-Y68</f>
        <v>23.077639999999974</v>
      </c>
      <c r="AC68" s="641">
        <v>3566</v>
      </c>
      <c r="AD68" s="641">
        <v>2759.8893400000002</v>
      </c>
      <c r="AE68" s="134">
        <f t="shared" si="64"/>
        <v>77.394541222658447</v>
      </c>
      <c r="AF68" s="136">
        <f t="shared" si="61"/>
        <v>-806.11065999999983</v>
      </c>
      <c r="AG68" s="641">
        <v>2560</v>
      </c>
      <c r="AH68" s="641">
        <v>2171.4670299999998</v>
      </c>
      <c r="AI68" s="134">
        <f t="shared" si="73"/>
        <v>84.822930859374992</v>
      </c>
      <c r="AJ68" s="103">
        <f>AH68-AG68</f>
        <v>-388.5329700000002</v>
      </c>
      <c r="AK68" s="103">
        <v>802</v>
      </c>
      <c r="AL68" s="100">
        <v>990.64138000000003</v>
      </c>
      <c r="AM68" s="103">
        <f>AL68/AK68*100</f>
        <v>123.52136907730673</v>
      </c>
      <c r="AN68" s="103">
        <f t="shared" si="74"/>
        <v>188.64138000000003</v>
      </c>
      <c r="AO68" s="636">
        <f t="shared" si="10"/>
        <v>21898</v>
      </c>
      <c r="AP68" s="640">
        <f>F68+J68+N68+R68+Z68+AD68+AH68+V68+AL68</f>
        <v>19611.939950000004</v>
      </c>
      <c r="AQ68" s="640">
        <f t="shared" si="75"/>
        <v>89.560416248059198</v>
      </c>
      <c r="AR68" s="654">
        <f t="shared" si="24"/>
        <v>-2286.0600499999964</v>
      </c>
      <c r="AS68" s="641"/>
      <c r="AT68" s="641"/>
      <c r="AU68" s="134"/>
      <c r="AV68" s="100">
        <f>AT68-AS68</f>
        <v>0</v>
      </c>
      <c r="AW68" s="100"/>
      <c r="AX68" s="641"/>
      <c r="AY68" s="134"/>
      <c r="AZ68" s="134">
        <f>AX68-AW68</f>
        <v>0</v>
      </c>
      <c r="BA68" s="134"/>
      <c r="BB68" s="641"/>
      <c r="BC68" s="134"/>
      <c r="BD68" s="134">
        <f t="shared" si="65"/>
        <v>0</v>
      </c>
      <c r="BE68" s="641">
        <v>180</v>
      </c>
      <c r="BF68" s="641">
        <v>192.9205</v>
      </c>
      <c r="BG68" s="134"/>
      <c r="BH68" s="134">
        <f>BF68-BE68</f>
        <v>12.920500000000004</v>
      </c>
      <c r="BI68" s="636">
        <f t="shared" si="15"/>
        <v>180</v>
      </c>
      <c r="BJ68" s="646">
        <f>AT68+AX68+BB68+BF68</f>
        <v>192.9205</v>
      </c>
      <c r="BK68" s="640"/>
      <c r="BL68" s="640">
        <f>BJ68-BI68</f>
        <v>12.920500000000004</v>
      </c>
      <c r="BM68" s="100"/>
      <c r="BN68" s="641"/>
      <c r="BO68" s="134"/>
      <c r="BP68" s="134">
        <f>BN68-BM68</f>
        <v>0</v>
      </c>
      <c r="BQ68" s="134"/>
      <c r="BR68" s="641"/>
      <c r="BS68" s="648"/>
      <c r="BT68" s="134">
        <f>BR68-BQ68</f>
        <v>0</v>
      </c>
      <c r="BU68" s="641"/>
      <c r="BV68" s="641"/>
      <c r="BW68" s="134"/>
      <c r="BX68" s="134">
        <f t="shared" si="66"/>
        <v>0</v>
      </c>
      <c r="BY68" s="641">
        <v>360.71269999999998</v>
      </c>
      <c r="BZ68" s="641">
        <v>360.71269999999998</v>
      </c>
      <c r="CA68" s="128">
        <v>0</v>
      </c>
      <c r="CB68" s="110">
        <f t="shared" si="12"/>
        <v>0</v>
      </c>
      <c r="CC68" s="636">
        <f t="shared" si="13"/>
        <v>22438.7127</v>
      </c>
      <c r="CD68" s="636">
        <f t="shared" si="13"/>
        <v>20165.573150000004</v>
      </c>
      <c r="CE68" s="100"/>
      <c r="CF68" s="640"/>
      <c r="CG68" s="100"/>
      <c r="CH68" s="103">
        <f t="shared" si="62"/>
        <v>0</v>
      </c>
      <c r="CI68" s="134"/>
      <c r="CJ68" s="641"/>
      <c r="CK68" s="397"/>
      <c r="CL68" s="136">
        <f t="shared" si="18"/>
        <v>0</v>
      </c>
      <c r="CM68" s="136"/>
      <c r="CN68" s="642"/>
      <c r="CO68" s="649"/>
      <c r="CP68" s="136"/>
      <c r="CQ68" s="134"/>
      <c r="CR68" s="641"/>
      <c r="CS68" s="649"/>
      <c r="CT68" s="136"/>
      <c r="CU68" s="636">
        <f t="shared" si="14"/>
        <v>22438.7127</v>
      </c>
      <c r="CV68" s="636">
        <f t="shared" si="14"/>
        <v>20165.573150000004</v>
      </c>
      <c r="CW68" s="636">
        <f t="shared" si="20"/>
        <v>89.869563462078659</v>
      </c>
      <c r="CX68" s="636">
        <f t="shared" si="9"/>
        <v>-2273.1395499999962</v>
      </c>
      <c r="CZ68" s="89"/>
      <c r="DA68" s="84"/>
      <c r="DC68" s="93"/>
      <c r="DD68" s="84"/>
      <c r="DE68" s="84"/>
      <c r="DF68" s="84"/>
      <c r="DG68" s="84"/>
      <c r="DH68" s="639"/>
      <c r="DI68" s="639"/>
    </row>
    <row r="69" spans="1:113" ht="13.5">
      <c r="A69" s="69"/>
      <c r="B69" s="988" t="s">
        <v>393</v>
      </c>
      <c r="C69" s="989"/>
      <c r="D69" s="990"/>
      <c r="E69" s="640">
        <v>65</v>
      </c>
      <c r="F69" s="640">
        <v>142.63900000000001</v>
      </c>
      <c r="G69" s="100">
        <f t="shared" si="69"/>
        <v>219.44461538461542</v>
      </c>
      <c r="H69" s="100">
        <f>F69-E69</f>
        <v>77.63900000000001</v>
      </c>
      <c r="I69" s="640">
        <v>40</v>
      </c>
      <c r="J69" s="640">
        <v>5.35</v>
      </c>
      <c r="K69" s="100">
        <f t="shared" si="70"/>
        <v>13.374999999999998</v>
      </c>
      <c r="L69" s="100">
        <f t="shared" si="63"/>
        <v>-34.65</v>
      </c>
      <c r="M69" s="641">
        <v>350</v>
      </c>
      <c r="N69" s="641">
        <v>488.58758</v>
      </c>
      <c r="O69" s="134">
        <f>N69/M69*100</f>
        <v>139.59645142857141</v>
      </c>
      <c r="P69" s="134">
        <f t="shared" si="21"/>
        <v>138.58758</v>
      </c>
      <c r="Q69" s="641">
        <v>300</v>
      </c>
      <c r="R69" s="641">
        <v>367.92108999999999</v>
      </c>
      <c r="S69" s="134">
        <f t="shared" si="71"/>
        <v>122.64036333333333</v>
      </c>
      <c r="T69" s="134">
        <f>R69-Q69</f>
        <v>67.921089999999992</v>
      </c>
      <c r="U69" s="136"/>
      <c r="V69" s="136"/>
      <c r="W69" s="136"/>
      <c r="X69" s="136"/>
      <c r="Y69" s="641">
        <v>70</v>
      </c>
      <c r="Z69" s="641">
        <v>127.26900000000001</v>
      </c>
      <c r="AA69" s="134">
        <f t="shared" si="72"/>
        <v>181.81285714285715</v>
      </c>
      <c r="AB69" s="136">
        <f>Z69-Y69</f>
        <v>57.269000000000005</v>
      </c>
      <c r="AC69" s="641">
        <v>320</v>
      </c>
      <c r="AD69" s="641">
        <v>289.01692000000003</v>
      </c>
      <c r="AE69" s="134">
        <f t="shared" si="64"/>
        <v>90.317787500000009</v>
      </c>
      <c r="AF69" s="136">
        <f t="shared" si="61"/>
        <v>-30.983079999999973</v>
      </c>
      <c r="AG69" s="641">
        <v>100</v>
      </c>
      <c r="AH69" s="641">
        <v>502.52325999999999</v>
      </c>
      <c r="AI69" s="134">
        <f t="shared" si="73"/>
        <v>502.52325999999999</v>
      </c>
      <c r="AJ69" s="103">
        <f>AH69-AG69</f>
        <v>402.52325999999999</v>
      </c>
      <c r="AK69" s="103">
        <v>30</v>
      </c>
      <c r="AL69" s="100">
        <v>108.074</v>
      </c>
      <c r="AM69" s="103">
        <f>AL69/AK69*100</f>
        <v>360.24666666666667</v>
      </c>
      <c r="AN69" s="103">
        <f t="shared" si="74"/>
        <v>78.073999999999998</v>
      </c>
      <c r="AO69" s="636">
        <f t="shared" si="10"/>
        <v>1275</v>
      </c>
      <c r="AP69" s="640">
        <f t="shared" ref="AP69:AP77" si="76">F69+J69+N69+R69+Z69+AD69+AH69+V69+AL69</f>
        <v>2031.38085</v>
      </c>
      <c r="AQ69" s="640">
        <f t="shared" si="75"/>
        <v>159.32398823529411</v>
      </c>
      <c r="AR69" s="654">
        <f t="shared" si="24"/>
        <v>756.38085000000001</v>
      </c>
      <c r="AS69" s="641">
        <v>100</v>
      </c>
      <c r="AT69" s="641">
        <v>6.149</v>
      </c>
      <c r="AU69" s="134">
        <f>AT69/AS69*100</f>
        <v>6.149</v>
      </c>
      <c r="AV69" s="100">
        <f>AT69-AS69</f>
        <v>-93.850999999999999</v>
      </c>
      <c r="AW69" s="100">
        <v>100</v>
      </c>
      <c r="AX69" s="641">
        <v>4</v>
      </c>
      <c r="AY69" s="134"/>
      <c r="AZ69" s="134">
        <f>AX69-AW69</f>
        <v>-96</v>
      </c>
      <c r="BA69" s="641">
        <v>100</v>
      </c>
      <c r="BB69" s="641">
        <v>149.11456999999999</v>
      </c>
      <c r="BC69" s="134">
        <v>0</v>
      </c>
      <c r="BD69" s="134">
        <f t="shared" si="65"/>
        <v>49.114569999999986</v>
      </c>
      <c r="BE69" s="641">
        <v>100</v>
      </c>
      <c r="BF69" s="641">
        <v>222.61632</v>
      </c>
      <c r="BG69" s="134">
        <f>BF69/BE69*100</f>
        <v>222.61632000000003</v>
      </c>
      <c r="BH69" s="134">
        <f>BF69-BE69</f>
        <v>122.61632</v>
      </c>
      <c r="BI69" s="636">
        <f t="shared" si="15"/>
        <v>400</v>
      </c>
      <c r="BJ69" s="646">
        <f t="shared" si="15"/>
        <v>381.87988999999999</v>
      </c>
      <c r="BK69" s="640">
        <f>BJ69/BI69*100</f>
        <v>95.469972499999997</v>
      </c>
      <c r="BL69" s="640">
        <f>BJ69-BI69</f>
        <v>-18.120110000000011</v>
      </c>
      <c r="BM69" s="100">
        <v>18</v>
      </c>
      <c r="BN69" s="134">
        <v>9.4612700000000007</v>
      </c>
      <c r="BO69" s="648"/>
      <c r="BP69" s="134">
        <f>BN69-BM69</f>
        <v>-8.5387299999999993</v>
      </c>
      <c r="BQ69" s="641">
        <v>15</v>
      </c>
      <c r="BR69" s="641">
        <v>5.4612699999999998</v>
      </c>
      <c r="BS69" s="648">
        <f>BR69/BQ69*100</f>
        <v>36.408466666666669</v>
      </c>
      <c r="BT69" s="134">
        <f>BR69-BQ69</f>
        <v>-9.538730000000001</v>
      </c>
      <c r="BU69" s="641">
        <v>20</v>
      </c>
      <c r="BV69" s="641">
        <v>11</v>
      </c>
      <c r="BW69" s="134"/>
      <c r="BX69" s="134">
        <f t="shared" si="66"/>
        <v>-9</v>
      </c>
      <c r="BY69" s="641">
        <v>154.21899999999999</v>
      </c>
      <c r="BZ69" s="641">
        <v>539.14958000000001</v>
      </c>
      <c r="CA69" s="128">
        <f>BZ69/BY69*100</f>
        <v>349.59997146914452</v>
      </c>
      <c r="CB69" s="110">
        <f t="shared" si="12"/>
        <v>384.93058000000002</v>
      </c>
      <c r="CC69" s="636">
        <f t="shared" si="13"/>
        <v>1882.2190000000001</v>
      </c>
      <c r="CD69" s="636">
        <f t="shared" si="13"/>
        <v>2978.3328599999995</v>
      </c>
      <c r="CE69" s="641"/>
      <c r="CF69" s="641"/>
      <c r="CG69" s="100"/>
      <c r="CH69" s="103">
        <f t="shared" si="62"/>
        <v>0</v>
      </c>
      <c r="CI69" s="641">
        <v>34.36</v>
      </c>
      <c r="CJ69" s="641">
        <v>34.36</v>
      </c>
      <c r="CK69" s="397">
        <f>CJ69/CI69*100</f>
        <v>100</v>
      </c>
      <c r="CL69" s="136">
        <f t="shared" si="18"/>
        <v>0</v>
      </c>
      <c r="CM69" s="642">
        <v>14.362439999999999</v>
      </c>
      <c r="CN69" s="642">
        <v>14.362439999999999</v>
      </c>
      <c r="CO69" s="649">
        <f>CN69/CM69*100</f>
        <v>100</v>
      </c>
      <c r="CP69" s="136">
        <f t="shared" ref="CP69:CP76" si="77">CN69-CM69</f>
        <v>0</v>
      </c>
      <c r="CQ69" s="134">
        <v>19.920000000000002</v>
      </c>
      <c r="CR69" s="641">
        <v>19.920000000000002</v>
      </c>
      <c r="CS69" s="649">
        <f t="shared" ref="CS69:CS76" si="78">CR69/CQ69*100</f>
        <v>100</v>
      </c>
      <c r="CT69" s="647">
        <f>CR69-CQ69</f>
        <v>0</v>
      </c>
      <c r="CU69" s="636">
        <f t="shared" si="14"/>
        <v>1950.8614400000001</v>
      </c>
      <c r="CV69" s="636">
        <f t="shared" si="14"/>
        <v>3046.9752999999996</v>
      </c>
      <c r="CW69" s="636">
        <f t="shared" si="20"/>
        <v>156.18614615705354</v>
      </c>
      <c r="CX69" s="636">
        <f t="shared" si="9"/>
        <v>1096.1138599999995</v>
      </c>
      <c r="CZ69" s="89"/>
      <c r="DA69" s="84"/>
      <c r="DC69" s="93"/>
      <c r="DD69" s="84"/>
      <c r="DE69" s="84"/>
      <c r="DF69" s="84"/>
      <c r="DG69" s="84"/>
      <c r="DH69" s="639"/>
      <c r="DI69" s="639"/>
    </row>
    <row r="70" spans="1:113" ht="13.5">
      <c r="A70" s="69"/>
      <c r="B70" s="988" t="s">
        <v>173</v>
      </c>
      <c r="C70" s="989"/>
      <c r="D70" s="990"/>
      <c r="E70" s="640">
        <v>4</v>
      </c>
      <c r="F70" s="640"/>
      <c r="G70" s="100">
        <f t="shared" si="69"/>
        <v>0</v>
      </c>
      <c r="H70" s="100">
        <f t="shared" ref="H70:H76" si="79">F70-E70</f>
        <v>-4</v>
      </c>
      <c r="I70" s="640">
        <v>20</v>
      </c>
      <c r="J70" s="640"/>
      <c r="K70" s="100"/>
      <c r="L70" s="100">
        <f t="shared" si="63"/>
        <v>-20</v>
      </c>
      <c r="M70" s="641">
        <v>36</v>
      </c>
      <c r="N70" s="641">
        <v>15</v>
      </c>
      <c r="O70" s="134"/>
      <c r="P70" s="134">
        <f t="shared" si="21"/>
        <v>-21</v>
      </c>
      <c r="Q70" s="641">
        <v>30</v>
      </c>
      <c r="R70" s="641">
        <v>35.965000000000003</v>
      </c>
      <c r="S70" s="134">
        <f t="shared" si="71"/>
        <v>119.88333333333334</v>
      </c>
      <c r="T70" s="134">
        <f t="shared" ref="T70:T76" si="80">R70-Q70</f>
        <v>5.9650000000000034</v>
      </c>
      <c r="U70" s="136"/>
      <c r="V70" s="136"/>
      <c r="W70" s="136"/>
      <c r="X70" s="136"/>
      <c r="Y70" s="641">
        <v>5</v>
      </c>
      <c r="Z70" s="641"/>
      <c r="AA70" s="134"/>
      <c r="AB70" s="136">
        <f t="shared" ref="AB70:AB76" si="81">Z70-Y70</f>
        <v>-5</v>
      </c>
      <c r="AC70" s="641">
        <v>15</v>
      </c>
      <c r="AD70" s="641">
        <v>20.585000000000001</v>
      </c>
      <c r="AE70" s="134">
        <f t="shared" si="64"/>
        <v>137.23333333333335</v>
      </c>
      <c r="AF70" s="136">
        <f t="shared" si="61"/>
        <v>5.5850000000000009</v>
      </c>
      <c r="AG70" s="641">
        <v>10</v>
      </c>
      <c r="AH70" s="641"/>
      <c r="AI70" s="134">
        <f t="shared" si="73"/>
        <v>0</v>
      </c>
      <c r="AJ70" s="103">
        <f>AH70-AG70</f>
        <v>-10</v>
      </c>
      <c r="AK70" s="103">
        <v>5</v>
      </c>
      <c r="AL70" s="100">
        <v>0</v>
      </c>
      <c r="AM70" s="103">
        <f>AL70/AK70*100</f>
        <v>0</v>
      </c>
      <c r="AN70" s="103">
        <f t="shared" si="74"/>
        <v>-5</v>
      </c>
      <c r="AO70" s="636">
        <f t="shared" si="10"/>
        <v>125</v>
      </c>
      <c r="AP70" s="640">
        <f t="shared" si="76"/>
        <v>71.550000000000011</v>
      </c>
      <c r="AQ70" s="640">
        <f t="shared" si="75"/>
        <v>57.240000000000016</v>
      </c>
      <c r="AR70" s="654">
        <f t="shared" si="24"/>
        <v>-53.449999999999989</v>
      </c>
      <c r="AS70" s="641">
        <v>42</v>
      </c>
      <c r="AT70" s="641">
        <v>27</v>
      </c>
      <c r="AU70" s="134"/>
      <c r="AV70" s="100">
        <f t="shared" ref="AV70:AV76" si="82">AT70-AS70</f>
        <v>-15</v>
      </c>
      <c r="AW70" s="100">
        <v>0</v>
      </c>
      <c r="AX70" s="641"/>
      <c r="AY70" s="134"/>
      <c r="AZ70" s="134">
        <f t="shared" ref="AZ70:AZ76" si="83">AX70-AW70</f>
        <v>0</v>
      </c>
      <c r="BA70" s="641">
        <v>13</v>
      </c>
      <c r="BB70" s="641">
        <v>38.631</v>
      </c>
      <c r="BC70" s="134"/>
      <c r="BD70" s="134">
        <f t="shared" si="65"/>
        <v>25.631</v>
      </c>
      <c r="BE70" s="641">
        <v>0</v>
      </c>
      <c r="BF70" s="641"/>
      <c r="BG70" s="134"/>
      <c r="BH70" s="134">
        <f t="shared" ref="BH70:BH76" si="84">BF70-BE70</f>
        <v>0</v>
      </c>
      <c r="BI70" s="636">
        <f t="shared" si="15"/>
        <v>55</v>
      </c>
      <c r="BJ70" s="646">
        <f t="shared" si="15"/>
        <v>65.631</v>
      </c>
      <c r="BK70" s="640"/>
      <c r="BL70" s="640">
        <f t="shared" ref="BL70:BL76" si="85">BJ70-BI70</f>
        <v>10.631</v>
      </c>
      <c r="BM70" s="100"/>
      <c r="BN70" s="641"/>
      <c r="BO70" s="641"/>
      <c r="BP70" s="134">
        <f t="shared" ref="BP70:BP76" si="86">BN70-BM70</f>
        <v>0</v>
      </c>
      <c r="BQ70" s="134"/>
      <c r="BR70" s="641"/>
      <c r="BS70" s="648"/>
      <c r="BT70" s="134">
        <f t="shared" ref="BT70:BT76" si="87">BR70-BQ70</f>
        <v>0</v>
      </c>
      <c r="BU70" s="641"/>
      <c r="BV70" s="641"/>
      <c r="BW70" s="134"/>
      <c r="BX70" s="134">
        <f t="shared" si="66"/>
        <v>0</v>
      </c>
      <c r="BY70" s="641"/>
      <c r="BZ70" s="641">
        <v>41.125</v>
      </c>
      <c r="CA70" s="128">
        <v>0</v>
      </c>
      <c r="CB70" s="110">
        <f t="shared" si="12"/>
        <v>41.125</v>
      </c>
      <c r="CC70" s="636">
        <f t="shared" si="13"/>
        <v>180</v>
      </c>
      <c r="CD70" s="636">
        <f t="shared" si="13"/>
        <v>178.30600000000001</v>
      </c>
      <c r="CE70" s="640"/>
      <c r="CF70" s="640"/>
      <c r="CG70" s="100"/>
      <c r="CH70" s="103"/>
      <c r="CI70" s="641"/>
      <c r="CJ70" s="641"/>
      <c r="CK70" s="397"/>
      <c r="CL70" s="136">
        <f t="shared" si="18"/>
        <v>0</v>
      </c>
      <c r="CM70" s="642"/>
      <c r="CN70" s="642"/>
      <c r="CO70" s="649"/>
      <c r="CP70" s="136">
        <f t="shared" si="77"/>
        <v>0</v>
      </c>
      <c r="CQ70" s="134">
        <v>0.7</v>
      </c>
      <c r="CR70" s="641">
        <v>0.70079999999999998</v>
      </c>
      <c r="CS70" s="649"/>
      <c r="CT70" s="642"/>
      <c r="CU70" s="636">
        <f t="shared" si="14"/>
        <v>180.7</v>
      </c>
      <c r="CV70" s="636">
        <f t="shared" si="14"/>
        <v>179.0068</v>
      </c>
      <c r="CW70" s="636">
        <f t="shared" si="20"/>
        <v>99.062977310459331</v>
      </c>
      <c r="CX70" s="636">
        <f t="shared" si="9"/>
        <v>-1.6931999999999903</v>
      </c>
      <c r="CZ70" s="89"/>
      <c r="DA70" s="84"/>
      <c r="DC70" s="93"/>
      <c r="DD70" s="84"/>
      <c r="DE70" s="84"/>
      <c r="DF70" s="84"/>
      <c r="DG70" s="84"/>
      <c r="DH70" s="639"/>
      <c r="DI70" s="639"/>
    </row>
    <row r="71" spans="1:113" ht="13.5">
      <c r="A71" s="69"/>
      <c r="B71" s="988" t="s">
        <v>174</v>
      </c>
      <c r="C71" s="989"/>
      <c r="D71" s="990"/>
      <c r="E71" s="640">
        <v>20</v>
      </c>
      <c r="F71" s="640">
        <v>15</v>
      </c>
      <c r="G71" s="100">
        <f t="shared" si="69"/>
        <v>75</v>
      </c>
      <c r="H71" s="100">
        <f t="shared" si="79"/>
        <v>-5</v>
      </c>
      <c r="I71" s="640">
        <v>106.185</v>
      </c>
      <c r="J71" s="640">
        <v>18.585000000000001</v>
      </c>
      <c r="K71" s="100">
        <f t="shared" si="70"/>
        <v>17.502472100579176</v>
      </c>
      <c r="L71" s="100">
        <f t="shared" si="63"/>
        <v>-87.6</v>
      </c>
      <c r="M71" s="641">
        <v>406.185</v>
      </c>
      <c r="N71" s="641"/>
      <c r="O71" s="134">
        <f>N71/M71*100</f>
        <v>0</v>
      </c>
      <c r="P71" s="134">
        <f t="shared" si="21"/>
        <v>-406.185</v>
      </c>
      <c r="Q71" s="641">
        <v>356.18592000000001</v>
      </c>
      <c r="R71" s="641">
        <v>87.742000000000004</v>
      </c>
      <c r="S71" s="134">
        <f t="shared" si="71"/>
        <v>24.633764299273821</v>
      </c>
      <c r="T71" s="134">
        <f t="shared" si="80"/>
        <v>-268.44391999999999</v>
      </c>
      <c r="U71" s="136"/>
      <c r="V71" s="136"/>
      <c r="W71" s="136"/>
      <c r="X71" s="136"/>
      <c r="Y71" s="641">
        <v>30</v>
      </c>
      <c r="Z71" s="641"/>
      <c r="AA71" s="134"/>
      <c r="AB71" s="136">
        <f t="shared" si="81"/>
        <v>-30</v>
      </c>
      <c r="AC71" s="641">
        <v>185.18600000000001</v>
      </c>
      <c r="AD71" s="641">
        <v>40.909999999999997</v>
      </c>
      <c r="AE71" s="134">
        <f t="shared" si="64"/>
        <v>22.091302798267684</v>
      </c>
      <c r="AF71" s="136">
        <f t="shared" si="61"/>
        <v>-144.27600000000001</v>
      </c>
      <c r="AG71" s="641">
        <v>56.185000000000002</v>
      </c>
      <c r="AH71" s="641">
        <v>1.0349999999999999</v>
      </c>
      <c r="AI71" s="134">
        <f t="shared" si="73"/>
        <v>1.8421286820325709</v>
      </c>
      <c r="AJ71" s="103">
        <f t="shared" ref="AJ71:AJ76" si="88">AH71-AG71</f>
        <v>-55.150000000000006</v>
      </c>
      <c r="AK71" s="103">
        <v>25</v>
      </c>
      <c r="AL71" s="100">
        <v>10.74</v>
      </c>
      <c r="AM71" s="103">
        <f>AL71/AK71*100</f>
        <v>42.96</v>
      </c>
      <c r="AN71" s="103">
        <f t="shared" si="74"/>
        <v>-14.26</v>
      </c>
      <c r="AO71" s="636">
        <f t="shared" si="10"/>
        <v>1184.9269199999999</v>
      </c>
      <c r="AP71" s="640">
        <f t="shared" si="76"/>
        <v>174.012</v>
      </c>
      <c r="AQ71" s="640">
        <f t="shared" si="75"/>
        <v>14.685462627517992</v>
      </c>
      <c r="AR71" s="654">
        <f t="shared" si="24"/>
        <v>-1010.9149199999999</v>
      </c>
      <c r="AS71" s="641"/>
      <c r="AT71" s="641"/>
      <c r="AU71" s="134"/>
      <c r="AV71" s="100">
        <f t="shared" si="82"/>
        <v>0</v>
      </c>
      <c r="AW71" s="100"/>
      <c r="AX71" s="641"/>
      <c r="AY71" s="134"/>
      <c r="AZ71" s="134">
        <f t="shared" si="83"/>
        <v>0</v>
      </c>
      <c r="BA71" s="641"/>
      <c r="BB71" s="641">
        <v>32</v>
      </c>
      <c r="BC71" s="134"/>
      <c r="BD71" s="134">
        <f t="shared" si="65"/>
        <v>32</v>
      </c>
      <c r="BE71" s="641"/>
      <c r="BF71" s="641">
        <v>24.853999999999999</v>
      </c>
      <c r="BG71" s="134"/>
      <c r="BH71" s="134">
        <f t="shared" si="84"/>
        <v>24.853999999999999</v>
      </c>
      <c r="BI71" s="636">
        <f t="shared" si="15"/>
        <v>0</v>
      </c>
      <c r="BJ71" s="646">
        <f t="shared" si="15"/>
        <v>56.853999999999999</v>
      </c>
      <c r="BK71" s="640"/>
      <c r="BL71" s="640">
        <f t="shared" si="85"/>
        <v>56.853999999999999</v>
      </c>
      <c r="BM71" s="100"/>
      <c r="BN71" s="641"/>
      <c r="BO71" s="641"/>
      <c r="BP71" s="134">
        <f t="shared" si="86"/>
        <v>0</v>
      </c>
      <c r="BQ71" s="134"/>
      <c r="BR71" s="641"/>
      <c r="BS71" s="648"/>
      <c r="BT71" s="134">
        <f t="shared" si="87"/>
        <v>0</v>
      </c>
      <c r="BU71" s="641"/>
      <c r="BV71" s="641"/>
      <c r="BW71" s="134"/>
      <c r="BX71" s="134">
        <f t="shared" si="66"/>
        <v>0</v>
      </c>
      <c r="BY71" s="641">
        <v>177</v>
      </c>
      <c r="BZ71" s="641">
        <v>177</v>
      </c>
      <c r="CA71" s="128">
        <f>BZ71/BY71*100</f>
        <v>100</v>
      </c>
      <c r="CB71" s="110">
        <f t="shared" si="12"/>
        <v>0</v>
      </c>
      <c r="CC71" s="636">
        <f t="shared" si="13"/>
        <v>1361.9269199999999</v>
      </c>
      <c r="CD71" s="636">
        <f t="shared" si="13"/>
        <v>407.86599999999999</v>
      </c>
      <c r="CE71" s="640">
        <v>8.3000000000000007</v>
      </c>
      <c r="CF71" s="640">
        <v>8.3000000000000007</v>
      </c>
      <c r="CG71" s="100"/>
      <c r="CH71" s="103"/>
      <c r="CI71" s="641">
        <v>166.49105</v>
      </c>
      <c r="CJ71" s="641">
        <v>166.49105</v>
      </c>
      <c r="CK71" s="397">
        <f>CJ71/CI71*100</f>
        <v>100</v>
      </c>
      <c r="CL71" s="136">
        <f t="shared" si="18"/>
        <v>0</v>
      </c>
      <c r="CM71" s="642"/>
      <c r="CN71" s="642"/>
      <c r="CO71" s="649"/>
      <c r="CP71" s="136">
        <f t="shared" si="77"/>
        <v>0</v>
      </c>
      <c r="CQ71" s="134">
        <v>6.9</v>
      </c>
      <c r="CR71" s="641">
        <v>6.9</v>
      </c>
      <c r="CS71" s="649">
        <f t="shared" si="78"/>
        <v>100</v>
      </c>
      <c r="CT71" s="642"/>
      <c r="CU71" s="636">
        <f t="shared" si="14"/>
        <v>1543.61797</v>
      </c>
      <c r="CV71" s="636">
        <f t="shared" si="14"/>
        <v>589.55705</v>
      </c>
      <c r="CW71" s="636">
        <f t="shared" si="20"/>
        <v>38.193196856862194</v>
      </c>
      <c r="CX71" s="636">
        <f t="shared" si="9"/>
        <v>-954.06092000000001</v>
      </c>
      <c r="CZ71" s="89"/>
      <c r="DA71" s="84"/>
      <c r="DC71" s="93"/>
      <c r="DD71" s="84"/>
      <c r="DE71" s="84"/>
      <c r="DF71" s="84"/>
      <c r="DG71" s="84"/>
      <c r="DH71" s="639"/>
      <c r="DI71" s="639"/>
    </row>
    <row r="72" spans="1:113" ht="13.5">
      <c r="A72" s="69"/>
      <c r="B72" s="988" t="s">
        <v>175</v>
      </c>
      <c r="C72" s="989"/>
      <c r="D72" s="990"/>
      <c r="E72" s="640">
        <v>150</v>
      </c>
      <c r="F72" s="640">
        <v>16.835999999999999</v>
      </c>
      <c r="G72" s="100">
        <f t="shared" si="69"/>
        <v>11.223999999999998</v>
      </c>
      <c r="H72" s="100">
        <f t="shared" si="79"/>
        <v>-133.16399999999999</v>
      </c>
      <c r="I72" s="640">
        <v>400</v>
      </c>
      <c r="J72" s="640">
        <v>235.74706</v>
      </c>
      <c r="K72" s="100">
        <f t="shared" si="70"/>
        <v>58.936765000000001</v>
      </c>
      <c r="L72" s="100">
        <f t="shared" si="63"/>
        <v>-164.25294</v>
      </c>
      <c r="M72" s="641">
        <v>500</v>
      </c>
      <c r="N72" s="641">
        <v>444.90800000000002</v>
      </c>
      <c r="O72" s="134">
        <f>N72/M72*100</f>
        <v>88.9816</v>
      </c>
      <c r="P72" s="134">
        <f t="shared" si="21"/>
        <v>-55.091999999999985</v>
      </c>
      <c r="Q72" s="641">
        <v>500</v>
      </c>
      <c r="R72" s="641">
        <v>326.58600000000001</v>
      </c>
      <c r="S72" s="134">
        <f t="shared" si="71"/>
        <v>65.3172</v>
      </c>
      <c r="T72" s="134">
        <f t="shared" si="80"/>
        <v>-173.41399999999999</v>
      </c>
      <c r="U72" s="136"/>
      <c r="V72" s="136"/>
      <c r="W72" s="136"/>
      <c r="X72" s="136"/>
      <c r="Y72" s="641">
        <v>135</v>
      </c>
      <c r="Z72" s="641">
        <v>152.98050000000001</v>
      </c>
      <c r="AA72" s="134">
        <f t="shared" si="72"/>
        <v>113.31888888888891</v>
      </c>
      <c r="AB72" s="136">
        <f t="shared" si="81"/>
        <v>17.980500000000006</v>
      </c>
      <c r="AC72" s="641">
        <v>500</v>
      </c>
      <c r="AD72" s="641">
        <v>209.81800000000001</v>
      </c>
      <c r="AE72" s="134">
        <f t="shared" si="64"/>
        <v>41.9636</v>
      </c>
      <c r="AF72" s="136">
        <f t="shared" si="61"/>
        <v>-290.18200000000002</v>
      </c>
      <c r="AG72" s="641">
        <v>572</v>
      </c>
      <c r="AH72" s="641">
        <v>248.45599999999999</v>
      </c>
      <c r="AI72" s="134">
        <f t="shared" si="73"/>
        <v>43.436363636363637</v>
      </c>
      <c r="AJ72" s="103">
        <f t="shared" si="88"/>
        <v>-323.54399999999998</v>
      </c>
      <c r="AK72" s="103"/>
      <c r="AL72" s="100">
        <v>43.53</v>
      </c>
      <c r="AM72" s="103">
        <v>0</v>
      </c>
      <c r="AN72" s="103">
        <f t="shared" si="74"/>
        <v>43.53</v>
      </c>
      <c r="AO72" s="636">
        <f t="shared" ref="AO72:AO78" si="89">E72+I72+M72+Q72+Y72+AC72+AG72+AK72</f>
        <v>2757</v>
      </c>
      <c r="AP72" s="640">
        <f t="shared" si="76"/>
        <v>1678.8615600000001</v>
      </c>
      <c r="AQ72" s="640">
        <f t="shared" si="75"/>
        <v>60.894507072905334</v>
      </c>
      <c r="AR72" s="654">
        <f t="shared" si="24"/>
        <v>-1078.1384399999999</v>
      </c>
      <c r="AS72" s="641">
        <v>85</v>
      </c>
      <c r="AT72" s="641">
        <v>18.015799999999999</v>
      </c>
      <c r="AU72" s="134">
        <f>AT72/AS72*100</f>
        <v>21.195058823529411</v>
      </c>
      <c r="AV72" s="100">
        <f t="shared" si="82"/>
        <v>-66.984200000000001</v>
      </c>
      <c r="AW72" s="100">
        <v>0</v>
      </c>
      <c r="AX72" s="641"/>
      <c r="AY72" s="134"/>
      <c r="AZ72" s="134">
        <f t="shared" si="83"/>
        <v>0</v>
      </c>
      <c r="BA72" s="641">
        <v>105</v>
      </c>
      <c r="BB72" s="641">
        <v>110.2</v>
      </c>
      <c r="BC72" s="134"/>
      <c r="BD72" s="134">
        <f t="shared" si="65"/>
        <v>5.2000000000000028</v>
      </c>
      <c r="BE72" s="641">
        <v>60</v>
      </c>
      <c r="BF72" s="641">
        <v>219.37799999999999</v>
      </c>
      <c r="BG72" s="134"/>
      <c r="BH72" s="134">
        <f t="shared" si="84"/>
        <v>159.37799999999999</v>
      </c>
      <c r="BI72" s="636">
        <f t="shared" ref="BI72:BJ77" si="90">AS72+AW72+BA72+BE72</f>
        <v>250</v>
      </c>
      <c r="BJ72" s="646">
        <f t="shared" si="90"/>
        <v>347.59379999999999</v>
      </c>
      <c r="BK72" s="640">
        <f>BJ72/BI72*100</f>
        <v>139.03752</v>
      </c>
      <c r="BL72" s="640">
        <f t="shared" si="85"/>
        <v>97.593799999999987</v>
      </c>
      <c r="BM72" s="641">
        <v>15</v>
      </c>
      <c r="BN72" s="641">
        <v>12.904999999999999</v>
      </c>
      <c r="BO72" s="641"/>
      <c r="BP72" s="134">
        <f t="shared" si="86"/>
        <v>-2.0950000000000006</v>
      </c>
      <c r="BQ72" s="134">
        <v>20</v>
      </c>
      <c r="BR72" s="641">
        <v>16.905000000000001</v>
      </c>
      <c r="BS72" s="648"/>
      <c r="BT72" s="134">
        <f t="shared" si="87"/>
        <v>-3.0949999999999989</v>
      </c>
      <c r="BU72" s="641">
        <v>45</v>
      </c>
      <c r="BV72" s="641">
        <v>0</v>
      </c>
      <c r="BW72" s="134"/>
      <c r="BX72" s="134">
        <f t="shared" si="66"/>
        <v>-45</v>
      </c>
      <c r="BY72" s="641">
        <v>100</v>
      </c>
      <c r="BZ72" s="641">
        <v>132.03662</v>
      </c>
      <c r="CA72" s="128">
        <v>0</v>
      </c>
      <c r="CB72" s="110">
        <f t="shared" si="12"/>
        <v>32.036619999999999</v>
      </c>
      <c r="CC72" s="636">
        <f t="shared" ref="CC72:CD79" si="91">AO72+BI72+BM72+BQ72+BU72+BY72</f>
        <v>3187</v>
      </c>
      <c r="CD72" s="636">
        <f t="shared" si="91"/>
        <v>2188.3019799999997</v>
      </c>
      <c r="CE72" s="640">
        <v>39.965000000000003</v>
      </c>
      <c r="CF72" s="640">
        <v>39.965000000000003</v>
      </c>
      <c r="CG72" s="100">
        <f>CF72/CE72*100</f>
        <v>100</v>
      </c>
      <c r="CH72" s="103"/>
      <c r="CI72" s="641">
        <v>368.53899999999999</v>
      </c>
      <c r="CJ72" s="641">
        <v>368.53899999999999</v>
      </c>
      <c r="CK72" s="397">
        <f>CJ72/CI72*100</f>
        <v>100</v>
      </c>
      <c r="CL72" s="136"/>
      <c r="CM72" s="642">
        <v>21.8</v>
      </c>
      <c r="CN72" s="642">
        <v>21.8</v>
      </c>
      <c r="CO72" s="649">
        <f t="shared" ref="CO72:CO76" si="92">CN72/CM72*100</f>
        <v>100</v>
      </c>
      <c r="CP72" s="136">
        <f t="shared" si="77"/>
        <v>0</v>
      </c>
      <c r="CQ72" s="134">
        <v>134.60909000000001</v>
      </c>
      <c r="CR72" s="641">
        <v>134.60909000000001</v>
      </c>
      <c r="CS72" s="649">
        <f t="shared" si="78"/>
        <v>100</v>
      </c>
      <c r="CT72" s="647">
        <f>CR72-CQ72</f>
        <v>0</v>
      </c>
      <c r="CU72" s="636">
        <f t="shared" ref="CU72:CV79" si="93">CC72+CE72+CI72+CM72+CQ72</f>
        <v>3751.91309</v>
      </c>
      <c r="CV72" s="636">
        <f t="shared" si="93"/>
        <v>2753.2150700000002</v>
      </c>
      <c r="CW72" s="636">
        <f t="shared" si="20"/>
        <v>73.381632355455224</v>
      </c>
      <c r="CX72" s="636">
        <f t="shared" si="9"/>
        <v>-998.69801999999981</v>
      </c>
      <c r="CZ72" s="89"/>
      <c r="DA72" s="84"/>
      <c r="DC72" s="93"/>
      <c r="DD72" s="84"/>
      <c r="DE72" s="84"/>
      <c r="DF72" s="84"/>
      <c r="DG72" s="84"/>
      <c r="DH72" s="639"/>
      <c r="DI72" s="639"/>
    </row>
    <row r="73" spans="1:113" ht="13.5">
      <c r="A73" s="69"/>
      <c r="B73" s="988" t="s">
        <v>520</v>
      </c>
      <c r="C73" s="989"/>
      <c r="D73" s="990"/>
      <c r="E73" s="640"/>
      <c r="F73" s="640"/>
      <c r="G73" s="100"/>
      <c r="H73" s="100">
        <f t="shared" si="79"/>
        <v>0</v>
      </c>
      <c r="I73" s="640"/>
      <c r="J73" s="640"/>
      <c r="K73" s="100"/>
      <c r="L73" s="100">
        <f t="shared" si="63"/>
        <v>0</v>
      </c>
      <c r="M73" s="641">
        <v>664</v>
      </c>
      <c r="N73" s="641"/>
      <c r="O73" s="134"/>
      <c r="P73" s="134">
        <f t="shared" si="21"/>
        <v>-664</v>
      </c>
      <c r="Q73" s="641">
        <v>145</v>
      </c>
      <c r="R73" s="641"/>
      <c r="S73" s="134"/>
      <c r="T73" s="134">
        <f t="shared" si="80"/>
        <v>-145</v>
      </c>
      <c r="U73" s="136"/>
      <c r="V73" s="136"/>
      <c r="W73" s="136"/>
      <c r="X73" s="136"/>
      <c r="Y73" s="641"/>
      <c r="Z73" s="641"/>
      <c r="AA73" s="134"/>
      <c r="AB73" s="136">
        <f t="shared" si="81"/>
        <v>0</v>
      </c>
      <c r="AC73" s="641"/>
      <c r="AD73" s="641"/>
      <c r="AE73" s="134"/>
      <c r="AF73" s="136">
        <f t="shared" si="61"/>
        <v>0</v>
      </c>
      <c r="AG73" s="641">
        <v>60</v>
      </c>
      <c r="AH73" s="641"/>
      <c r="AI73" s="134"/>
      <c r="AJ73" s="103">
        <f t="shared" si="88"/>
        <v>-60</v>
      </c>
      <c r="AK73" s="103"/>
      <c r="AL73" s="100"/>
      <c r="AM73" s="103"/>
      <c r="AN73" s="103"/>
      <c r="AO73" s="636">
        <f t="shared" si="89"/>
        <v>869</v>
      </c>
      <c r="AP73" s="640">
        <f t="shared" si="76"/>
        <v>0</v>
      </c>
      <c r="AQ73" s="640"/>
      <c r="AR73" s="654">
        <f t="shared" si="24"/>
        <v>-869</v>
      </c>
      <c r="AS73" s="641"/>
      <c r="AT73" s="641"/>
      <c r="AU73" s="134"/>
      <c r="AV73" s="100">
        <f t="shared" si="82"/>
        <v>0</v>
      </c>
      <c r="AW73" s="100"/>
      <c r="AX73" s="641"/>
      <c r="AY73" s="134"/>
      <c r="AZ73" s="134">
        <f t="shared" si="83"/>
        <v>0</v>
      </c>
      <c r="BA73" s="641"/>
      <c r="BB73" s="641"/>
      <c r="BC73" s="134"/>
      <c r="BD73" s="134">
        <f t="shared" si="65"/>
        <v>0</v>
      </c>
      <c r="BE73" s="641"/>
      <c r="BF73" s="641"/>
      <c r="BG73" s="134"/>
      <c r="BH73" s="134">
        <f t="shared" si="84"/>
        <v>0</v>
      </c>
      <c r="BI73" s="636">
        <f t="shared" si="90"/>
        <v>0</v>
      </c>
      <c r="BJ73" s="646">
        <f t="shared" si="90"/>
        <v>0</v>
      </c>
      <c r="BK73" s="640"/>
      <c r="BL73" s="640">
        <f t="shared" si="85"/>
        <v>0</v>
      </c>
      <c r="BM73" s="641"/>
      <c r="BN73" s="641"/>
      <c r="BO73" s="641"/>
      <c r="BP73" s="134">
        <f t="shared" si="86"/>
        <v>0</v>
      </c>
      <c r="BQ73" s="134"/>
      <c r="BR73" s="641"/>
      <c r="BS73" s="648"/>
      <c r="BT73" s="134">
        <f t="shared" si="87"/>
        <v>0</v>
      </c>
      <c r="BU73" s="641"/>
      <c r="BV73" s="641"/>
      <c r="BW73" s="134"/>
      <c r="BX73" s="134">
        <f t="shared" si="66"/>
        <v>0</v>
      </c>
      <c r="BY73" s="641"/>
      <c r="BZ73" s="641"/>
      <c r="CA73" s="128">
        <v>0</v>
      </c>
      <c r="CB73" s="110">
        <f t="shared" si="12"/>
        <v>0</v>
      </c>
      <c r="CC73" s="636">
        <f t="shared" si="91"/>
        <v>869</v>
      </c>
      <c r="CD73" s="636">
        <f t="shared" si="91"/>
        <v>0</v>
      </c>
      <c r="CE73" s="100"/>
      <c r="CF73" s="640"/>
      <c r="CG73" s="100"/>
      <c r="CH73" s="103"/>
      <c r="CI73" s="641"/>
      <c r="CJ73" s="641"/>
      <c r="CK73" s="397"/>
      <c r="CL73" s="136">
        <f t="shared" si="18"/>
        <v>0</v>
      </c>
      <c r="CM73" s="642"/>
      <c r="CN73" s="642"/>
      <c r="CO73" s="649"/>
      <c r="CP73" s="136">
        <f t="shared" si="77"/>
        <v>0</v>
      </c>
      <c r="CQ73" s="134">
        <v>8.0730000000000004</v>
      </c>
      <c r="CR73" s="641">
        <v>8.0730000000000004</v>
      </c>
      <c r="CS73" s="649">
        <f t="shared" si="78"/>
        <v>100</v>
      </c>
      <c r="CT73" s="647">
        <f>CR73-CQ73</f>
        <v>0</v>
      </c>
      <c r="CU73" s="636">
        <f t="shared" si="93"/>
        <v>877.07299999999998</v>
      </c>
      <c r="CV73" s="636">
        <f t="shared" si="93"/>
        <v>8.0730000000000004</v>
      </c>
      <c r="CW73" s="636">
        <f t="shared" si="20"/>
        <v>0.92044789886360656</v>
      </c>
      <c r="CX73" s="636">
        <f t="shared" si="9"/>
        <v>-869</v>
      </c>
      <c r="CZ73" s="89"/>
      <c r="DA73" s="84"/>
      <c r="DC73" s="93"/>
      <c r="DD73" s="84"/>
      <c r="DE73" s="84"/>
      <c r="DF73" s="84"/>
      <c r="DG73" s="84"/>
      <c r="DH73" s="639"/>
      <c r="DI73" s="639"/>
    </row>
    <row r="74" spans="1:113" ht="13.5" hidden="1">
      <c r="A74" s="69"/>
      <c r="B74" s="988" t="s">
        <v>735</v>
      </c>
      <c r="C74" s="989"/>
      <c r="D74" s="990"/>
      <c r="E74" s="640"/>
      <c r="F74" s="640"/>
      <c r="G74" s="100"/>
      <c r="H74" s="100">
        <f t="shared" si="79"/>
        <v>0</v>
      </c>
      <c r="I74" s="640"/>
      <c r="J74" s="640"/>
      <c r="K74" s="100"/>
      <c r="L74" s="100">
        <f t="shared" si="63"/>
        <v>0</v>
      </c>
      <c r="M74" s="641"/>
      <c r="N74" s="641"/>
      <c r="O74" s="134"/>
      <c r="P74" s="134">
        <f t="shared" si="21"/>
        <v>0</v>
      </c>
      <c r="Q74" s="641"/>
      <c r="R74" s="641"/>
      <c r="S74" s="134"/>
      <c r="T74" s="134">
        <f t="shared" si="80"/>
        <v>0</v>
      </c>
      <c r="U74" s="136"/>
      <c r="V74" s="136"/>
      <c r="W74" s="136"/>
      <c r="X74" s="136"/>
      <c r="Y74" s="641"/>
      <c r="Z74" s="641"/>
      <c r="AA74" s="134"/>
      <c r="AB74" s="136">
        <f t="shared" si="81"/>
        <v>0</v>
      </c>
      <c r="AC74" s="641"/>
      <c r="AD74" s="641"/>
      <c r="AE74" s="134"/>
      <c r="AF74" s="136">
        <f t="shared" si="61"/>
        <v>0</v>
      </c>
      <c r="AG74" s="641"/>
      <c r="AH74" s="641"/>
      <c r="AI74" s="134"/>
      <c r="AJ74" s="103">
        <f t="shared" si="88"/>
        <v>0</v>
      </c>
      <c r="AK74" s="103"/>
      <c r="AL74" s="100"/>
      <c r="AM74" s="103"/>
      <c r="AN74" s="103"/>
      <c r="AO74" s="636">
        <f t="shared" si="89"/>
        <v>0</v>
      </c>
      <c r="AP74" s="640">
        <f t="shared" si="76"/>
        <v>0</v>
      </c>
      <c r="AQ74" s="640"/>
      <c r="AR74" s="654">
        <f t="shared" si="24"/>
        <v>0</v>
      </c>
      <c r="AS74" s="641"/>
      <c r="AT74" s="641"/>
      <c r="AU74" s="134"/>
      <c r="AV74" s="100">
        <f t="shared" si="82"/>
        <v>0</v>
      </c>
      <c r="AW74" s="100"/>
      <c r="AX74" s="641"/>
      <c r="AY74" s="134"/>
      <c r="AZ74" s="134">
        <f t="shared" si="83"/>
        <v>0</v>
      </c>
      <c r="BA74" s="641"/>
      <c r="BB74" s="641"/>
      <c r="BC74" s="134"/>
      <c r="BD74" s="134">
        <f t="shared" si="65"/>
        <v>0</v>
      </c>
      <c r="BE74" s="641"/>
      <c r="BF74" s="641"/>
      <c r="BG74" s="134"/>
      <c r="BH74" s="134">
        <f t="shared" si="84"/>
        <v>0</v>
      </c>
      <c r="BI74" s="636">
        <f t="shared" si="90"/>
        <v>0</v>
      </c>
      <c r="BJ74" s="646">
        <f t="shared" si="90"/>
        <v>0</v>
      </c>
      <c r="BK74" s="640"/>
      <c r="BL74" s="640">
        <f t="shared" si="85"/>
        <v>0</v>
      </c>
      <c r="BM74" s="641"/>
      <c r="BN74" s="641"/>
      <c r="BO74" s="641"/>
      <c r="BP74" s="134">
        <f t="shared" si="86"/>
        <v>0</v>
      </c>
      <c r="BQ74" s="134"/>
      <c r="BR74" s="641"/>
      <c r="BS74" s="648"/>
      <c r="BT74" s="134">
        <f t="shared" si="87"/>
        <v>0</v>
      </c>
      <c r="BU74" s="641"/>
      <c r="BV74" s="641"/>
      <c r="BW74" s="134"/>
      <c r="BX74" s="134">
        <f t="shared" si="66"/>
        <v>0</v>
      </c>
      <c r="BY74" s="641"/>
      <c r="BZ74" s="641"/>
      <c r="CA74" s="128"/>
      <c r="CB74" s="110">
        <f t="shared" si="12"/>
        <v>0</v>
      </c>
      <c r="CC74" s="636">
        <f t="shared" si="91"/>
        <v>0</v>
      </c>
      <c r="CD74" s="636">
        <f t="shared" si="91"/>
        <v>0</v>
      </c>
      <c r="CE74" s="100"/>
      <c r="CF74" s="640"/>
      <c r="CG74" s="100"/>
      <c r="CH74" s="103"/>
      <c r="CI74" s="641"/>
      <c r="CJ74" s="641"/>
      <c r="CK74" s="397"/>
      <c r="CL74" s="136"/>
      <c r="CM74" s="642"/>
      <c r="CN74" s="642"/>
      <c r="CO74" s="649" t="e">
        <f t="shared" si="92"/>
        <v>#DIV/0!</v>
      </c>
      <c r="CP74" s="136">
        <f t="shared" si="77"/>
        <v>0</v>
      </c>
      <c r="CQ74" s="134"/>
      <c r="CR74" s="641"/>
      <c r="CS74" s="649"/>
      <c r="CT74" s="642"/>
      <c r="CU74" s="636">
        <f t="shared" si="93"/>
        <v>0</v>
      </c>
      <c r="CV74" s="636">
        <f t="shared" si="93"/>
        <v>0</v>
      </c>
      <c r="CW74" s="636">
        <v>0</v>
      </c>
      <c r="CX74" s="636">
        <f t="shared" si="9"/>
        <v>0</v>
      </c>
      <c r="CZ74" s="89"/>
      <c r="DA74" s="84"/>
      <c r="DC74" s="93"/>
      <c r="DD74" s="84"/>
      <c r="DE74" s="84"/>
      <c r="DF74" s="84"/>
      <c r="DG74" s="84"/>
      <c r="DH74" s="639"/>
      <c r="DI74" s="639"/>
    </row>
    <row r="75" spans="1:113" ht="13.5">
      <c r="A75" s="69"/>
      <c r="B75" s="988" t="s">
        <v>114</v>
      </c>
      <c r="C75" s="989"/>
      <c r="D75" s="990"/>
      <c r="E75" s="640"/>
      <c r="F75" s="640"/>
      <c r="G75" s="100">
        <v>0</v>
      </c>
      <c r="H75" s="100">
        <f t="shared" si="79"/>
        <v>0</v>
      </c>
      <c r="I75" s="640"/>
      <c r="J75" s="640"/>
      <c r="K75" s="100"/>
      <c r="L75" s="100">
        <f t="shared" si="63"/>
        <v>0</v>
      </c>
      <c r="M75" s="641"/>
      <c r="N75" s="641"/>
      <c r="O75" s="134"/>
      <c r="P75" s="134">
        <f t="shared" si="21"/>
        <v>0</v>
      </c>
      <c r="Q75" s="641"/>
      <c r="R75" s="641"/>
      <c r="S75" s="134"/>
      <c r="T75" s="134">
        <f t="shared" si="80"/>
        <v>0</v>
      </c>
      <c r="U75" s="136"/>
      <c r="V75" s="136"/>
      <c r="W75" s="136"/>
      <c r="X75" s="136"/>
      <c r="Y75" s="641"/>
      <c r="Z75" s="641"/>
      <c r="AA75" s="134"/>
      <c r="AB75" s="136">
        <f t="shared" si="81"/>
        <v>0</v>
      </c>
      <c r="AC75" s="641"/>
      <c r="AD75" s="641"/>
      <c r="AE75" s="134"/>
      <c r="AF75" s="136">
        <f t="shared" si="61"/>
        <v>0</v>
      </c>
      <c r="AG75" s="641"/>
      <c r="AH75" s="641"/>
      <c r="AI75" s="134"/>
      <c r="AJ75" s="103">
        <f t="shared" si="88"/>
        <v>0</v>
      </c>
      <c r="AK75" s="103"/>
      <c r="AL75" s="100"/>
      <c r="AM75" s="103"/>
      <c r="AN75" s="103"/>
      <c r="AO75" s="636">
        <f t="shared" si="89"/>
        <v>0</v>
      </c>
      <c r="AP75" s="640">
        <f t="shared" si="76"/>
        <v>0</v>
      </c>
      <c r="AQ75" s="640"/>
      <c r="AR75" s="654">
        <f t="shared" si="24"/>
        <v>0</v>
      </c>
      <c r="AS75" s="641"/>
      <c r="AT75" s="641"/>
      <c r="AU75" s="134"/>
      <c r="AV75" s="100">
        <f t="shared" si="82"/>
        <v>0</v>
      </c>
      <c r="AW75" s="100"/>
      <c r="AX75" s="641"/>
      <c r="AY75" s="134"/>
      <c r="AZ75" s="134">
        <f t="shared" si="83"/>
        <v>0</v>
      </c>
      <c r="BA75" s="641"/>
      <c r="BB75" s="641"/>
      <c r="BC75" s="134"/>
      <c r="BD75" s="134">
        <f t="shared" si="65"/>
        <v>0</v>
      </c>
      <c r="BE75" s="641"/>
      <c r="BF75" s="641"/>
      <c r="BG75" s="134"/>
      <c r="BH75" s="134">
        <f t="shared" si="84"/>
        <v>0</v>
      </c>
      <c r="BI75" s="636">
        <f t="shared" si="90"/>
        <v>0</v>
      </c>
      <c r="BJ75" s="646">
        <f t="shared" si="90"/>
        <v>0</v>
      </c>
      <c r="BK75" s="640"/>
      <c r="BL75" s="640">
        <f t="shared" si="85"/>
        <v>0</v>
      </c>
      <c r="BM75" s="641"/>
      <c r="BN75" s="641"/>
      <c r="BO75" s="641"/>
      <c r="BP75" s="134">
        <f t="shared" si="86"/>
        <v>0</v>
      </c>
      <c r="BQ75" s="134"/>
      <c r="BR75" s="641"/>
      <c r="BS75" s="648"/>
      <c r="BT75" s="134">
        <f t="shared" si="87"/>
        <v>0</v>
      </c>
      <c r="BU75" s="641"/>
      <c r="BV75" s="641"/>
      <c r="BW75" s="134"/>
      <c r="BX75" s="134">
        <f t="shared" si="66"/>
        <v>0</v>
      </c>
      <c r="BY75" s="641"/>
      <c r="BZ75" s="641"/>
      <c r="CA75" s="128">
        <v>0</v>
      </c>
      <c r="CB75" s="110">
        <f t="shared" si="12"/>
        <v>0</v>
      </c>
      <c r="CC75" s="636">
        <f t="shared" si="91"/>
        <v>0</v>
      </c>
      <c r="CD75" s="636">
        <f t="shared" si="91"/>
        <v>0</v>
      </c>
      <c r="CE75" s="100"/>
      <c r="CF75" s="640"/>
      <c r="CG75" s="100"/>
      <c r="CH75" s="103"/>
      <c r="CI75" s="641">
        <v>46.715000000000003</v>
      </c>
      <c r="CJ75" s="641">
        <v>46.715000000000003</v>
      </c>
      <c r="CK75" s="397"/>
      <c r="CL75" s="136">
        <f t="shared" si="18"/>
        <v>0</v>
      </c>
      <c r="CM75" s="642"/>
      <c r="CN75" s="642"/>
      <c r="CO75" s="649"/>
      <c r="CP75" s="136">
        <f t="shared" si="77"/>
        <v>0</v>
      </c>
      <c r="CQ75" s="134"/>
      <c r="CR75" s="641"/>
      <c r="CS75" s="649"/>
      <c r="CT75" s="642"/>
      <c r="CU75" s="636">
        <f t="shared" si="93"/>
        <v>46.715000000000003</v>
      </c>
      <c r="CV75" s="636">
        <f t="shared" si="93"/>
        <v>46.715000000000003</v>
      </c>
      <c r="CW75" s="636">
        <f t="shared" ref="CW75:CW79" si="94">CV75/CU75*100</f>
        <v>100</v>
      </c>
      <c r="CX75" s="636">
        <f t="shared" si="9"/>
        <v>0</v>
      </c>
      <c r="CZ75" s="89"/>
      <c r="DA75" s="84"/>
      <c r="DC75" s="93"/>
      <c r="DD75" s="84"/>
      <c r="DE75" s="84"/>
      <c r="DF75" s="84"/>
      <c r="DG75" s="84"/>
      <c r="DH75" s="639"/>
      <c r="DI75" s="639"/>
    </row>
    <row r="76" spans="1:113" ht="13.5">
      <c r="A76" s="69"/>
      <c r="B76" s="988" t="s">
        <v>177</v>
      </c>
      <c r="C76" s="989"/>
      <c r="D76" s="990"/>
      <c r="E76" s="640"/>
      <c r="F76" s="640"/>
      <c r="G76" s="100">
        <v>0</v>
      </c>
      <c r="H76" s="100">
        <f t="shared" si="79"/>
        <v>0</v>
      </c>
      <c r="I76" s="640"/>
      <c r="J76" s="640"/>
      <c r="K76" s="100"/>
      <c r="L76" s="100">
        <f t="shared" si="63"/>
        <v>0</v>
      </c>
      <c r="M76" s="641"/>
      <c r="N76" s="641"/>
      <c r="O76" s="134"/>
      <c r="P76" s="134">
        <f t="shared" si="21"/>
        <v>0</v>
      </c>
      <c r="Q76" s="641"/>
      <c r="R76" s="641"/>
      <c r="S76" s="134"/>
      <c r="T76" s="134">
        <f t="shared" si="80"/>
        <v>0</v>
      </c>
      <c r="U76" s="136"/>
      <c r="V76" s="136"/>
      <c r="W76" s="136"/>
      <c r="X76" s="136"/>
      <c r="Y76" s="641"/>
      <c r="Z76" s="641">
        <v>7.0519999999999996</v>
      </c>
      <c r="AA76" s="134"/>
      <c r="AB76" s="136">
        <f t="shared" si="81"/>
        <v>7.0519999999999996</v>
      </c>
      <c r="AC76" s="641"/>
      <c r="AD76" s="641"/>
      <c r="AE76" s="134">
        <v>0</v>
      </c>
      <c r="AF76" s="136">
        <f t="shared" si="61"/>
        <v>0</v>
      </c>
      <c r="AG76" s="641"/>
      <c r="AH76" s="641"/>
      <c r="AI76" s="134"/>
      <c r="AJ76" s="103">
        <f t="shared" si="88"/>
        <v>0</v>
      </c>
      <c r="AK76" s="103"/>
      <c r="AL76" s="100"/>
      <c r="AM76" s="103"/>
      <c r="AN76" s="103"/>
      <c r="AO76" s="636">
        <f t="shared" si="89"/>
        <v>0</v>
      </c>
      <c r="AP76" s="640">
        <f t="shared" si="76"/>
        <v>7.0519999999999996</v>
      </c>
      <c r="AQ76" s="640"/>
      <c r="AR76" s="654">
        <f t="shared" si="24"/>
        <v>7.0519999999999996</v>
      </c>
      <c r="AS76" s="641"/>
      <c r="AT76" s="641"/>
      <c r="AU76" s="134"/>
      <c r="AV76" s="100">
        <f t="shared" si="82"/>
        <v>0</v>
      </c>
      <c r="AW76" s="100"/>
      <c r="AX76" s="641"/>
      <c r="AY76" s="134"/>
      <c r="AZ76" s="134">
        <f t="shared" si="83"/>
        <v>0</v>
      </c>
      <c r="BA76" s="641"/>
      <c r="BB76" s="641"/>
      <c r="BC76" s="134"/>
      <c r="BD76" s="134">
        <f t="shared" si="65"/>
        <v>0</v>
      </c>
      <c r="BE76" s="641"/>
      <c r="BF76" s="641">
        <v>39.96</v>
      </c>
      <c r="BG76" s="134"/>
      <c r="BH76" s="134">
        <f t="shared" si="84"/>
        <v>39.96</v>
      </c>
      <c r="BI76" s="636">
        <f t="shared" si="90"/>
        <v>0</v>
      </c>
      <c r="BJ76" s="646">
        <f t="shared" si="90"/>
        <v>39.96</v>
      </c>
      <c r="BK76" s="640"/>
      <c r="BL76" s="640">
        <f t="shared" si="85"/>
        <v>39.96</v>
      </c>
      <c r="BM76" s="134"/>
      <c r="BN76" s="134"/>
      <c r="BO76" s="648"/>
      <c r="BP76" s="134">
        <f t="shared" si="86"/>
        <v>0</v>
      </c>
      <c r="BQ76" s="641"/>
      <c r="BR76" s="641"/>
      <c r="BS76" s="648"/>
      <c r="BT76" s="134">
        <f t="shared" si="87"/>
        <v>0</v>
      </c>
      <c r="BU76" s="641"/>
      <c r="BV76" s="641"/>
      <c r="BW76" s="134"/>
      <c r="BX76" s="134">
        <f t="shared" si="66"/>
        <v>0</v>
      </c>
      <c r="BY76" s="641"/>
      <c r="BZ76" s="641"/>
      <c r="CA76" s="128">
        <v>0</v>
      </c>
      <c r="CB76" s="110">
        <f t="shared" si="12"/>
        <v>0</v>
      </c>
      <c r="CC76" s="636">
        <f t="shared" si="91"/>
        <v>0</v>
      </c>
      <c r="CD76" s="636">
        <f t="shared" si="91"/>
        <v>47.012</v>
      </c>
      <c r="CE76" s="100"/>
      <c r="CF76" s="640"/>
      <c r="CG76" s="100"/>
      <c r="CH76" s="103"/>
      <c r="CI76" s="641">
        <v>128.309</v>
      </c>
      <c r="CJ76" s="641">
        <v>128.309</v>
      </c>
      <c r="CK76" s="397"/>
      <c r="CL76" s="136">
        <f t="shared" si="18"/>
        <v>0</v>
      </c>
      <c r="CM76" s="642">
        <v>13.435</v>
      </c>
      <c r="CN76" s="642">
        <v>13.435</v>
      </c>
      <c r="CO76" s="649">
        <f t="shared" si="92"/>
        <v>100</v>
      </c>
      <c r="CP76" s="136">
        <f t="shared" si="77"/>
        <v>0</v>
      </c>
      <c r="CQ76" s="134">
        <v>490.1551</v>
      </c>
      <c r="CR76" s="134">
        <v>490.15430000000003</v>
      </c>
      <c r="CS76" s="649">
        <f t="shared" si="78"/>
        <v>99.999836786355999</v>
      </c>
      <c r="CT76" s="647">
        <f>CR76-CQ76</f>
        <v>-7.9999999996971383E-4</v>
      </c>
      <c r="CU76" s="636">
        <f t="shared" si="93"/>
        <v>631.89909999999998</v>
      </c>
      <c r="CV76" s="636">
        <f>CD76+CF76+CJ76+CN76+CR76</f>
        <v>678.91030000000001</v>
      </c>
      <c r="CW76" s="636">
        <f t="shared" si="94"/>
        <v>107.43966876990329</v>
      </c>
      <c r="CX76" s="636">
        <f t="shared" si="9"/>
        <v>47.011200000000031</v>
      </c>
      <c r="CZ76" s="89"/>
      <c r="DA76" s="84"/>
      <c r="DC76" s="93"/>
      <c r="DD76" s="84"/>
      <c r="DE76" s="84"/>
      <c r="DF76" s="84"/>
      <c r="DG76" s="84"/>
      <c r="DH76" s="639"/>
      <c r="DI76" s="639"/>
    </row>
    <row r="77" spans="1:113" ht="13.5">
      <c r="A77" s="69"/>
      <c r="B77" s="988" t="s">
        <v>178</v>
      </c>
      <c r="C77" s="989"/>
      <c r="D77" s="990"/>
      <c r="E77" s="100"/>
      <c r="F77" s="640"/>
      <c r="G77" s="100"/>
      <c r="H77" s="100">
        <f>F77-E77</f>
        <v>0</v>
      </c>
      <c r="I77" s="100"/>
      <c r="J77" s="640"/>
      <c r="K77" s="100"/>
      <c r="L77" s="100">
        <f>J77-I77</f>
        <v>0</v>
      </c>
      <c r="M77" s="100"/>
      <c r="N77" s="640"/>
      <c r="O77" s="100"/>
      <c r="P77" s="100">
        <f>N77-M77</f>
        <v>0</v>
      </c>
      <c r="Q77" s="640"/>
      <c r="R77" s="640"/>
      <c r="S77" s="100"/>
      <c r="T77" s="100">
        <f>R77-Q77</f>
        <v>0</v>
      </c>
      <c r="U77" s="103"/>
      <c r="V77" s="103"/>
      <c r="W77" s="103"/>
      <c r="X77" s="103"/>
      <c r="Y77" s="640"/>
      <c r="Z77" s="640"/>
      <c r="AA77" s="100"/>
      <c r="AB77" s="103">
        <f>Z77-Y77</f>
        <v>0</v>
      </c>
      <c r="AC77" s="100"/>
      <c r="AD77" s="640"/>
      <c r="AE77" s="100"/>
      <c r="AF77" s="103">
        <f>AD77-AC77</f>
        <v>0</v>
      </c>
      <c r="AG77" s="640"/>
      <c r="AH77" s="640"/>
      <c r="AI77" s="100"/>
      <c r="AJ77" s="103">
        <f>AH77-AG77</f>
        <v>0</v>
      </c>
      <c r="AK77" s="103"/>
      <c r="AL77" s="100"/>
      <c r="AM77" s="103"/>
      <c r="AN77" s="103"/>
      <c r="AO77" s="636">
        <f>E77+I77+M77+Q77+Y77+AC77+AG77+AK77</f>
        <v>0</v>
      </c>
      <c r="AP77" s="640">
        <f t="shared" si="76"/>
        <v>0</v>
      </c>
      <c r="AQ77" s="640"/>
      <c r="AR77" s="654">
        <f>AP77-AO77</f>
        <v>0</v>
      </c>
      <c r="AS77" s="640">
        <v>21</v>
      </c>
      <c r="AT77" s="640">
        <v>3.5</v>
      </c>
      <c r="AU77" s="100"/>
      <c r="AV77" s="100">
        <f>AT77-AS77</f>
        <v>-17.5</v>
      </c>
      <c r="AW77" s="641">
        <v>19</v>
      </c>
      <c r="AX77" s="641">
        <v>18.438960000000002</v>
      </c>
      <c r="AY77" s="134"/>
      <c r="AZ77" s="134">
        <f>AX77-AW77</f>
        <v>-0.56103999999999843</v>
      </c>
      <c r="BA77" s="641">
        <v>55</v>
      </c>
      <c r="BB77" s="641">
        <v>53.8</v>
      </c>
      <c r="BC77" s="134"/>
      <c r="BD77" s="134">
        <f>BB77-BA77</f>
        <v>-1.2000000000000028</v>
      </c>
      <c r="BE77" s="641">
        <v>85</v>
      </c>
      <c r="BF77" s="641">
        <v>96</v>
      </c>
      <c r="BG77" s="134"/>
      <c r="BH77" s="134">
        <f>BF77-BE77</f>
        <v>11</v>
      </c>
      <c r="BI77" s="636">
        <f t="shared" si="90"/>
        <v>180</v>
      </c>
      <c r="BJ77" s="646">
        <f>AT77+AX77+BB77+BF77</f>
        <v>171.73895999999999</v>
      </c>
      <c r="BK77" s="640">
        <f>BJ77/BI77*100</f>
        <v>95.410533333333319</v>
      </c>
      <c r="BL77" s="640">
        <f>BJ77-BI77</f>
        <v>-8.2610400000000084</v>
      </c>
      <c r="BM77" s="100"/>
      <c r="BN77" s="641"/>
      <c r="BO77" s="134"/>
      <c r="BP77" s="134">
        <f>BN77-BM77</f>
        <v>0</v>
      </c>
      <c r="BQ77" s="134"/>
      <c r="BR77" s="641"/>
      <c r="BS77" s="648"/>
      <c r="BT77" s="134">
        <f>BR77-BQ77</f>
        <v>0</v>
      </c>
      <c r="BU77" s="134"/>
      <c r="BV77" s="641"/>
      <c r="BW77" s="134"/>
      <c r="BX77" s="134">
        <f>BV77-BU77</f>
        <v>0</v>
      </c>
      <c r="BY77" s="641">
        <v>160</v>
      </c>
      <c r="BZ77" s="641">
        <v>160</v>
      </c>
      <c r="CA77" s="128">
        <v>0</v>
      </c>
      <c r="CB77" s="110">
        <f>BZ77-BY77</f>
        <v>0</v>
      </c>
      <c r="CC77" s="636">
        <f t="shared" si="91"/>
        <v>340</v>
      </c>
      <c r="CD77" s="636">
        <f t="shared" si="91"/>
        <v>331.73896000000002</v>
      </c>
      <c r="CE77" s="100"/>
      <c r="CF77" s="640"/>
      <c r="CG77" s="100"/>
      <c r="CH77" s="103">
        <f>CF77-CE77</f>
        <v>0</v>
      </c>
      <c r="CI77" s="641">
        <v>359.91899999999998</v>
      </c>
      <c r="CJ77" s="641">
        <v>359.91899999999998</v>
      </c>
      <c r="CK77" s="397">
        <f>CJ77/CI77*100</f>
        <v>100</v>
      </c>
      <c r="CL77" s="136">
        <f>CJ77-CI77</f>
        <v>0</v>
      </c>
      <c r="CM77" s="136"/>
      <c r="CN77" s="642"/>
      <c r="CO77" s="136"/>
      <c r="CP77" s="136"/>
      <c r="CQ77" s="134"/>
      <c r="CR77" s="641"/>
      <c r="CS77" s="649"/>
      <c r="CT77" s="136"/>
      <c r="CU77" s="636">
        <f t="shared" si="93"/>
        <v>699.91899999999998</v>
      </c>
      <c r="CV77" s="636">
        <f t="shared" si="93"/>
        <v>691.65796</v>
      </c>
      <c r="CW77" s="636">
        <f>CV77/CU77*100</f>
        <v>98.819714852718676</v>
      </c>
      <c r="CX77" s="636">
        <f>CV77-CU77</f>
        <v>-8.26103999999998</v>
      </c>
      <c r="CZ77" s="89"/>
      <c r="DA77" s="84"/>
      <c r="DC77" s="93"/>
      <c r="DD77" s="84"/>
      <c r="DE77" s="84"/>
      <c r="DF77" s="84"/>
      <c r="DG77" s="84"/>
      <c r="DH77" s="639"/>
      <c r="DI77" s="639"/>
    </row>
    <row r="78" spans="1:113" s="80" customFormat="1" ht="13.5">
      <c r="A78" s="476">
        <v>350</v>
      </c>
      <c r="B78" s="991" t="s">
        <v>830</v>
      </c>
      <c r="C78" s="992"/>
      <c r="D78" s="993"/>
      <c r="E78" s="400"/>
      <c r="F78" s="400"/>
      <c r="G78" s="400"/>
      <c r="H78" s="400"/>
      <c r="I78" s="400"/>
      <c r="J78" s="400"/>
      <c r="K78" s="400"/>
      <c r="L78" s="400"/>
      <c r="M78" s="400"/>
      <c r="N78" s="400"/>
      <c r="O78" s="400"/>
      <c r="P78" s="415"/>
      <c r="Q78" s="400"/>
      <c r="R78" s="400"/>
      <c r="S78" s="400"/>
      <c r="T78" s="400"/>
      <c r="U78" s="415"/>
      <c r="V78" s="415"/>
      <c r="W78" s="415"/>
      <c r="X78" s="415"/>
      <c r="Y78" s="400"/>
      <c r="Z78" s="400"/>
      <c r="AA78" s="400"/>
      <c r="AB78" s="415"/>
      <c r="AC78" s="400"/>
      <c r="AD78" s="400"/>
      <c r="AE78" s="400"/>
      <c r="AF78" s="415"/>
      <c r="AG78" s="400"/>
      <c r="AH78" s="400"/>
      <c r="AI78" s="400"/>
      <c r="AJ78" s="415"/>
      <c r="AK78" s="415"/>
      <c r="AL78" s="400"/>
      <c r="AM78" s="415"/>
      <c r="AN78" s="415"/>
      <c r="AO78" s="43">
        <f t="shared" si="89"/>
        <v>0</v>
      </c>
      <c r="AP78" s="400">
        <f>F78+J78+N78+R78+Z78+AD78+AH78+V78+AL78</f>
        <v>0</v>
      </c>
      <c r="AQ78" s="400"/>
      <c r="AR78" s="415"/>
      <c r="AS78" s="400"/>
      <c r="AT78" s="400"/>
      <c r="AU78" s="400"/>
      <c r="AV78" s="400"/>
      <c r="AW78" s="400"/>
      <c r="AX78" s="408"/>
      <c r="AY78" s="408"/>
      <c r="AZ78" s="408"/>
      <c r="BA78" s="408"/>
      <c r="BB78" s="408"/>
      <c r="BC78" s="408"/>
      <c r="BD78" s="408"/>
      <c r="BE78" s="408"/>
      <c r="BF78" s="408"/>
      <c r="BG78" s="408"/>
      <c r="BH78" s="408"/>
      <c r="BI78" s="43"/>
      <c r="BJ78" s="101"/>
      <c r="BK78" s="400"/>
      <c r="BL78" s="400"/>
      <c r="BM78" s="400"/>
      <c r="BN78" s="408"/>
      <c r="BO78" s="408"/>
      <c r="BP78" s="408"/>
      <c r="BQ78" s="408"/>
      <c r="BR78" s="408"/>
      <c r="BS78" s="392"/>
      <c r="BT78" s="408"/>
      <c r="BU78" s="408"/>
      <c r="BV78" s="408"/>
      <c r="BW78" s="408"/>
      <c r="BX78" s="408"/>
      <c r="BY78" s="408"/>
      <c r="BZ78" s="408"/>
      <c r="CA78" s="158"/>
      <c r="CB78" s="43"/>
      <c r="CC78" s="43">
        <f t="shared" si="91"/>
        <v>0</v>
      </c>
      <c r="CD78" s="43">
        <f t="shared" si="91"/>
        <v>0</v>
      </c>
      <c r="CE78" s="400">
        <v>23.3</v>
      </c>
      <c r="CF78" s="400">
        <v>23.3</v>
      </c>
      <c r="CG78" s="400"/>
      <c r="CH78" s="415"/>
      <c r="CI78" s="408"/>
      <c r="CJ78" s="408"/>
      <c r="CK78" s="474"/>
      <c r="CL78" s="475"/>
      <c r="CM78" s="475"/>
      <c r="CN78" s="475"/>
      <c r="CO78" s="475"/>
      <c r="CP78" s="475"/>
      <c r="CQ78" s="408"/>
      <c r="CR78" s="408"/>
      <c r="CS78" s="394"/>
      <c r="CT78" s="475"/>
      <c r="CU78" s="43">
        <f t="shared" si="93"/>
        <v>23.3</v>
      </c>
      <c r="CV78" s="43">
        <f t="shared" si="93"/>
        <v>23.3</v>
      </c>
      <c r="CW78" s="43">
        <v>0</v>
      </c>
      <c r="CX78" s="43">
        <f>CV78-CU78</f>
        <v>0</v>
      </c>
      <c r="CZ78" s="84"/>
      <c r="DA78" s="84"/>
      <c r="DC78" s="84"/>
      <c r="DD78" s="84"/>
      <c r="DE78" s="84"/>
      <c r="DF78" s="84"/>
      <c r="DG78" s="84"/>
      <c r="DH78" s="84"/>
      <c r="DI78" s="84"/>
    </row>
    <row r="79" spans="1:113" s="233" customFormat="1">
      <c r="A79" s="322"/>
      <c r="B79" s="994" t="s">
        <v>179</v>
      </c>
      <c r="C79" s="995"/>
      <c r="D79" s="996"/>
      <c r="E79" s="43">
        <f>E5+E58</f>
        <v>1391</v>
      </c>
      <c r="F79" s="43">
        <f>F5+F58</f>
        <v>1092.24334</v>
      </c>
      <c r="G79" s="43">
        <f>F79/E79*100</f>
        <v>78.522166786484533</v>
      </c>
      <c r="H79" s="43">
        <f>F79-E79</f>
        <v>-298.75666000000001</v>
      </c>
      <c r="I79" s="43">
        <f>I5+I58</f>
        <v>3545.1849999999999</v>
      </c>
      <c r="J79" s="43">
        <f>J5+J58</f>
        <v>2950.6100999999999</v>
      </c>
      <c r="K79" s="43">
        <f>J79/I79*100</f>
        <v>83.2286636663531</v>
      </c>
      <c r="L79" s="43">
        <f>J79-I79</f>
        <v>-594.57490000000007</v>
      </c>
      <c r="M79" s="43">
        <f>M5+M58</f>
        <v>7717.1850000000004</v>
      </c>
      <c r="N79" s="43">
        <f>N5+N58</f>
        <v>6882.7237100000011</v>
      </c>
      <c r="O79" s="322">
        <f>N79/M79*100</f>
        <v>89.186973099647091</v>
      </c>
      <c r="P79" s="322">
        <f t="shared" si="21"/>
        <v>-834.46128999999928</v>
      </c>
      <c r="Q79" s="43">
        <f>Q5+Q58</f>
        <v>7329.1859199999999</v>
      </c>
      <c r="R79" s="43">
        <f>R5+R58</f>
        <v>5517.2651500000011</v>
      </c>
      <c r="S79" s="43">
        <f>R79/Q79*100</f>
        <v>75.278007820000852</v>
      </c>
      <c r="T79" s="43">
        <f>R79-Q79</f>
        <v>-1811.9207699999988</v>
      </c>
      <c r="U79" s="43">
        <f>U5+U58</f>
        <v>0</v>
      </c>
      <c r="V79" s="43">
        <f>V5+V58</f>
        <v>0</v>
      </c>
      <c r="W79" s="43">
        <v>0</v>
      </c>
      <c r="X79" s="322">
        <f>V79-U79</f>
        <v>0</v>
      </c>
      <c r="Y79" s="43">
        <f>Y5+Y58</f>
        <v>1404</v>
      </c>
      <c r="Z79" s="43">
        <f>Z5+Z58</f>
        <v>1368.5554699999998</v>
      </c>
      <c r="AA79" s="43">
        <f>Z79/Y79*100</f>
        <v>97.475460826210821</v>
      </c>
      <c r="AB79" s="322">
        <f>Z79-Y79</f>
        <v>-35.444530000000213</v>
      </c>
      <c r="AC79" s="43">
        <f>AC5+AC58</f>
        <v>4944.1859999999997</v>
      </c>
      <c r="AD79" s="43">
        <f>AD5+AD58</f>
        <v>3817.2368200000005</v>
      </c>
      <c r="AE79" s="43">
        <f>AD79/AC79*100</f>
        <v>77.206577988773091</v>
      </c>
      <c r="AF79" s="322">
        <f>AD79-AC79</f>
        <v>-1126.9491799999992</v>
      </c>
      <c r="AG79" s="43">
        <f>AG5+AG58</f>
        <v>3671.1849999999999</v>
      </c>
      <c r="AH79" s="43">
        <f>AH5+AH58</f>
        <v>3195.2639499999996</v>
      </c>
      <c r="AI79" s="43">
        <f>AH79/AG79*100</f>
        <v>87.036309801875959</v>
      </c>
      <c r="AJ79" s="322">
        <f>AH79-AG79</f>
        <v>-475.92105000000038</v>
      </c>
      <c r="AK79" s="43">
        <f>AK5+AK58</f>
        <v>1082</v>
      </c>
      <c r="AL79" s="43">
        <f>AL5+AL58</f>
        <v>1480.9950000000001</v>
      </c>
      <c r="AM79" s="43">
        <f>AL79/AK79*100</f>
        <v>136.87569316081331</v>
      </c>
      <c r="AN79" s="322">
        <f>AL79-AK79</f>
        <v>398.99500000000012</v>
      </c>
      <c r="AO79" s="43">
        <f>E79+I79+M79+Q79+Y79+AC79+AG79+AK79-1.999</f>
        <v>31081.927920000002</v>
      </c>
      <c r="AP79" s="43">
        <f>F79+J79+N79+R79+Z79+AD79+AH79+V79+AL79</f>
        <v>26304.893540000005</v>
      </c>
      <c r="AQ79" s="43">
        <f>AP79/AO79*100</f>
        <v>84.630829875497639</v>
      </c>
      <c r="AR79" s="322">
        <f t="shared" si="24"/>
        <v>-4777.0343799999973</v>
      </c>
      <c r="AS79" s="43">
        <f>AS5+AS58</f>
        <v>610</v>
      </c>
      <c r="AT79" s="43">
        <f>AT5+AT58</f>
        <v>468.03988000000004</v>
      </c>
      <c r="AU79" s="43">
        <f>AT79/AS79*100</f>
        <v>76.72784918032788</v>
      </c>
      <c r="AV79" s="43">
        <f>AT79-AS79</f>
        <v>-141.96011999999996</v>
      </c>
      <c r="AW79" s="43">
        <f>AW5+AW58</f>
        <v>171</v>
      </c>
      <c r="AX79" s="43">
        <f>AX5+AX58</f>
        <v>32.716000000000001</v>
      </c>
      <c r="AY79" s="43">
        <f>AX79/AW79*100</f>
        <v>19.132163742690057</v>
      </c>
      <c r="AZ79" s="43">
        <f>AX79-AW79</f>
        <v>-138.28399999999999</v>
      </c>
      <c r="BA79" s="43">
        <f>BA5+BA58</f>
        <v>355</v>
      </c>
      <c r="BB79" s="43">
        <f>BB5+BB58</f>
        <v>440.08584999999999</v>
      </c>
      <c r="BC79" s="43">
        <f>BB79/BA79*100</f>
        <v>123.96784507042253</v>
      </c>
      <c r="BD79" s="43">
        <f>BB79-BA79</f>
        <v>85.085849999999994</v>
      </c>
      <c r="BE79" s="43">
        <f>BE5+BE58</f>
        <v>504</v>
      </c>
      <c r="BF79" s="158">
        <f>BF5+BF58</f>
        <v>901.31925999999999</v>
      </c>
      <c r="BG79" s="43">
        <f>BF79/BE79*100</f>
        <v>178.83318650793652</v>
      </c>
      <c r="BH79" s="43">
        <f>BF79-BE79</f>
        <v>397.31925999999999</v>
      </c>
      <c r="BI79" s="43">
        <f>AS79+AW79+BA79+BE79</f>
        <v>1640</v>
      </c>
      <c r="BJ79" s="43">
        <f>BJ5+BJ58</f>
        <v>1842.1609900000001</v>
      </c>
      <c r="BK79" s="43">
        <f>BJ79/BI79*100</f>
        <v>112.32688963414634</v>
      </c>
      <c r="BL79" s="43">
        <f>BJ79-BI79</f>
        <v>202.16099000000008</v>
      </c>
      <c r="BM79" s="43">
        <f>BM5+BM58</f>
        <v>81</v>
      </c>
      <c r="BN79" s="158">
        <f>BN5+BN58</f>
        <v>37.9</v>
      </c>
      <c r="BO79" s="43">
        <f>BN79/BM79*100</f>
        <v>46.79012345679012</v>
      </c>
      <c r="BP79" s="43">
        <f>BN79-BM79</f>
        <v>-43.1</v>
      </c>
      <c r="BQ79" s="43">
        <f>BQ5+BQ58</f>
        <v>82</v>
      </c>
      <c r="BR79" s="43">
        <f>BR5+BR58</f>
        <v>37.9</v>
      </c>
      <c r="BS79" s="43">
        <f>BR79/BQ79*100</f>
        <v>46.219512195121951</v>
      </c>
      <c r="BT79" s="43">
        <f>BR79-BQ79</f>
        <v>-44.1</v>
      </c>
      <c r="BU79" s="43">
        <f>BU5+BU58</f>
        <v>117</v>
      </c>
      <c r="BV79" s="158">
        <f>BV5+BV58</f>
        <v>71.0792</v>
      </c>
      <c r="BW79" s="43">
        <f>BV79/BU79*100</f>
        <v>60.751452991452993</v>
      </c>
      <c r="BX79" s="43">
        <f>BV79-BU79</f>
        <v>-45.9208</v>
      </c>
      <c r="BY79" s="43">
        <f>BY5+BY58</f>
        <v>1723.77208</v>
      </c>
      <c r="BZ79" s="43">
        <f>BZ5+BZ58</f>
        <v>2292.27729</v>
      </c>
      <c r="CA79" s="43">
        <v>0</v>
      </c>
      <c r="CB79" s="43">
        <f t="shared" si="12"/>
        <v>568.50521000000003</v>
      </c>
      <c r="CC79" s="43">
        <f>AO79+BI79+BM79+BQ79+BU79+BY79</f>
        <v>34725.700000000004</v>
      </c>
      <c r="CD79" s="43">
        <f t="shared" si="91"/>
        <v>30586.21102000001</v>
      </c>
      <c r="CE79" s="43">
        <f>CE5+CE58</f>
        <v>131.84075000000001</v>
      </c>
      <c r="CF79" s="43">
        <f>CF5+CF58</f>
        <v>131.84075000000001</v>
      </c>
      <c r="CG79" s="43">
        <f>CF79/CE79*100</f>
        <v>100</v>
      </c>
      <c r="CH79" s="322">
        <f>CF79-CE79</f>
        <v>0</v>
      </c>
      <c r="CI79" s="158">
        <f>CI5+CI58</f>
        <v>2729.1142</v>
      </c>
      <c r="CJ79" s="158">
        <f>CJ5+CJ58</f>
        <v>2729.1142</v>
      </c>
      <c r="CK79" s="398">
        <f>CJ79/CI79*100</f>
        <v>100</v>
      </c>
      <c r="CL79" s="159">
        <f t="shared" si="18"/>
        <v>0</v>
      </c>
      <c r="CM79" s="158">
        <f>CM5+CM58</f>
        <v>70.304000000000002</v>
      </c>
      <c r="CN79" s="846">
        <f>CN5+CN58</f>
        <v>70.304000000000002</v>
      </c>
      <c r="CO79" s="398">
        <f>CN79/CM79*100</f>
        <v>100</v>
      </c>
      <c r="CP79" s="159">
        <f>CN79-CM79</f>
        <v>0</v>
      </c>
      <c r="CQ79" s="158">
        <f>CQ5+CQ58</f>
        <v>1518.8873100000001</v>
      </c>
      <c r="CR79" s="158">
        <f>CR5+CR58</f>
        <v>1518.8873100000001</v>
      </c>
      <c r="CS79" s="398">
        <f>CR79/CQ79*100</f>
        <v>100</v>
      </c>
      <c r="CT79" s="159">
        <f>CR79-CQ79</f>
        <v>0</v>
      </c>
      <c r="CU79" s="43">
        <f>CC79+CE79+CI79+CM79+CQ79</f>
        <v>39175.846260000006</v>
      </c>
      <c r="CV79" s="43">
        <f t="shared" si="93"/>
        <v>35036.357280000004</v>
      </c>
      <c r="CW79" s="43">
        <f t="shared" si="94"/>
        <v>89.433568447948048</v>
      </c>
      <c r="CX79" s="43">
        <f t="shared" si="9"/>
        <v>-4139.4889800000019</v>
      </c>
      <c r="CY79" s="323"/>
      <c r="DF79" s="453"/>
    </row>
    <row r="80" spans="1:113">
      <c r="CL80" s="385"/>
    </row>
    <row r="81" spans="2:99">
      <c r="E81" s="625"/>
      <c r="Y81" s="625"/>
      <c r="AG81" s="625"/>
      <c r="AO81" s="625"/>
      <c r="BI81" s="625"/>
      <c r="CL81" s="385"/>
    </row>
    <row r="82" spans="2:99">
      <c r="CL82" s="385"/>
    </row>
    <row r="83" spans="2:99">
      <c r="CL83" s="385"/>
    </row>
    <row r="84" spans="2:99">
      <c r="B84" s="618"/>
      <c r="CL84" s="385"/>
      <c r="CU84" s="625"/>
    </row>
    <row r="85" spans="2:99">
      <c r="B85" s="618"/>
      <c r="CL85" s="385"/>
    </row>
    <row r="86" spans="2:99">
      <c r="CL86" s="385"/>
    </row>
    <row r="87" spans="2:99">
      <c r="CL87" s="385"/>
    </row>
    <row r="88" spans="2:99">
      <c r="CL88" s="385"/>
    </row>
    <row r="89" spans="2:99">
      <c r="CL89" s="385"/>
    </row>
    <row r="90" spans="2:99">
      <c r="CL90" s="385"/>
    </row>
    <row r="91" spans="2:99">
      <c r="CL91" s="385"/>
    </row>
    <row r="92" spans="2:99">
      <c r="CL92" s="385"/>
    </row>
    <row r="93" spans="2:99">
      <c r="CL93" s="385"/>
    </row>
    <row r="94" spans="2:99">
      <c r="CL94" s="385"/>
    </row>
    <row r="95" spans="2:99">
      <c r="CL95" s="385"/>
    </row>
    <row r="96" spans="2:99">
      <c r="CL96" s="385"/>
    </row>
    <row r="97" spans="90:90">
      <c r="CL97" s="385"/>
    </row>
    <row r="98" spans="90:90">
      <c r="CL98" s="385"/>
    </row>
    <row r="99" spans="90:90">
      <c r="CL99" s="385"/>
    </row>
    <row r="100" spans="90:90">
      <c r="CL100" s="385"/>
    </row>
    <row r="101" spans="90:90">
      <c r="CL101" s="385"/>
    </row>
    <row r="102" spans="90:90">
      <c r="CL102" s="385"/>
    </row>
    <row r="103" spans="90:90">
      <c r="CL103" s="385"/>
    </row>
    <row r="104" spans="90:90">
      <c r="CL104" s="385"/>
    </row>
    <row r="105" spans="90:90">
      <c r="CL105" s="385"/>
    </row>
    <row r="106" spans="90:90">
      <c r="CL106" s="385"/>
    </row>
    <row r="107" spans="90:90">
      <c r="CL107" s="385"/>
    </row>
    <row r="108" spans="90:90">
      <c r="CL108" s="385"/>
    </row>
    <row r="109" spans="90:90">
      <c r="CL109" s="385"/>
    </row>
    <row r="110" spans="90:90">
      <c r="CL110" s="385"/>
    </row>
    <row r="111" spans="90:90">
      <c r="CL111" s="385"/>
    </row>
    <row r="112" spans="90:90">
      <c r="CL112" s="385"/>
    </row>
    <row r="113" spans="90:90">
      <c r="CL113" s="385"/>
    </row>
    <row r="114" spans="90:90">
      <c r="CL114" s="385"/>
    </row>
    <row r="115" spans="90:90">
      <c r="CL115" s="385"/>
    </row>
    <row r="116" spans="90:90">
      <c r="CL116" s="385"/>
    </row>
    <row r="117" spans="90:90">
      <c r="CL117" s="385"/>
    </row>
    <row r="118" spans="90:90">
      <c r="CL118" s="385"/>
    </row>
    <row r="119" spans="90:90">
      <c r="CL119" s="385"/>
    </row>
    <row r="120" spans="90:90">
      <c r="CL120" s="385"/>
    </row>
    <row r="121" spans="90:90">
      <c r="CL121" s="385"/>
    </row>
    <row r="122" spans="90:90">
      <c r="CL122" s="385"/>
    </row>
    <row r="123" spans="90:90">
      <c r="CL123" s="385"/>
    </row>
    <row r="124" spans="90:90">
      <c r="CL124" s="385"/>
    </row>
    <row r="125" spans="90:90">
      <c r="CL125" s="385"/>
    </row>
    <row r="126" spans="90:90">
      <c r="CL126" s="385"/>
    </row>
    <row r="127" spans="90:90">
      <c r="CL127" s="385"/>
    </row>
    <row r="128" spans="90:90">
      <c r="CL128" s="385"/>
    </row>
    <row r="129" spans="90:90">
      <c r="CL129" s="385"/>
    </row>
    <row r="130" spans="90:90">
      <c r="CL130" s="385"/>
    </row>
    <row r="131" spans="90:90">
      <c r="CL131" s="385"/>
    </row>
    <row r="132" spans="90:90">
      <c r="CL132" s="385"/>
    </row>
    <row r="133" spans="90:90">
      <c r="CL133" s="385"/>
    </row>
    <row r="134" spans="90:90">
      <c r="CL134" s="385"/>
    </row>
    <row r="135" spans="90:90">
      <c r="CL135" s="385"/>
    </row>
    <row r="136" spans="90:90">
      <c r="CL136" s="385"/>
    </row>
    <row r="137" spans="90:90">
      <c r="CL137" s="385"/>
    </row>
    <row r="138" spans="90:90">
      <c r="CL138" s="385"/>
    </row>
    <row r="139" spans="90:90">
      <c r="CL139" s="385"/>
    </row>
    <row r="140" spans="90:90">
      <c r="CL140" s="385"/>
    </row>
    <row r="141" spans="90:90">
      <c r="CL141" s="385"/>
    </row>
    <row r="142" spans="90:90">
      <c r="CL142" s="385"/>
    </row>
    <row r="143" spans="90:90">
      <c r="CL143" s="385"/>
    </row>
    <row r="144" spans="90:90">
      <c r="CL144" s="385"/>
    </row>
    <row r="145" spans="90:90">
      <c r="CL145" s="385"/>
    </row>
    <row r="146" spans="90:90">
      <c r="CL146" s="385"/>
    </row>
    <row r="147" spans="90:90">
      <c r="CL147" s="385"/>
    </row>
    <row r="148" spans="90:90">
      <c r="CL148" s="385"/>
    </row>
    <row r="149" spans="90:90">
      <c r="CL149" s="385"/>
    </row>
    <row r="150" spans="90:90">
      <c r="CL150" s="385"/>
    </row>
    <row r="151" spans="90:90">
      <c r="CL151" s="385"/>
    </row>
    <row r="152" spans="90:90">
      <c r="CL152" s="385"/>
    </row>
    <row r="153" spans="90:90">
      <c r="CL153" s="385"/>
    </row>
    <row r="154" spans="90:90">
      <c r="CL154" s="385"/>
    </row>
    <row r="155" spans="90:90">
      <c r="CL155" s="385"/>
    </row>
    <row r="156" spans="90:90">
      <c r="CL156" s="385"/>
    </row>
    <row r="157" spans="90:90">
      <c r="CL157" s="385"/>
    </row>
    <row r="158" spans="90:90">
      <c r="CL158" s="385"/>
    </row>
    <row r="159" spans="90:90">
      <c r="CL159" s="385"/>
    </row>
    <row r="160" spans="90:90">
      <c r="CL160" s="385"/>
    </row>
    <row r="161" spans="90:90">
      <c r="CL161" s="385"/>
    </row>
    <row r="162" spans="90:90">
      <c r="CL162" s="385"/>
    </row>
    <row r="163" spans="90:90">
      <c r="CL163" s="385"/>
    </row>
    <row r="164" spans="90:90">
      <c r="CL164" s="385"/>
    </row>
    <row r="165" spans="90:90">
      <c r="CL165" s="385"/>
    </row>
    <row r="166" spans="90:90">
      <c r="CL166" s="385"/>
    </row>
    <row r="167" spans="90:90">
      <c r="CL167" s="385"/>
    </row>
    <row r="168" spans="90:90">
      <c r="CL168" s="385"/>
    </row>
    <row r="169" spans="90:90">
      <c r="CL169" s="385"/>
    </row>
    <row r="170" spans="90:90">
      <c r="CL170" s="385"/>
    </row>
    <row r="171" spans="90:90">
      <c r="CL171" s="385"/>
    </row>
    <row r="172" spans="90:90">
      <c r="CL172" s="385"/>
    </row>
    <row r="173" spans="90:90">
      <c r="CL173" s="385"/>
    </row>
    <row r="174" spans="90:90">
      <c r="CL174" s="385"/>
    </row>
    <row r="175" spans="90:90">
      <c r="CL175" s="385"/>
    </row>
    <row r="176" spans="90:90">
      <c r="CL176" s="385"/>
    </row>
    <row r="177" spans="90:90">
      <c r="CL177" s="385"/>
    </row>
    <row r="178" spans="90:90">
      <c r="CL178" s="385"/>
    </row>
    <row r="179" spans="90:90">
      <c r="CL179" s="385"/>
    </row>
    <row r="180" spans="90:90">
      <c r="CL180" s="385"/>
    </row>
    <row r="181" spans="90:90">
      <c r="CL181" s="385"/>
    </row>
    <row r="182" spans="90:90">
      <c r="CL182" s="385"/>
    </row>
    <row r="183" spans="90:90">
      <c r="CL183" s="385"/>
    </row>
    <row r="184" spans="90:90">
      <c r="CL184" s="385"/>
    </row>
    <row r="185" spans="90:90">
      <c r="CL185" s="385"/>
    </row>
    <row r="186" spans="90:90">
      <c r="CL186" s="385"/>
    </row>
    <row r="187" spans="90:90">
      <c r="CL187" s="385"/>
    </row>
    <row r="188" spans="90:90">
      <c r="CL188" s="385"/>
    </row>
    <row r="189" spans="90:90">
      <c r="CL189" s="385"/>
    </row>
    <row r="190" spans="90:90">
      <c r="CL190" s="385"/>
    </row>
    <row r="191" spans="90:90">
      <c r="CL191" s="385"/>
    </row>
    <row r="192" spans="90:90">
      <c r="CL192" s="385"/>
    </row>
    <row r="193" spans="90:90">
      <c r="CL193" s="385"/>
    </row>
    <row r="194" spans="90:90">
      <c r="CL194" s="385"/>
    </row>
    <row r="195" spans="90:90">
      <c r="CL195" s="385"/>
    </row>
    <row r="196" spans="90:90">
      <c r="CL196" s="385"/>
    </row>
    <row r="197" spans="90:90">
      <c r="CL197" s="385"/>
    </row>
    <row r="198" spans="90:90">
      <c r="CL198" s="385"/>
    </row>
    <row r="199" spans="90:90">
      <c r="CL199" s="385"/>
    </row>
    <row r="200" spans="90:90">
      <c r="CL200" s="385"/>
    </row>
    <row r="201" spans="90:90">
      <c r="CL201" s="385"/>
    </row>
    <row r="202" spans="90:90">
      <c r="CL202" s="385"/>
    </row>
    <row r="203" spans="90:90">
      <c r="CL203" s="385"/>
    </row>
    <row r="204" spans="90:90">
      <c r="CL204" s="385"/>
    </row>
    <row r="205" spans="90:90">
      <c r="CL205" s="385"/>
    </row>
    <row r="206" spans="90:90">
      <c r="CL206" s="385"/>
    </row>
    <row r="207" spans="90:90">
      <c r="CL207" s="385"/>
    </row>
    <row r="208" spans="90:90">
      <c r="CL208" s="385"/>
    </row>
    <row r="209" spans="90:90">
      <c r="CL209" s="385"/>
    </row>
    <row r="210" spans="90:90">
      <c r="CL210" s="385"/>
    </row>
    <row r="211" spans="90:90">
      <c r="CL211" s="385"/>
    </row>
    <row r="212" spans="90:90">
      <c r="CL212" s="385"/>
    </row>
    <row r="213" spans="90:90">
      <c r="CL213" s="385"/>
    </row>
    <row r="214" spans="90:90">
      <c r="CL214" s="385"/>
    </row>
    <row r="215" spans="90:90">
      <c r="CL215" s="385"/>
    </row>
    <row r="216" spans="90:90">
      <c r="CL216" s="385"/>
    </row>
    <row r="217" spans="90:90">
      <c r="CL217" s="385"/>
    </row>
    <row r="218" spans="90:90">
      <c r="CL218" s="385"/>
    </row>
    <row r="219" spans="90:90">
      <c r="CL219" s="385"/>
    </row>
    <row r="220" spans="90:90">
      <c r="CL220" s="385"/>
    </row>
    <row r="221" spans="90:90">
      <c r="CL221" s="385"/>
    </row>
    <row r="222" spans="90:90">
      <c r="CL222" s="385"/>
    </row>
    <row r="223" spans="90:90">
      <c r="CL223" s="385"/>
    </row>
    <row r="224" spans="90:90">
      <c r="CL224" s="385"/>
    </row>
    <row r="225" spans="90:90">
      <c r="CL225" s="385"/>
    </row>
    <row r="226" spans="90:90">
      <c r="CL226" s="385"/>
    </row>
    <row r="227" spans="90:90">
      <c r="CL227" s="385"/>
    </row>
    <row r="228" spans="90:90">
      <c r="CL228" s="385"/>
    </row>
    <row r="229" spans="90:90">
      <c r="CL229" s="385"/>
    </row>
    <row r="230" spans="90:90">
      <c r="CL230" s="385"/>
    </row>
    <row r="231" spans="90:90">
      <c r="CL231" s="385"/>
    </row>
    <row r="232" spans="90:90">
      <c r="CL232" s="385"/>
    </row>
    <row r="233" spans="90:90">
      <c r="CL233" s="385"/>
    </row>
    <row r="234" spans="90:90">
      <c r="CL234" s="385"/>
    </row>
    <row r="235" spans="90:90">
      <c r="CL235" s="385"/>
    </row>
    <row r="236" spans="90:90">
      <c r="CL236" s="385"/>
    </row>
    <row r="237" spans="90:90">
      <c r="CL237" s="385"/>
    </row>
    <row r="238" spans="90:90">
      <c r="CL238" s="385"/>
    </row>
    <row r="239" spans="90:90">
      <c r="CL239" s="385"/>
    </row>
    <row r="240" spans="90:90">
      <c r="CL240" s="385"/>
    </row>
    <row r="241" spans="90:90">
      <c r="CL241" s="385"/>
    </row>
    <row r="242" spans="90:90">
      <c r="CL242" s="385"/>
    </row>
    <row r="243" spans="90:90">
      <c r="CL243" s="385"/>
    </row>
    <row r="244" spans="90:90">
      <c r="CL244" s="385"/>
    </row>
    <row r="245" spans="90:90">
      <c r="CL245" s="385"/>
    </row>
    <row r="246" spans="90:90">
      <c r="CL246" s="385"/>
    </row>
    <row r="247" spans="90:90">
      <c r="CL247" s="385"/>
    </row>
    <row r="248" spans="90:90">
      <c r="CL248" s="385"/>
    </row>
    <row r="249" spans="90:90">
      <c r="CL249" s="385"/>
    </row>
    <row r="250" spans="90:90">
      <c r="CL250" s="385"/>
    </row>
    <row r="251" spans="90:90">
      <c r="CL251" s="385"/>
    </row>
    <row r="252" spans="90:90">
      <c r="CL252" s="385"/>
    </row>
    <row r="253" spans="90:90">
      <c r="CL253" s="385"/>
    </row>
    <row r="254" spans="90:90">
      <c r="CL254" s="385"/>
    </row>
    <row r="255" spans="90:90">
      <c r="CL255" s="385"/>
    </row>
    <row r="256" spans="90:90">
      <c r="CL256" s="385"/>
    </row>
    <row r="257" spans="90:90">
      <c r="CL257" s="385"/>
    </row>
    <row r="258" spans="90:90">
      <c r="CL258" s="385"/>
    </row>
    <row r="259" spans="90:90">
      <c r="CL259" s="385"/>
    </row>
    <row r="260" spans="90:90">
      <c r="CL260" s="385"/>
    </row>
    <row r="261" spans="90:90">
      <c r="CL261" s="385"/>
    </row>
    <row r="262" spans="90:90">
      <c r="CL262" s="385"/>
    </row>
    <row r="263" spans="90:90">
      <c r="CL263" s="385"/>
    </row>
    <row r="264" spans="90:90">
      <c r="CL264" s="385"/>
    </row>
    <row r="265" spans="90:90">
      <c r="CL265" s="385"/>
    </row>
    <row r="266" spans="90:90">
      <c r="CL266" s="385"/>
    </row>
    <row r="267" spans="90:90">
      <c r="CL267" s="385"/>
    </row>
    <row r="268" spans="90:90">
      <c r="CL268" s="385"/>
    </row>
    <row r="269" spans="90:90">
      <c r="CL269" s="385"/>
    </row>
    <row r="270" spans="90:90">
      <c r="CL270" s="385"/>
    </row>
    <row r="271" spans="90:90">
      <c r="CL271" s="385"/>
    </row>
    <row r="272" spans="90:90">
      <c r="CL272" s="385"/>
    </row>
    <row r="273" spans="90:90">
      <c r="CL273" s="385"/>
    </row>
    <row r="274" spans="90:90">
      <c r="CL274" s="385"/>
    </row>
    <row r="275" spans="90:90">
      <c r="CL275" s="385"/>
    </row>
    <row r="276" spans="90:90">
      <c r="CL276" s="385"/>
    </row>
    <row r="277" spans="90:90">
      <c r="CL277" s="385"/>
    </row>
    <row r="278" spans="90:90">
      <c r="CL278" s="385"/>
    </row>
    <row r="279" spans="90:90">
      <c r="CL279" s="385"/>
    </row>
    <row r="280" spans="90:90">
      <c r="CL280" s="385"/>
    </row>
    <row r="281" spans="90:90">
      <c r="CL281" s="385"/>
    </row>
    <row r="282" spans="90:90">
      <c r="CL282" s="385"/>
    </row>
    <row r="283" spans="90:90">
      <c r="CL283" s="385"/>
    </row>
    <row r="284" spans="90:90">
      <c r="CL284" s="385"/>
    </row>
    <row r="285" spans="90:90">
      <c r="CL285" s="385"/>
    </row>
    <row r="286" spans="90:90">
      <c r="CL286" s="385"/>
    </row>
    <row r="287" spans="90:90">
      <c r="CL287" s="385"/>
    </row>
    <row r="288" spans="90:90">
      <c r="CL288" s="385"/>
    </row>
    <row r="289" spans="90:90">
      <c r="CL289" s="385"/>
    </row>
    <row r="290" spans="90:90">
      <c r="CL290" s="385"/>
    </row>
    <row r="291" spans="90:90">
      <c r="CL291" s="385"/>
    </row>
    <row r="292" spans="90:90">
      <c r="CL292" s="385"/>
    </row>
    <row r="293" spans="90:90">
      <c r="CL293" s="385"/>
    </row>
    <row r="294" spans="90:90">
      <c r="CL294" s="385"/>
    </row>
    <row r="295" spans="90:90">
      <c r="CL295" s="385"/>
    </row>
    <row r="296" spans="90:90">
      <c r="CL296" s="385"/>
    </row>
    <row r="297" spans="90:90">
      <c r="CL297" s="385"/>
    </row>
    <row r="298" spans="90:90">
      <c r="CL298" s="385"/>
    </row>
    <row r="299" spans="90:90">
      <c r="CL299" s="385"/>
    </row>
    <row r="300" spans="90:90">
      <c r="CL300" s="385"/>
    </row>
    <row r="301" spans="90:90">
      <c r="CL301" s="385"/>
    </row>
    <row r="302" spans="90:90">
      <c r="CL302" s="385"/>
    </row>
    <row r="303" spans="90:90">
      <c r="CL303" s="385"/>
    </row>
    <row r="304" spans="90:90">
      <c r="CL304" s="385"/>
    </row>
    <row r="305" spans="90:90">
      <c r="CL305" s="385"/>
    </row>
    <row r="306" spans="90:90">
      <c r="CL306" s="385"/>
    </row>
    <row r="307" spans="90:90">
      <c r="CL307" s="385"/>
    </row>
    <row r="308" spans="90:90">
      <c r="CL308" s="385"/>
    </row>
    <row r="309" spans="90:90">
      <c r="CL309" s="385"/>
    </row>
    <row r="310" spans="90:90">
      <c r="CL310" s="385"/>
    </row>
    <row r="311" spans="90:90">
      <c r="CL311" s="385"/>
    </row>
    <row r="312" spans="90:90">
      <c r="CL312" s="385"/>
    </row>
    <row r="313" spans="90:90">
      <c r="CL313" s="385"/>
    </row>
    <row r="314" spans="90:90">
      <c r="CL314" s="385"/>
    </row>
    <row r="315" spans="90:90">
      <c r="CL315" s="385"/>
    </row>
    <row r="316" spans="90:90">
      <c r="CL316" s="385"/>
    </row>
    <row r="317" spans="90:90">
      <c r="CL317" s="385"/>
    </row>
    <row r="318" spans="90:90">
      <c r="CL318" s="385"/>
    </row>
    <row r="319" spans="90:90">
      <c r="CL319" s="385"/>
    </row>
    <row r="320" spans="90:90">
      <c r="CL320" s="385"/>
    </row>
    <row r="321" spans="90:90">
      <c r="CL321" s="385"/>
    </row>
    <row r="322" spans="90:90">
      <c r="CL322" s="385"/>
    </row>
    <row r="323" spans="90:90">
      <c r="CL323" s="385"/>
    </row>
    <row r="324" spans="90:90">
      <c r="CL324" s="385"/>
    </row>
    <row r="325" spans="90:90">
      <c r="CL325" s="385"/>
    </row>
    <row r="326" spans="90:90">
      <c r="CL326" s="385"/>
    </row>
    <row r="327" spans="90:90">
      <c r="CL327" s="385"/>
    </row>
    <row r="328" spans="90:90">
      <c r="CL328" s="385"/>
    </row>
    <row r="329" spans="90:90">
      <c r="CL329" s="385"/>
    </row>
    <row r="330" spans="90:90">
      <c r="CL330" s="385"/>
    </row>
    <row r="331" spans="90:90">
      <c r="CL331" s="385"/>
    </row>
    <row r="332" spans="90:90">
      <c r="CL332" s="385"/>
    </row>
    <row r="333" spans="90:90">
      <c r="CL333" s="385"/>
    </row>
    <row r="334" spans="90:90">
      <c r="CL334" s="385"/>
    </row>
    <row r="335" spans="90:90">
      <c r="CL335" s="385"/>
    </row>
    <row r="336" spans="90:90">
      <c r="CL336" s="385"/>
    </row>
    <row r="337" spans="90:90">
      <c r="CL337" s="385"/>
    </row>
    <row r="338" spans="90:90">
      <c r="CL338" s="385"/>
    </row>
    <row r="339" spans="90:90">
      <c r="CL339" s="385"/>
    </row>
    <row r="340" spans="90:90">
      <c r="CL340" s="385"/>
    </row>
    <row r="341" spans="90:90">
      <c r="CL341" s="385"/>
    </row>
    <row r="342" spans="90:90">
      <c r="CL342" s="385"/>
    </row>
    <row r="343" spans="90:90">
      <c r="CL343" s="385"/>
    </row>
    <row r="344" spans="90:90">
      <c r="CL344" s="385"/>
    </row>
    <row r="345" spans="90:90">
      <c r="CL345" s="385"/>
    </row>
    <row r="346" spans="90:90">
      <c r="CL346" s="385"/>
    </row>
    <row r="347" spans="90:90">
      <c r="CL347" s="385"/>
    </row>
    <row r="348" spans="90:90">
      <c r="CL348" s="385"/>
    </row>
    <row r="349" spans="90:90">
      <c r="CL349" s="385"/>
    </row>
    <row r="350" spans="90:90">
      <c r="CL350" s="385"/>
    </row>
    <row r="351" spans="90:90">
      <c r="CL351" s="385"/>
    </row>
    <row r="352" spans="90:90">
      <c r="CL352" s="385"/>
    </row>
    <row r="353" spans="90:90">
      <c r="CL353" s="385"/>
    </row>
    <row r="354" spans="90:90">
      <c r="CL354" s="385"/>
    </row>
    <row r="355" spans="90:90">
      <c r="CL355" s="385"/>
    </row>
    <row r="356" spans="90:90">
      <c r="CL356" s="385"/>
    </row>
    <row r="357" spans="90:90">
      <c r="CL357" s="385"/>
    </row>
    <row r="358" spans="90:90">
      <c r="CL358" s="385"/>
    </row>
    <row r="359" spans="90:90">
      <c r="CL359" s="385"/>
    </row>
    <row r="360" spans="90:90">
      <c r="CL360" s="385"/>
    </row>
    <row r="361" spans="90:90">
      <c r="CL361" s="385"/>
    </row>
    <row r="362" spans="90:90">
      <c r="CL362" s="385"/>
    </row>
    <row r="363" spans="90:90">
      <c r="CL363" s="385"/>
    </row>
    <row r="364" spans="90:90">
      <c r="CL364" s="385"/>
    </row>
    <row r="365" spans="90:90">
      <c r="CL365" s="385"/>
    </row>
    <row r="366" spans="90:90">
      <c r="CL366" s="385"/>
    </row>
    <row r="367" spans="90:90">
      <c r="CL367" s="385"/>
    </row>
    <row r="368" spans="90:90">
      <c r="CL368" s="385"/>
    </row>
    <row r="369" spans="90:90">
      <c r="CL369" s="385"/>
    </row>
    <row r="370" spans="90:90">
      <c r="CL370" s="385"/>
    </row>
    <row r="371" spans="90:90">
      <c r="CL371" s="385"/>
    </row>
    <row r="372" spans="90:90">
      <c r="CL372" s="385"/>
    </row>
    <row r="373" spans="90:90">
      <c r="CL373" s="385"/>
    </row>
    <row r="374" spans="90:90">
      <c r="CL374" s="385"/>
    </row>
    <row r="375" spans="90:90">
      <c r="CL375" s="385"/>
    </row>
    <row r="376" spans="90:90">
      <c r="CL376" s="385"/>
    </row>
    <row r="377" spans="90:90">
      <c r="CL377" s="385"/>
    </row>
    <row r="378" spans="90:90">
      <c r="CL378" s="385"/>
    </row>
    <row r="379" spans="90:90">
      <c r="CL379" s="385"/>
    </row>
    <row r="380" spans="90:90">
      <c r="CL380" s="385"/>
    </row>
    <row r="381" spans="90:90">
      <c r="CL381" s="385"/>
    </row>
    <row r="382" spans="90:90">
      <c r="CL382" s="385"/>
    </row>
    <row r="383" spans="90:90">
      <c r="CL383" s="385"/>
    </row>
    <row r="384" spans="90:90">
      <c r="CL384" s="385"/>
    </row>
    <row r="385" spans="90:90">
      <c r="CL385" s="385"/>
    </row>
    <row r="386" spans="90:90">
      <c r="CL386" s="385"/>
    </row>
    <row r="387" spans="90:90">
      <c r="CL387" s="385"/>
    </row>
    <row r="388" spans="90:90">
      <c r="CL388" s="385"/>
    </row>
    <row r="389" spans="90:90">
      <c r="CL389" s="385"/>
    </row>
    <row r="390" spans="90:90">
      <c r="CL390" s="385"/>
    </row>
    <row r="391" spans="90:90">
      <c r="CL391" s="385"/>
    </row>
    <row r="392" spans="90:90">
      <c r="CL392" s="385"/>
    </row>
    <row r="393" spans="90:90">
      <c r="CL393" s="385"/>
    </row>
    <row r="394" spans="90:90">
      <c r="CL394" s="385"/>
    </row>
    <row r="395" spans="90:90">
      <c r="CL395" s="385"/>
    </row>
    <row r="396" spans="90:90">
      <c r="CL396" s="385"/>
    </row>
    <row r="397" spans="90:90">
      <c r="CL397" s="385"/>
    </row>
    <row r="398" spans="90:90">
      <c r="CL398" s="385"/>
    </row>
    <row r="399" spans="90:90">
      <c r="CL399" s="385"/>
    </row>
    <row r="400" spans="90:90">
      <c r="CL400" s="385"/>
    </row>
    <row r="401" spans="90:90">
      <c r="CL401" s="385"/>
    </row>
    <row r="402" spans="90:90">
      <c r="CL402" s="385"/>
    </row>
    <row r="403" spans="90:90">
      <c r="CL403" s="385"/>
    </row>
    <row r="404" spans="90:90">
      <c r="CL404" s="385"/>
    </row>
    <row r="405" spans="90:90">
      <c r="CL405" s="385"/>
    </row>
    <row r="406" spans="90:90">
      <c r="CL406" s="385"/>
    </row>
    <row r="407" spans="90:90">
      <c r="CL407" s="385"/>
    </row>
    <row r="408" spans="90:90">
      <c r="CL408" s="385"/>
    </row>
    <row r="409" spans="90:90">
      <c r="CL409" s="385"/>
    </row>
    <row r="410" spans="90:90">
      <c r="CL410" s="385"/>
    </row>
    <row r="411" spans="90:90">
      <c r="CL411" s="385"/>
    </row>
    <row r="412" spans="90:90">
      <c r="CL412" s="385"/>
    </row>
    <row r="413" spans="90:90">
      <c r="CL413" s="385"/>
    </row>
    <row r="414" spans="90:90">
      <c r="CL414" s="385"/>
    </row>
    <row r="415" spans="90:90">
      <c r="CL415" s="385"/>
    </row>
    <row r="416" spans="90:90">
      <c r="CL416" s="385"/>
    </row>
    <row r="417" spans="90:90">
      <c r="CL417" s="385"/>
    </row>
    <row r="418" spans="90:90">
      <c r="CL418" s="385"/>
    </row>
    <row r="419" spans="90:90">
      <c r="CL419" s="385"/>
    </row>
    <row r="420" spans="90:90">
      <c r="CL420" s="385"/>
    </row>
    <row r="421" spans="90:90">
      <c r="CL421" s="385"/>
    </row>
    <row r="422" spans="90:90">
      <c r="CL422" s="385"/>
    </row>
    <row r="423" spans="90:90">
      <c r="CL423" s="385"/>
    </row>
    <row r="424" spans="90:90">
      <c r="CL424" s="385"/>
    </row>
    <row r="425" spans="90:90">
      <c r="CL425" s="385"/>
    </row>
    <row r="426" spans="90:90">
      <c r="CL426" s="385"/>
    </row>
    <row r="427" spans="90:90">
      <c r="CL427" s="385"/>
    </row>
    <row r="428" spans="90:90">
      <c r="CL428" s="385"/>
    </row>
    <row r="429" spans="90:90">
      <c r="CL429" s="385"/>
    </row>
    <row r="430" spans="90:90">
      <c r="CL430" s="385"/>
    </row>
    <row r="431" spans="90:90">
      <c r="CL431" s="385"/>
    </row>
    <row r="432" spans="90:90">
      <c r="CL432" s="385"/>
    </row>
    <row r="433" spans="90:90">
      <c r="CL433" s="385"/>
    </row>
    <row r="434" spans="90:90">
      <c r="CL434" s="385"/>
    </row>
    <row r="435" spans="90:90">
      <c r="CL435" s="385"/>
    </row>
    <row r="436" spans="90:90">
      <c r="CL436" s="385"/>
    </row>
    <row r="437" spans="90:90">
      <c r="CL437" s="385"/>
    </row>
    <row r="438" spans="90:90">
      <c r="CL438" s="385"/>
    </row>
    <row r="439" spans="90:90">
      <c r="CL439" s="385"/>
    </row>
    <row r="440" spans="90:90">
      <c r="CL440" s="385"/>
    </row>
    <row r="441" spans="90:90">
      <c r="CL441" s="385"/>
    </row>
    <row r="442" spans="90:90">
      <c r="CL442" s="385"/>
    </row>
    <row r="443" spans="90:90">
      <c r="CL443" s="385"/>
    </row>
    <row r="444" spans="90:90">
      <c r="CL444" s="385"/>
    </row>
    <row r="445" spans="90:90">
      <c r="CL445" s="385"/>
    </row>
    <row r="446" spans="90:90">
      <c r="CL446" s="385"/>
    </row>
    <row r="447" spans="90:90">
      <c r="CL447" s="385"/>
    </row>
    <row r="448" spans="90:90">
      <c r="CL448" s="385"/>
    </row>
    <row r="449" spans="90:90">
      <c r="CL449" s="385"/>
    </row>
    <row r="450" spans="90:90">
      <c r="CL450" s="385"/>
    </row>
    <row r="451" spans="90:90">
      <c r="CL451" s="385"/>
    </row>
    <row r="452" spans="90:90">
      <c r="CL452" s="385"/>
    </row>
    <row r="453" spans="90:90">
      <c r="CL453" s="385"/>
    </row>
    <row r="454" spans="90:90">
      <c r="CL454" s="385"/>
    </row>
    <row r="455" spans="90:90">
      <c r="CL455" s="385"/>
    </row>
    <row r="456" spans="90:90">
      <c r="CL456" s="385"/>
    </row>
    <row r="457" spans="90:90">
      <c r="CL457" s="385"/>
    </row>
    <row r="458" spans="90:90">
      <c r="CL458" s="385"/>
    </row>
    <row r="459" spans="90:90">
      <c r="CL459" s="385"/>
    </row>
    <row r="460" spans="90:90">
      <c r="CL460" s="385"/>
    </row>
    <row r="461" spans="90:90">
      <c r="CL461" s="385"/>
    </row>
    <row r="462" spans="90:90">
      <c r="CL462" s="385"/>
    </row>
    <row r="463" spans="90:90">
      <c r="CL463" s="385"/>
    </row>
    <row r="464" spans="90:90">
      <c r="CL464" s="385"/>
    </row>
    <row r="465" spans="90:90">
      <c r="CL465" s="385"/>
    </row>
    <row r="466" spans="90:90">
      <c r="CL466" s="385"/>
    </row>
    <row r="467" spans="90:90">
      <c r="CL467" s="385"/>
    </row>
    <row r="468" spans="90:90">
      <c r="CL468" s="385"/>
    </row>
    <row r="469" spans="90:90">
      <c r="CL469" s="385"/>
    </row>
    <row r="470" spans="90:90">
      <c r="CL470" s="385"/>
    </row>
    <row r="471" spans="90:90">
      <c r="CL471" s="385"/>
    </row>
    <row r="472" spans="90:90">
      <c r="CL472" s="385"/>
    </row>
    <row r="473" spans="90:90">
      <c r="CL473" s="385"/>
    </row>
    <row r="474" spans="90:90">
      <c r="CL474" s="385"/>
    </row>
    <row r="475" spans="90:90">
      <c r="CL475" s="385"/>
    </row>
    <row r="476" spans="90:90">
      <c r="CL476" s="385"/>
    </row>
    <row r="477" spans="90:90">
      <c r="CL477" s="385"/>
    </row>
    <row r="478" spans="90:90">
      <c r="CL478" s="385"/>
    </row>
    <row r="479" spans="90:90">
      <c r="CL479" s="385"/>
    </row>
    <row r="480" spans="90:90">
      <c r="CL480" s="385"/>
    </row>
    <row r="481" spans="90:90">
      <c r="CL481" s="385"/>
    </row>
    <row r="482" spans="90:90">
      <c r="CL482" s="385"/>
    </row>
    <row r="483" spans="90:90">
      <c r="CL483" s="385"/>
    </row>
    <row r="484" spans="90:90">
      <c r="CL484" s="385"/>
    </row>
    <row r="485" spans="90:90">
      <c r="CL485" s="385"/>
    </row>
    <row r="486" spans="90:90">
      <c r="CL486" s="385"/>
    </row>
    <row r="487" spans="90:90">
      <c r="CL487" s="385"/>
    </row>
    <row r="488" spans="90:90">
      <c r="CL488" s="385"/>
    </row>
    <row r="489" spans="90:90">
      <c r="CL489" s="385"/>
    </row>
    <row r="490" spans="90:90">
      <c r="CL490" s="385"/>
    </row>
    <row r="491" spans="90:90">
      <c r="CL491" s="385"/>
    </row>
    <row r="492" spans="90:90">
      <c r="CL492" s="385"/>
    </row>
    <row r="493" spans="90:90">
      <c r="CL493" s="385"/>
    </row>
    <row r="494" spans="90:90">
      <c r="CL494" s="385"/>
    </row>
    <row r="495" spans="90:90">
      <c r="CL495" s="385"/>
    </row>
    <row r="496" spans="90:90">
      <c r="CL496" s="385"/>
    </row>
    <row r="497" spans="90:90">
      <c r="CL497" s="385"/>
    </row>
    <row r="498" spans="90:90">
      <c r="CL498" s="385"/>
    </row>
    <row r="499" spans="90:90">
      <c r="CL499" s="385"/>
    </row>
    <row r="500" spans="90:90">
      <c r="CL500" s="385"/>
    </row>
    <row r="501" spans="90:90">
      <c r="CL501" s="385"/>
    </row>
    <row r="502" spans="90:90">
      <c r="CL502" s="385"/>
    </row>
    <row r="503" spans="90:90">
      <c r="CL503" s="385"/>
    </row>
    <row r="504" spans="90:90">
      <c r="CL504" s="385"/>
    </row>
    <row r="505" spans="90:90">
      <c r="CL505" s="385"/>
    </row>
    <row r="506" spans="90:90">
      <c r="CL506" s="385"/>
    </row>
    <row r="507" spans="90:90">
      <c r="CL507" s="385"/>
    </row>
    <row r="508" spans="90:90">
      <c r="CL508" s="385"/>
    </row>
    <row r="509" spans="90:90">
      <c r="CL509" s="385"/>
    </row>
    <row r="510" spans="90:90">
      <c r="CL510" s="385"/>
    </row>
    <row r="511" spans="90:90">
      <c r="CL511" s="385"/>
    </row>
    <row r="512" spans="90:90">
      <c r="CL512" s="385"/>
    </row>
    <row r="513" spans="90:90">
      <c r="CL513" s="385"/>
    </row>
    <row r="514" spans="90:90">
      <c r="CL514" s="385"/>
    </row>
    <row r="515" spans="90:90">
      <c r="CL515" s="385"/>
    </row>
    <row r="516" spans="90:90">
      <c r="CL516" s="385"/>
    </row>
    <row r="517" spans="90:90">
      <c r="CL517" s="385"/>
    </row>
    <row r="518" spans="90:90">
      <c r="CL518" s="385"/>
    </row>
    <row r="519" spans="90:90">
      <c r="CL519" s="385"/>
    </row>
    <row r="520" spans="90:90">
      <c r="CL520" s="385"/>
    </row>
    <row r="521" spans="90:90">
      <c r="CL521" s="385"/>
    </row>
    <row r="522" spans="90:90">
      <c r="CL522" s="385"/>
    </row>
    <row r="523" spans="90:90">
      <c r="CL523" s="385"/>
    </row>
    <row r="524" spans="90:90">
      <c r="CL524" s="385"/>
    </row>
    <row r="525" spans="90:90">
      <c r="CL525" s="385"/>
    </row>
    <row r="526" spans="90:90">
      <c r="CL526" s="385"/>
    </row>
    <row r="527" spans="90:90">
      <c r="CL527" s="385"/>
    </row>
    <row r="528" spans="90:90">
      <c r="CL528" s="385"/>
    </row>
    <row r="529" spans="90:90">
      <c r="CL529" s="385"/>
    </row>
    <row r="530" spans="90:90">
      <c r="CL530" s="385"/>
    </row>
    <row r="531" spans="90:90">
      <c r="CL531" s="385"/>
    </row>
    <row r="532" spans="90:90">
      <c r="CL532" s="385"/>
    </row>
    <row r="533" spans="90:90">
      <c r="CL533" s="385"/>
    </row>
    <row r="534" spans="90:90">
      <c r="CL534" s="385"/>
    </row>
    <row r="535" spans="90:90">
      <c r="CL535" s="385"/>
    </row>
    <row r="536" spans="90:90">
      <c r="CL536" s="385"/>
    </row>
    <row r="537" spans="90:90">
      <c r="CL537" s="385"/>
    </row>
    <row r="538" spans="90:90">
      <c r="CL538" s="385"/>
    </row>
    <row r="539" spans="90:90">
      <c r="CL539" s="385"/>
    </row>
    <row r="540" spans="90:90">
      <c r="CL540" s="385"/>
    </row>
    <row r="541" spans="90:90">
      <c r="CL541" s="385"/>
    </row>
    <row r="542" spans="90:90">
      <c r="CL542" s="385"/>
    </row>
    <row r="543" spans="90:90">
      <c r="CL543" s="385"/>
    </row>
    <row r="544" spans="90:90">
      <c r="CL544" s="385"/>
    </row>
    <row r="545" spans="90:90">
      <c r="CL545" s="385"/>
    </row>
    <row r="546" spans="90:90">
      <c r="CL546" s="385"/>
    </row>
    <row r="547" spans="90:90">
      <c r="CL547" s="385"/>
    </row>
    <row r="548" spans="90:90">
      <c r="CL548" s="385"/>
    </row>
    <row r="549" spans="90:90">
      <c r="CL549" s="385"/>
    </row>
    <row r="550" spans="90:90">
      <c r="CL550" s="385"/>
    </row>
    <row r="551" spans="90:90">
      <c r="CL551" s="385"/>
    </row>
    <row r="552" spans="90:90">
      <c r="CL552" s="385"/>
    </row>
    <row r="553" spans="90:90">
      <c r="CL553" s="385"/>
    </row>
    <row r="554" spans="90:90">
      <c r="CL554" s="385"/>
    </row>
    <row r="555" spans="90:90">
      <c r="CL555" s="385"/>
    </row>
    <row r="556" spans="90:90">
      <c r="CL556" s="385"/>
    </row>
    <row r="557" spans="90:90">
      <c r="CL557" s="385"/>
    </row>
    <row r="558" spans="90:90">
      <c r="CL558" s="385"/>
    </row>
    <row r="559" spans="90:90">
      <c r="CL559" s="385"/>
    </row>
    <row r="560" spans="90:90">
      <c r="CL560" s="385"/>
    </row>
    <row r="561" spans="90:90">
      <c r="CL561" s="385"/>
    </row>
    <row r="562" spans="90:90">
      <c r="CL562" s="385"/>
    </row>
    <row r="563" spans="90:90">
      <c r="CL563" s="385"/>
    </row>
    <row r="564" spans="90:90">
      <c r="CL564" s="385"/>
    </row>
    <row r="565" spans="90:90">
      <c r="CL565" s="385"/>
    </row>
    <row r="566" spans="90:90">
      <c r="CL566" s="385"/>
    </row>
    <row r="567" spans="90:90">
      <c r="CL567" s="385"/>
    </row>
    <row r="568" spans="90:90">
      <c r="CL568" s="385"/>
    </row>
    <row r="569" spans="90:90">
      <c r="CL569" s="385"/>
    </row>
    <row r="570" spans="90:90">
      <c r="CL570" s="385"/>
    </row>
    <row r="571" spans="90:90">
      <c r="CL571" s="385"/>
    </row>
    <row r="572" spans="90:90">
      <c r="CL572" s="385"/>
    </row>
    <row r="573" spans="90:90">
      <c r="CL573" s="385"/>
    </row>
    <row r="574" spans="90:90">
      <c r="CL574" s="385"/>
    </row>
    <row r="575" spans="90:90">
      <c r="CL575" s="385"/>
    </row>
    <row r="576" spans="90:90">
      <c r="CL576" s="385"/>
    </row>
    <row r="577" spans="90:90">
      <c r="CL577" s="385"/>
    </row>
    <row r="578" spans="90:90">
      <c r="CL578" s="385"/>
    </row>
    <row r="579" spans="90:90">
      <c r="CL579" s="385"/>
    </row>
    <row r="580" spans="90:90">
      <c r="CL580" s="385"/>
    </row>
    <row r="581" spans="90:90">
      <c r="CL581" s="385"/>
    </row>
    <row r="582" spans="90:90">
      <c r="CL582" s="385"/>
    </row>
    <row r="583" spans="90:90">
      <c r="CL583" s="385"/>
    </row>
    <row r="584" spans="90:90">
      <c r="CL584" s="385"/>
    </row>
    <row r="585" spans="90:90">
      <c r="CL585" s="385"/>
    </row>
    <row r="586" spans="90:90">
      <c r="CL586" s="385"/>
    </row>
    <row r="587" spans="90:90">
      <c r="CL587" s="385"/>
    </row>
    <row r="588" spans="90:90">
      <c r="CL588" s="385"/>
    </row>
    <row r="589" spans="90:90">
      <c r="CL589" s="385"/>
    </row>
    <row r="590" spans="90:90">
      <c r="CL590" s="385"/>
    </row>
    <row r="591" spans="90:90">
      <c r="CL591" s="385"/>
    </row>
    <row r="592" spans="90:90">
      <c r="CL592" s="385"/>
    </row>
    <row r="593" spans="90:90">
      <c r="CL593" s="385"/>
    </row>
    <row r="594" spans="90:90">
      <c r="CL594" s="385"/>
    </row>
    <row r="595" spans="90:90">
      <c r="CL595" s="385"/>
    </row>
    <row r="596" spans="90:90">
      <c r="CL596" s="385"/>
    </row>
    <row r="597" spans="90:90">
      <c r="CL597" s="385"/>
    </row>
    <row r="598" spans="90:90">
      <c r="CL598" s="385"/>
    </row>
    <row r="599" spans="90:90">
      <c r="CL599" s="385"/>
    </row>
    <row r="600" spans="90:90">
      <c r="CL600" s="385"/>
    </row>
    <row r="601" spans="90:90">
      <c r="CL601" s="385"/>
    </row>
    <row r="602" spans="90:90">
      <c r="CL602" s="385"/>
    </row>
    <row r="603" spans="90:90">
      <c r="CL603" s="385"/>
    </row>
    <row r="604" spans="90:90">
      <c r="CL604" s="385"/>
    </row>
    <row r="605" spans="90:90">
      <c r="CL605" s="385"/>
    </row>
    <row r="606" spans="90:90">
      <c r="CL606" s="385"/>
    </row>
    <row r="607" spans="90:90">
      <c r="CL607" s="385"/>
    </row>
    <row r="608" spans="90:90">
      <c r="CL608" s="385"/>
    </row>
    <row r="609" spans="90:90">
      <c r="CL609" s="385"/>
    </row>
    <row r="610" spans="90:90">
      <c r="CL610" s="385"/>
    </row>
    <row r="611" spans="90:90">
      <c r="CL611" s="385"/>
    </row>
    <row r="612" spans="90:90">
      <c r="CL612" s="385"/>
    </row>
    <row r="613" spans="90:90">
      <c r="CL613" s="385"/>
    </row>
    <row r="614" spans="90:90">
      <c r="CL614" s="385"/>
    </row>
    <row r="615" spans="90:90">
      <c r="CL615" s="385"/>
    </row>
    <row r="616" spans="90:90">
      <c r="CL616" s="385"/>
    </row>
    <row r="617" spans="90:90">
      <c r="CL617" s="385"/>
    </row>
    <row r="618" spans="90:90">
      <c r="CL618" s="385"/>
    </row>
    <row r="619" spans="90:90">
      <c r="CL619" s="385"/>
    </row>
    <row r="620" spans="90:90">
      <c r="CL620" s="385"/>
    </row>
    <row r="621" spans="90:90">
      <c r="CL621" s="385"/>
    </row>
    <row r="622" spans="90:90">
      <c r="CL622" s="385"/>
    </row>
    <row r="623" spans="90:90">
      <c r="CL623" s="385"/>
    </row>
    <row r="624" spans="90:90">
      <c r="CL624" s="385"/>
    </row>
    <row r="625" spans="90:90">
      <c r="CL625" s="385"/>
    </row>
    <row r="626" spans="90:90">
      <c r="CL626" s="385"/>
    </row>
    <row r="627" spans="90:90">
      <c r="CL627" s="385"/>
    </row>
    <row r="628" spans="90:90">
      <c r="CL628" s="385"/>
    </row>
    <row r="629" spans="90:90">
      <c r="CL629" s="385"/>
    </row>
    <row r="630" spans="90:90">
      <c r="CL630" s="385"/>
    </row>
    <row r="631" spans="90:90">
      <c r="CL631" s="385"/>
    </row>
    <row r="632" spans="90:90">
      <c r="CL632" s="385"/>
    </row>
    <row r="633" spans="90:90">
      <c r="CL633" s="385"/>
    </row>
    <row r="634" spans="90:90">
      <c r="CL634" s="385"/>
    </row>
    <row r="635" spans="90:90">
      <c r="CL635" s="385"/>
    </row>
    <row r="636" spans="90:90">
      <c r="CL636" s="385"/>
    </row>
    <row r="637" spans="90:90">
      <c r="CL637" s="385"/>
    </row>
    <row r="638" spans="90:90">
      <c r="CL638" s="385"/>
    </row>
    <row r="639" spans="90:90">
      <c r="CL639" s="385"/>
    </row>
    <row r="640" spans="90:90">
      <c r="CL640" s="385"/>
    </row>
    <row r="641" spans="90:90">
      <c r="CL641" s="385"/>
    </row>
    <row r="642" spans="90:90">
      <c r="CL642" s="385"/>
    </row>
    <row r="643" spans="90:90">
      <c r="CL643" s="385"/>
    </row>
    <row r="644" spans="90:90">
      <c r="CL644" s="385"/>
    </row>
    <row r="645" spans="90:90">
      <c r="CL645" s="385"/>
    </row>
    <row r="646" spans="90:90">
      <c r="CL646" s="385"/>
    </row>
    <row r="647" spans="90:90">
      <c r="CL647" s="385"/>
    </row>
    <row r="648" spans="90:90">
      <c r="CL648" s="385"/>
    </row>
    <row r="649" spans="90:90">
      <c r="CL649" s="385"/>
    </row>
    <row r="650" spans="90:90">
      <c r="CL650" s="385"/>
    </row>
    <row r="651" spans="90:90">
      <c r="CL651" s="385"/>
    </row>
    <row r="652" spans="90:90">
      <c r="CL652" s="385"/>
    </row>
    <row r="653" spans="90:90">
      <c r="CL653" s="385"/>
    </row>
    <row r="654" spans="90:90">
      <c r="CL654" s="385"/>
    </row>
    <row r="655" spans="90:90">
      <c r="CL655" s="385"/>
    </row>
    <row r="656" spans="90:90">
      <c r="CL656" s="385"/>
    </row>
    <row r="657" spans="90:90">
      <c r="CL657" s="385"/>
    </row>
    <row r="658" spans="90:90">
      <c r="CL658" s="385"/>
    </row>
    <row r="659" spans="90:90">
      <c r="CL659" s="385"/>
    </row>
    <row r="660" spans="90:90">
      <c r="CL660" s="385"/>
    </row>
    <row r="661" spans="90:90">
      <c r="CL661" s="385"/>
    </row>
    <row r="662" spans="90:90">
      <c r="CL662" s="385"/>
    </row>
    <row r="663" spans="90:90">
      <c r="CL663" s="385"/>
    </row>
    <row r="664" spans="90:90">
      <c r="CL664" s="385"/>
    </row>
    <row r="665" spans="90:90">
      <c r="CL665" s="385"/>
    </row>
    <row r="666" spans="90:90">
      <c r="CL666" s="385"/>
    </row>
    <row r="667" spans="90:90">
      <c r="CL667" s="385"/>
    </row>
    <row r="668" spans="90:90">
      <c r="CL668" s="385"/>
    </row>
    <row r="669" spans="90:90">
      <c r="CL669" s="385"/>
    </row>
    <row r="670" spans="90:90">
      <c r="CL670" s="385"/>
    </row>
    <row r="671" spans="90:90">
      <c r="CL671" s="385"/>
    </row>
    <row r="672" spans="90:90">
      <c r="CL672" s="385"/>
    </row>
    <row r="673" spans="90:90">
      <c r="CL673" s="385"/>
    </row>
    <row r="674" spans="90:90">
      <c r="CL674" s="385"/>
    </row>
    <row r="675" spans="90:90">
      <c r="CL675" s="385"/>
    </row>
    <row r="676" spans="90:90">
      <c r="CL676" s="385"/>
    </row>
    <row r="677" spans="90:90">
      <c r="CL677" s="385"/>
    </row>
    <row r="678" spans="90:90">
      <c r="CL678" s="385"/>
    </row>
    <row r="679" spans="90:90">
      <c r="CL679" s="385"/>
    </row>
    <row r="680" spans="90:90">
      <c r="CL680" s="385"/>
    </row>
    <row r="681" spans="90:90">
      <c r="CL681" s="385"/>
    </row>
    <row r="682" spans="90:90">
      <c r="CL682" s="385"/>
    </row>
    <row r="683" spans="90:90">
      <c r="CL683" s="385"/>
    </row>
    <row r="684" spans="90:90">
      <c r="CL684" s="385"/>
    </row>
    <row r="685" spans="90:90">
      <c r="CL685" s="385"/>
    </row>
    <row r="686" spans="90:90">
      <c r="CL686" s="385"/>
    </row>
    <row r="687" spans="90:90">
      <c r="CL687" s="385"/>
    </row>
    <row r="688" spans="90:90">
      <c r="CL688" s="385"/>
    </row>
    <row r="689" spans="90:90">
      <c r="CL689" s="385"/>
    </row>
    <row r="690" spans="90:90">
      <c r="CL690" s="385"/>
    </row>
    <row r="691" spans="90:90">
      <c r="CL691" s="385"/>
    </row>
    <row r="692" spans="90:90">
      <c r="CL692" s="385"/>
    </row>
    <row r="693" spans="90:90">
      <c r="CL693" s="385"/>
    </row>
    <row r="694" spans="90:90">
      <c r="CL694" s="385"/>
    </row>
    <row r="695" spans="90:90">
      <c r="CL695" s="385"/>
    </row>
    <row r="696" spans="90:90">
      <c r="CL696" s="385"/>
    </row>
    <row r="697" spans="90:90">
      <c r="CL697" s="385"/>
    </row>
    <row r="698" spans="90:90">
      <c r="CL698" s="385"/>
    </row>
    <row r="699" spans="90:90">
      <c r="CL699" s="385"/>
    </row>
    <row r="700" spans="90:90">
      <c r="CL700" s="385"/>
    </row>
    <row r="701" spans="90:90">
      <c r="CL701" s="385"/>
    </row>
    <row r="702" spans="90:90">
      <c r="CL702" s="385"/>
    </row>
    <row r="703" spans="90:90">
      <c r="CL703" s="385"/>
    </row>
    <row r="704" spans="90:90">
      <c r="CL704" s="385"/>
    </row>
    <row r="705" spans="90:90">
      <c r="CL705" s="385"/>
    </row>
    <row r="706" spans="90:90">
      <c r="CL706" s="385"/>
    </row>
    <row r="707" spans="90:90">
      <c r="CL707" s="385"/>
    </row>
    <row r="708" spans="90:90">
      <c r="CL708" s="385"/>
    </row>
    <row r="709" spans="90:90">
      <c r="CL709" s="385"/>
    </row>
    <row r="710" spans="90:90">
      <c r="CL710" s="385"/>
    </row>
    <row r="711" spans="90:90">
      <c r="CL711" s="385"/>
    </row>
    <row r="712" spans="90:90">
      <c r="CL712" s="385"/>
    </row>
    <row r="713" spans="90:90">
      <c r="CL713" s="385"/>
    </row>
    <row r="714" spans="90:90">
      <c r="CL714" s="385"/>
    </row>
    <row r="715" spans="90:90">
      <c r="CL715" s="385"/>
    </row>
    <row r="716" spans="90:90">
      <c r="CL716" s="385"/>
    </row>
    <row r="717" spans="90:90">
      <c r="CL717" s="385"/>
    </row>
    <row r="718" spans="90:90">
      <c r="CL718" s="385"/>
    </row>
    <row r="719" spans="90:90">
      <c r="CL719" s="385"/>
    </row>
    <row r="720" spans="90:90">
      <c r="CL720" s="385"/>
    </row>
    <row r="721" spans="90:90">
      <c r="CL721" s="385"/>
    </row>
    <row r="722" spans="90:90">
      <c r="CL722" s="385"/>
    </row>
    <row r="723" spans="90:90">
      <c r="CL723" s="385"/>
    </row>
    <row r="724" spans="90:90">
      <c r="CL724" s="385"/>
    </row>
    <row r="725" spans="90:90">
      <c r="CL725" s="385"/>
    </row>
    <row r="726" spans="90:90">
      <c r="CL726" s="385"/>
    </row>
    <row r="727" spans="90:90">
      <c r="CL727" s="385"/>
    </row>
    <row r="728" spans="90:90">
      <c r="CL728" s="385"/>
    </row>
    <row r="729" spans="90:90">
      <c r="CL729" s="385"/>
    </row>
    <row r="730" spans="90:90">
      <c r="CL730" s="385"/>
    </row>
    <row r="731" spans="90:90">
      <c r="CL731" s="385"/>
    </row>
    <row r="732" spans="90:90">
      <c r="CL732" s="385"/>
    </row>
    <row r="733" spans="90:90">
      <c r="CL733" s="385"/>
    </row>
    <row r="734" spans="90:90">
      <c r="CL734" s="385"/>
    </row>
    <row r="735" spans="90:90">
      <c r="CL735" s="385"/>
    </row>
    <row r="736" spans="90:90">
      <c r="CL736" s="385"/>
    </row>
    <row r="737" spans="90:90">
      <c r="CL737" s="385"/>
    </row>
    <row r="738" spans="90:90">
      <c r="CL738" s="385"/>
    </row>
    <row r="739" spans="90:90">
      <c r="CL739" s="385"/>
    </row>
    <row r="740" spans="90:90">
      <c r="CL740" s="385"/>
    </row>
    <row r="741" spans="90:90">
      <c r="CL741" s="385"/>
    </row>
    <row r="742" spans="90:90">
      <c r="CL742" s="385"/>
    </row>
    <row r="743" spans="90:90">
      <c r="CL743" s="385"/>
    </row>
    <row r="744" spans="90:90">
      <c r="CL744" s="385"/>
    </row>
    <row r="745" spans="90:90">
      <c r="CL745" s="385"/>
    </row>
    <row r="746" spans="90:90">
      <c r="CL746" s="385"/>
    </row>
    <row r="747" spans="90:90">
      <c r="CL747" s="385"/>
    </row>
    <row r="748" spans="90:90">
      <c r="CL748" s="385"/>
    </row>
    <row r="749" spans="90:90">
      <c r="CL749" s="385"/>
    </row>
    <row r="750" spans="90:90">
      <c r="CL750" s="385"/>
    </row>
    <row r="751" spans="90:90">
      <c r="CL751" s="385"/>
    </row>
    <row r="752" spans="90:90">
      <c r="CL752" s="385"/>
    </row>
    <row r="753" spans="90:90">
      <c r="CL753" s="385"/>
    </row>
    <row r="754" spans="90:90">
      <c r="CL754" s="385"/>
    </row>
    <row r="755" spans="90:90">
      <c r="CL755" s="385"/>
    </row>
    <row r="756" spans="90:90">
      <c r="CL756" s="385"/>
    </row>
    <row r="757" spans="90:90">
      <c r="CL757" s="385"/>
    </row>
    <row r="758" spans="90:90">
      <c r="CL758" s="385"/>
    </row>
    <row r="759" spans="90:90">
      <c r="CL759" s="385"/>
    </row>
    <row r="760" spans="90:90">
      <c r="CL760" s="385"/>
    </row>
    <row r="761" spans="90:90">
      <c r="CL761" s="385"/>
    </row>
    <row r="762" spans="90:90">
      <c r="CL762" s="385"/>
    </row>
    <row r="763" spans="90:90">
      <c r="CL763" s="385"/>
    </row>
    <row r="764" spans="90:90">
      <c r="CL764" s="385"/>
    </row>
    <row r="765" spans="90:90">
      <c r="CL765" s="385"/>
    </row>
    <row r="766" spans="90:90">
      <c r="CL766" s="385"/>
    </row>
    <row r="767" spans="90:90">
      <c r="CL767" s="385"/>
    </row>
    <row r="768" spans="90:90">
      <c r="CL768" s="385"/>
    </row>
    <row r="769" spans="90:90">
      <c r="CL769" s="385"/>
    </row>
    <row r="770" spans="90:90">
      <c r="CL770" s="385"/>
    </row>
    <row r="771" spans="90:90">
      <c r="CL771" s="385"/>
    </row>
    <row r="772" spans="90:90">
      <c r="CL772" s="385"/>
    </row>
    <row r="773" spans="90:90">
      <c r="CL773" s="385"/>
    </row>
    <row r="774" spans="90:90">
      <c r="CL774" s="385"/>
    </row>
    <row r="775" spans="90:90">
      <c r="CL775" s="385"/>
    </row>
    <row r="776" spans="90:90">
      <c r="CL776" s="385"/>
    </row>
    <row r="777" spans="90:90">
      <c r="CL777" s="385"/>
    </row>
    <row r="778" spans="90:90">
      <c r="CL778" s="385"/>
    </row>
    <row r="779" spans="90:90">
      <c r="CL779" s="385"/>
    </row>
    <row r="780" spans="90:90">
      <c r="CL780" s="385"/>
    </row>
    <row r="781" spans="90:90">
      <c r="CL781" s="385"/>
    </row>
    <row r="782" spans="90:90">
      <c r="CL782" s="385"/>
    </row>
    <row r="783" spans="90:90">
      <c r="CL783" s="385"/>
    </row>
    <row r="784" spans="90:90">
      <c r="CL784" s="385"/>
    </row>
    <row r="785" spans="90:90">
      <c r="CL785" s="385"/>
    </row>
    <row r="786" spans="90:90">
      <c r="CL786" s="385"/>
    </row>
    <row r="787" spans="90:90">
      <c r="CL787" s="385"/>
    </row>
    <row r="788" spans="90:90">
      <c r="CL788" s="385"/>
    </row>
    <row r="789" spans="90:90">
      <c r="CL789" s="385"/>
    </row>
    <row r="790" spans="90:90">
      <c r="CL790" s="385"/>
    </row>
    <row r="791" spans="90:90">
      <c r="CL791" s="385"/>
    </row>
    <row r="792" spans="90:90">
      <c r="CL792" s="385"/>
    </row>
    <row r="793" spans="90:90">
      <c r="CL793" s="385"/>
    </row>
    <row r="794" spans="90:90">
      <c r="CL794" s="385"/>
    </row>
    <row r="795" spans="90:90">
      <c r="CL795" s="385"/>
    </row>
    <row r="796" spans="90:90">
      <c r="CL796" s="385"/>
    </row>
    <row r="797" spans="90:90">
      <c r="CL797" s="385"/>
    </row>
    <row r="798" spans="90:90">
      <c r="CL798" s="385"/>
    </row>
    <row r="799" spans="90:90">
      <c r="CL799" s="385"/>
    </row>
    <row r="800" spans="90:90">
      <c r="CL800" s="385"/>
    </row>
    <row r="801" spans="90:90">
      <c r="CL801" s="385"/>
    </row>
    <row r="802" spans="90:90">
      <c r="CL802" s="385"/>
    </row>
    <row r="803" spans="90:90">
      <c r="CL803" s="385"/>
    </row>
    <row r="804" spans="90:90">
      <c r="CL804" s="385"/>
    </row>
    <row r="805" spans="90:90">
      <c r="CL805" s="385"/>
    </row>
    <row r="806" spans="90:90">
      <c r="CL806" s="385"/>
    </row>
    <row r="807" spans="90:90">
      <c r="CL807" s="385"/>
    </row>
    <row r="808" spans="90:90">
      <c r="CL808" s="385"/>
    </row>
    <row r="809" spans="90:90">
      <c r="CL809" s="385"/>
    </row>
    <row r="810" spans="90:90">
      <c r="CL810" s="385"/>
    </row>
    <row r="811" spans="90:90">
      <c r="CL811" s="385"/>
    </row>
    <row r="812" spans="90:90">
      <c r="CL812" s="385"/>
    </row>
    <row r="813" spans="90:90">
      <c r="CL813" s="385"/>
    </row>
    <row r="814" spans="90:90">
      <c r="CL814" s="385"/>
    </row>
    <row r="815" spans="90:90">
      <c r="CL815" s="385"/>
    </row>
    <row r="816" spans="90:90">
      <c r="CL816" s="385"/>
    </row>
    <row r="817" spans="90:90">
      <c r="CL817" s="385"/>
    </row>
    <row r="818" spans="90:90">
      <c r="CL818" s="385"/>
    </row>
    <row r="819" spans="90:90">
      <c r="CL819" s="385"/>
    </row>
    <row r="820" spans="90:90">
      <c r="CL820" s="385"/>
    </row>
    <row r="821" spans="90:90">
      <c r="CL821" s="385"/>
    </row>
    <row r="822" spans="90:90">
      <c r="CL822" s="385"/>
    </row>
    <row r="823" spans="90:90">
      <c r="CL823" s="385"/>
    </row>
    <row r="824" spans="90:90">
      <c r="CL824" s="385"/>
    </row>
    <row r="825" spans="90:90">
      <c r="CL825" s="385"/>
    </row>
    <row r="826" spans="90:90">
      <c r="CL826" s="385"/>
    </row>
    <row r="827" spans="90:90">
      <c r="CL827" s="385"/>
    </row>
    <row r="828" spans="90:90">
      <c r="CL828" s="385"/>
    </row>
    <row r="829" spans="90:90">
      <c r="CL829" s="385"/>
    </row>
    <row r="830" spans="90:90">
      <c r="CL830" s="385"/>
    </row>
    <row r="831" spans="90:90">
      <c r="CL831" s="385"/>
    </row>
    <row r="832" spans="90:90">
      <c r="CL832" s="385"/>
    </row>
    <row r="833" spans="90:90">
      <c r="CL833" s="385"/>
    </row>
    <row r="834" spans="90:90">
      <c r="CL834" s="385"/>
    </row>
    <row r="835" spans="90:90">
      <c r="CL835" s="385"/>
    </row>
    <row r="836" spans="90:90">
      <c r="CL836" s="385"/>
    </row>
    <row r="837" spans="90:90">
      <c r="CL837" s="385"/>
    </row>
    <row r="838" spans="90:90">
      <c r="CL838" s="385"/>
    </row>
    <row r="839" spans="90:90">
      <c r="CL839" s="385"/>
    </row>
    <row r="840" spans="90:90">
      <c r="CL840" s="385"/>
    </row>
    <row r="841" spans="90:90">
      <c r="CL841" s="385"/>
    </row>
    <row r="842" spans="90:90">
      <c r="CL842" s="385"/>
    </row>
    <row r="843" spans="90:90">
      <c r="CL843" s="385"/>
    </row>
    <row r="844" spans="90:90">
      <c r="CL844" s="385"/>
    </row>
    <row r="845" spans="90:90">
      <c r="CL845" s="385"/>
    </row>
    <row r="846" spans="90:90">
      <c r="CL846" s="385"/>
    </row>
    <row r="847" spans="90:90">
      <c r="CL847" s="385"/>
    </row>
    <row r="848" spans="90:90">
      <c r="CL848" s="385"/>
    </row>
    <row r="849" spans="90:90">
      <c r="CL849" s="385"/>
    </row>
    <row r="850" spans="90:90">
      <c r="CL850" s="385"/>
    </row>
    <row r="851" spans="90:90">
      <c r="CL851" s="385"/>
    </row>
    <row r="852" spans="90:90">
      <c r="CL852" s="385"/>
    </row>
    <row r="853" spans="90:90">
      <c r="CL853" s="385"/>
    </row>
    <row r="854" spans="90:90">
      <c r="CL854" s="385"/>
    </row>
    <row r="855" spans="90:90">
      <c r="CL855" s="385"/>
    </row>
    <row r="856" spans="90:90">
      <c r="CL856" s="385"/>
    </row>
    <row r="857" spans="90:90">
      <c r="CL857" s="385"/>
    </row>
    <row r="858" spans="90:90">
      <c r="CL858" s="385"/>
    </row>
    <row r="859" spans="90:90">
      <c r="CL859" s="385"/>
    </row>
    <row r="860" spans="90:90">
      <c r="CL860" s="385"/>
    </row>
    <row r="861" spans="90:90">
      <c r="CL861" s="385"/>
    </row>
    <row r="862" spans="90:90">
      <c r="CL862" s="385"/>
    </row>
    <row r="863" spans="90:90">
      <c r="CL863" s="385"/>
    </row>
    <row r="864" spans="90:90">
      <c r="CL864" s="385"/>
    </row>
    <row r="865" spans="90:90">
      <c r="CL865" s="385"/>
    </row>
    <row r="866" spans="90:90">
      <c r="CL866" s="385"/>
    </row>
    <row r="867" spans="90:90">
      <c r="CL867" s="385"/>
    </row>
    <row r="868" spans="90:90">
      <c r="CL868" s="385"/>
    </row>
    <row r="869" spans="90:90">
      <c r="CL869" s="385"/>
    </row>
    <row r="870" spans="90:90">
      <c r="CL870" s="385"/>
    </row>
    <row r="871" spans="90:90">
      <c r="CL871" s="385"/>
    </row>
    <row r="872" spans="90:90">
      <c r="CL872" s="385"/>
    </row>
    <row r="873" spans="90:90">
      <c r="CL873" s="385"/>
    </row>
    <row r="874" spans="90:90">
      <c r="CL874" s="385"/>
    </row>
    <row r="875" spans="90:90">
      <c r="CL875" s="385"/>
    </row>
    <row r="876" spans="90:90">
      <c r="CL876" s="385"/>
    </row>
    <row r="877" spans="90:90">
      <c r="CL877" s="385"/>
    </row>
    <row r="878" spans="90:90">
      <c r="CL878" s="385"/>
    </row>
    <row r="879" spans="90:90">
      <c r="CL879" s="385"/>
    </row>
    <row r="880" spans="90:90">
      <c r="CL880" s="385"/>
    </row>
    <row r="881" spans="90:90">
      <c r="CL881" s="385"/>
    </row>
    <row r="882" spans="90:90">
      <c r="CL882" s="385"/>
    </row>
    <row r="883" spans="90:90">
      <c r="CL883" s="385"/>
    </row>
    <row r="884" spans="90:90">
      <c r="CL884" s="385"/>
    </row>
    <row r="885" spans="90:90">
      <c r="CL885" s="385"/>
    </row>
    <row r="886" spans="90:90">
      <c r="CL886" s="385"/>
    </row>
    <row r="887" spans="90:90">
      <c r="CL887" s="385"/>
    </row>
    <row r="888" spans="90:90">
      <c r="CL888" s="385"/>
    </row>
    <row r="889" spans="90:90">
      <c r="CL889" s="385"/>
    </row>
    <row r="890" spans="90:90">
      <c r="CL890" s="385"/>
    </row>
    <row r="891" spans="90:90">
      <c r="CL891" s="385"/>
    </row>
    <row r="892" spans="90:90">
      <c r="CL892" s="385"/>
    </row>
    <row r="893" spans="90:90">
      <c r="CL893" s="385"/>
    </row>
  </sheetData>
  <mergeCells count="104">
    <mergeCell ref="B74:D74"/>
    <mergeCell ref="B75:D75"/>
    <mergeCell ref="B76:D76"/>
    <mergeCell ref="B77:D77"/>
    <mergeCell ref="B78:D78"/>
    <mergeCell ref="B79:D79"/>
    <mergeCell ref="B68:D68"/>
    <mergeCell ref="B69:D69"/>
    <mergeCell ref="B70:D70"/>
    <mergeCell ref="B71:D71"/>
    <mergeCell ref="B72:D72"/>
    <mergeCell ref="B73:D73"/>
    <mergeCell ref="B61:D61"/>
    <mergeCell ref="B62:D62"/>
    <mergeCell ref="B63:D63"/>
    <mergeCell ref="B64:D64"/>
    <mergeCell ref="B65:D65"/>
    <mergeCell ref="B67:D67"/>
    <mergeCell ref="B53:D53"/>
    <mergeCell ref="B55:D55"/>
    <mergeCell ref="B56:C56"/>
    <mergeCell ref="B58:D58"/>
    <mergeCell ref="B59:D59"/>
    <mergeCell ref="B60:D60"/>
    <mergeCell ref="B47:D47"/>
    <mergeCell ref="B48:D48"/>
    <mergeCell ref="B49:D49"/>
    <mergeCell ref="B50:D50"/>
    <mergeCell ref="B51:D51"/>
    <mergeCell ref="B52:D52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28:D28"/>
    <mergeCell ref="B29:D29"/>
    <mergeCell ref="B30:D30"/>
    <mergeCell ref="B31:D31"/>
    <mergeCell ref="B32:D32"/>
    <mergeCell ref="B33:D33"/>
    <mergeCell ref="B22:D22"/>
    <mergeCell ref="B23:D23"/>
    <mergeCell ref="B24:D24"/>
    <mergeCell ref="B25:D25"/>
    <mergeCell ref="B26:D26"/>
    <mergeCell ref="B27:D27"/>
    <mergeCell ref="B16:D16"/>
    <mergeCell ref="B17:D17"/>
    <mergeCell ref="B18:D18"/>
    <mergeCell ref="B19:D19"/>
    <mergeCell ref="B20:D20"/>
    <mergeCell ref="B21:D21"/>
    <mergeCell ref="B10:D10"/>
    <mergeCell ref="B11:D11"/>
    <mergeCell ref="B12:D12"/>
    <mergeCell ref="B13:D13"/>
    <mergeCell ref="B14:D14"/>
    <mergeCell ref="B15:D15"/>
    <mergeCell ref="DI3:DI4"/>
    <mergeCell ref="B4:D4"/>
    <mergeCell ref="B5:D5"/>
    <mergeCell ref="B7:D7"/>
    <mergeCell ref="B8:D8"/>
    <mergeCell ref="B9:D9"/>
    <mergeCell ref="CU3:CX3"/>
    <mergeCell ref="DD3:DD4"/>
    <mergeCell ref="DE3:DE4"/>
    <mergeCell ref="DF3:DF4"/>
    <mergeCell ref="DG3:DG4"/>
    <mergeCell ref="DH3:DH4"/>
    <mergeCell ref="BY3:CB3"/>
    <mergeCell ref="CC3:CD3"/>
    <mergeCell ref="CE3:CH3"/>
    <mergeCell ref="CI3:CL3"/>
    <mergeCell ref="CM3:CP3"/>
    <mergeCell ref="CQ3:CT3"/>
    <mergeCell ref="BE3:BH3"/>
    <mergeCell ref="BI3:BL3"/>
    <mergeCell ref="BM3:BP3"/>
    <mergeCell ref="BQ3:BT3"/>
    <mergeCell ref="BU3:BX3"/>
    <mergeCell ref="AC3:AF3"/>
    <mergeCell ref="AG3:AJ3"/>
    <mergeCell ref="AK3:AN3"/>
    <mergeCell ref="AO3:AR3"/>
    <mergeCell ref="AS3:AV3"/>
    <mergeCell ref="AW3:AZ3"/>
    <mergeCell ref="A1:AA1"/>
    <mergeCell ref="A3:D3"/>
    <mergeCell ref="E3:H3"/>
    <mergeCell ref="I3:L3"/>
    <mergeCell ref="M3:P3"/>
    <mergeCell ref="Q3:T3"/>
    <mergeCell ref="U3:X3"/>
    <mergeCell ref="Y3:AB3"/>
    <mergeCell ref="BA3:BD3"/>
  </mergeCells>
  <pageMargins left="0.23622047244094491" right="0.23622047244094491" top="0.74803149606299213" bottom="0.74803149606299213" header="0.31496062992125984" footer="0.31496062992125984"/>
  <pageSetup paperSize="9" scale="49" orientation="landscape" r:id="rId1"/>
  <headerFooter alignWithMargins="0"/>
  <colBreaks count="3" manualBreakCount="3">
    <brk id="32" max="78" man="1"/>
    <brk id="60" max="78" man="1"/>
    <brk id="82" max="78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DN166"/>
  <sheetViews>
    <sheetView view="pageBreakPreview" zoomScale="70" zoomScaleSheetLayoutView="70" workbookViewId="0">
      <pane xSplit="6" ySplit="4" topLeftCell="G21" activePane="bottomRight" state="frozen"/>
      <selection pane="topRight" activeCell="F1" sqref="F1"/>
      <selection pane="bottomLeft" activeCell="A5" sqref="A5"/>
      <selection pane="bottomRight" activeCell="F152" sqref="F152"/>
    </sheetView>
  </sheetViews>
  <sheetFormatPr defaultRowHeight="12.75"/>
  <cols>
    <col min="1" max="1" width="3.140625" style="775" customWidth="1"/>
    <col min="2" max="2" width="12.28515625" style="801" customWidth="1"/>
    <col min="3" max="3" width="34.85546875" style="802" customWidth="1"/>
    <col min="4" max="4" width="10.42578125" style="225" customWidth="1"/>
    <col min="5" max="6" width="10.5703125" style="801" customWidth="1"/>
    <col min="7" max="7" width="8.42578125" style="775" customWidth="1"/>
    <col min="8" max="8" width="9" style="775" customWidth="1"/>
    <col min="9" max="9" width="8.140625" style="801" customWidth="1"/>
    <col min="10" max="10" width="7.7109375" style="801" customWidth="1"/>
    <col min="11" max="11" width="9.42578125" style="775" customWidth="1"/>
    <col min="12" max="12" width="7.85546875" style="775" customWidth="1"/>
    <col min="13" max="13" width="8" style="801" customWidth="1"/>
    <col min="14" max="14" width="6.85546875" style="801" customWidth="1"/>
    <col min="15" max="15" width="9.28515625" style="775" customWidth="1"/>
    <col min="16" max="16" width="6.7109375" style="775" customWidth="1"/>
    <col min="17" max="17" width="7.28515625" style="801" customWidth="1"/>
    <col min="18" max="18" width="7.5703125" style="801" customWidth="1"/>
    <col min="19" max="19" width="8.140625" style="775" customWidth="1"/>
    <col min="20" max="20" width="7" style="775" customWidth="1"/>
    <col min="21" max="21" width="7.5703125" style="801" customWidth="1"/>
    <col min="22" max="22" width="7" style="801" customWidth="1"/>
    <col min="23" max="23" width="6.5703125" style="775" customWidth="1"/>
    <col min="24" max="24" width="8.7109375" style="775" customWidth="1"/>
    <col min="25" max="25" width="8.42578125" style="801" customWidth="1"/>
    <col min="26" max="26" width="8.28515625" style="801" customWidth="1"/>
    <col min="27" max="27" width="6.140625" style="775" customWidth="1"/>
    <col min="28" max="28" width="6" style="775" customWidth="1"/>
    <col min="29" max="30" width="5.5703125" style="801" hidden="1" customWidth="1"/>
    <col min="31" max="31" width="6" style="775" hidden="1" customWidth="1"/>
    <col min="32" max="32" width="6.140625" style="775" hidden="1" customWidth="1"/>
    <col min="33" max="34" width="5.85546875" style="775" hidden="1" customWidth="1"/>
    <col min="35" max="35" width="6.140625" style="775" hidden="1" customWidth="1"/>
    <col min="36" max="36" width="7.42578125" style="801" customWidth="1"/>
    <col min="37" max="37" width="7" style="801" customWidth="1"/>
    <col min="38" max="38" width="10.140625" style="775" customWidth="1"/>
    <col min="39" max="39" width="4.140625" style="775" customWidth="1"/>
    <col min="40" max="40" width="7.28515625" style="801" hidden="1" customWidth="1"/>
    <col min="41" max="41" width="8" style="801" hidden="1" customWidth="1"/>
    <col min="42" max="43" width="5.85546875" style="775" hidden="1" customWidth="1"/>
    <col min="44" max="44" width="6" style="775" hidden="1" customWidth="1"/>
    <col min="45" max="45" width="5.42578125" style="775" hidden="1" customWidth="1"/>
    <col min="46" max="46" width="5.7109375" style="775" hidden="1" customWidth="1"/>
    <col min="47" max="47" width="5.5703125" style="775" hidden="1" customWidth="1"/>
    <col min="48" max="48" width="7" style="801" customWidth="1"/>
    <col min="49" max="49" width="8.42578125" style="801" customWidth="1"/>
    <col min="50" max="50" width="7" style="775" customWidth="1"/>
    <col min="51" max="51" width="6.140625" style="775" customWidth="1"/>
    <col min="52" max="53" width="5.42578125" style="775" hidden="1" customWidth="1"/>
    <col min="54" max="54" width="4.85546875" style="775" hidden="1" customWidth="1"/>
    <col min="55" max="55" width="5.85546875" style="775" hidden="1" customWidth="1"/>
    <col min="56" max="57" width="6.28515625" style="801" hidden="1" customWidth="1"/>
    <col min="58" max="58" width="5.85546875" style="775" hidden="1" customWidth="1"/>
    <col min="59" max="59" width="6.85546875" style="775" hidden="1" customWidth="1"/>
    <col min="60" max="61" width="6.5703125" style="801" hidden="1" customWidth="1"/>
    <col min="62" max="62" width="5.85546875" style="775" hidden="1" customWidth="1"/>
    <col min="63" max="63" width="5.5703125" style="775" hidden="1" customWidth="1"/>
    <col min="64" max="64" width="7" style="775" customWidth="1"/>
    <col min="65" max="65" width="7.28515625" style="775" customWidth="1"/>
    <col min="66" max="66" width="6.7109375" style="775" customWidth="1"/>
    <col min="67" max="67" width="4.140625" style="775" customWidth="1"/>
    <col min="68" max="69" width="6.85546875" style="775" hidden="1" customWidth="1"/>
    <col min="70" max="70" width="5.5703125" style="775" hidden="1" customWidth="1"/>
    <col min="71" max="71" width="4.42578125" style="775" hidden="1" customWidth="1"/>
    <col min="72" max="75" width="6" style="775" hidden="1" customWidth="1"/>
    <col min="76" max="77" width="6" style="801" hidden="1" customWidth="1"/>
    <col min="78" max="82" width="6" style="775" hidden="1" customWidth="1"/>
    <col min="83" max="83" width="1" style="775" hidden="1" customWidth="1"/>
    <col min="84" max="84" width="7.5703125" style="801" customWidth="1"/>
    <col min="85" max="85" width="6.42578125" style="801" customWidth="1"/>
    <col min="86" max="86" width="8" style="775" customWidth="1"/>
    <col min="87" max="87" width="6.7109375" style="775" customWidth="1"/>
    <col min="88" max="88" width="6.85546875" style="801" hidden="1" customWidth="1"/>
    <col min="89" max="89" width="6.5703125" style="801" hidden="1" customWidth="1"/>
    <col min="90" max="90" width="4.5703125" style="775" hidden="1" customWidth="1"/>
    <col min="91" max="91" width="8.42578125" style="775" hidden="1" customWidth="1"/>
    <col min="92" max="92" width="7.140625" style="775" customWidth="1"/>
    <col min="93" max="93" width="7.28515625" style="775" customWidth="1"/>
    <col min="94" max="94" width="5.85546875" style="775" customWidth="1"/>
    <col min="95" max="95" width="4.42578125" style="775" customWidth="1"/>
    <col min="96" max="98" width="5.85546875" style="775" customWidth="1"/>
    <col min="99" max="99" width="5.7109375" style="775" customWidth="1"/>
    <col min="100" max="101" width="5.5703125" style="801" hidden="1" customWidth="1"/>
    <col min="102" max="102" width="5.85546875" style="775" hidden="1" customWidth="1"/>
    <col min="103" max="103" width="5.7109375" style="775" hidden="1" customWidth="1"/>
    <col min="104" max="104" width="7.140625" style="801" customWidth="1"/>
    <col min="105" max="105" width="6.5703125" style="801" customWidth="1"/>
    <col min="106" max="106" width="5.85546875" style="775" customWidth="1"/>
    <col min="107" max="107" width="5.140625" style="775" customWidth="1"/>
    <col min="108" max="110" width="9.140625" style="775" hidden="1" customWidth="1"/>
    <col min="111" max="111" width="7.140625" style="775" hidden="1" customWidth="1"/>
    <col min="112" max="112" width="7.28515625" style="775" hidden="1" customWidth="1"/>
    <col min="113" max="113" width="5.85546875" style="775" hidden="1" customWidth="1"/>
    <col min="114" max="114" width="4.42578125" style="775" hidden="1" customWidth="1"/>
    <col min="115" max="115" width="6.85546875" style="775" customWidth="1"/>
    <col min="116" max="116" width="7.7109375" style="775" customWidth="1"/>
    <col min="117" max="117" width="8.28515625" style="775" customWidth="1"/>
    <col min="118" max="118" width="4.42578125" style="775" customWidth="1"/>
    <col min="119" max="256" width="9.140625" style="775"/>
    <col min="257" max="257" width="3.140625" style="775" customWidth="1"/>
    <col min="258" max="258" width="12.28515625" style="775" customWidth="1"/>
    <col min="259" max="259" width="34.85546875" style="775" customWidth="1"/>
    <col min="260" max="260" width="8.42578125" style="775" customWidth="1"/>
    <col min="261" max="261" width="8.28515625" style="775" customWidth="1"/>
    <col min="262" max="262" width="9.42578125" style="775" customWidth="1"/>
    <col min="263" max="263" width="8.28515625" style="775" customWidth="1"/>
    <col min="264" max="266" width="6.42578125" style="775" customWidth="1"/>
    <col min="267" max="267" width="7.140625" style="775" customWidth="1"/>
    <col min="268" max="268" width="4.5703125" style="775" customWidth="1"/>
    <col min="269" max="269" width="6.7109375" style="775" customWidth="1"/>
    <col min="270" max="270" width="6.85546875" style="775" customWidth="1"/>
    <col min="271" max="271" width="6.28515625" style="775" customWidth="1"/>
    <col min="272" max="272" width="4" style="775" customWidth="1"/>
    <col min="273" max="273" width="7.28515625" style="775" customWidth="1"/>
    <col min="274" max="274" width="7.5703125" style="775" customWidth="1"/>
    <col min="275" max="275" width="6" style="775" customWidth="1"/>
    <col min="276" max="276" width="4.7109375" style="775" customWidth="1"/>
    <col min="277" max="277" width="5.42578125" style="775" customWidth="1"/>
    <col min="278" max="278" width="5.7109375" style="775" customWidth="1"/>
    <col min="279" max="279" width="5.85546875" style="775" customWidth="1"/>
    <col min="280" max="280" width="5.7109375" style="775" customWidth="1"/>
    <col min="281" max="291" width="0" style="775" hidden="1" customWidth="1"/>
    <col min="292" max="292" width="5.85546875" style="775" customWidth="1"/>
    <col min="293" max="293" width="5.7109375" style="775" customWidth="1"/>
    <col min="294" max="294" width="5" style="775" customWidth="1"/>
    <col min="295" max="295" width="4.140625" style="775" customWidth="1"/>
    <col min="296" max="296" width="5.85546875" style="775" customWidth="1"/>
    <col min="297" max="297" width="5.7109375" style="775" customWidth="1"/>
    <col min="298" max="298" width="4.7109375" style="775" customWidth="1"/>
    <col min="299" max="299" width="4.42578125" style="775" customWidth="1"/>
    <col min="300" max="303" width="0" style="775" hidden="1" customWidth="1"/>
    <col min="304" max="304" width="5.85546875" style="775" customWidth="1"/>
    <col min="305" max="305" width="5.42578125" style="775" customWidth="1"/>
    <col min="306" max="306" width="5.28515625" style="775" customWidth="1"/>
    <col min="307" max="307" width="4.85546875" style="775" customWidth="1"/>
    <col min="308" max="319" width="0" style="775" hidden="1" customWidth="1"/>
    <col min="320" max="320" width="5.85546875" style="775" customWidth="1"/>
    <col min="321" max="321" width="5.42578125" style="775" customWidth="1"/>
    <col min="322" max="322" width="5.140625" style="775" customWidth="1"/>
    <col min="323" max="323" width="4.140625" style="775" customWidth="1"/>
    <col min="324" max="324" width="6.140625" style="775" customWidth="1"/>
    <col min="325" max="326" width="5.5703125" style="775" customWidth="1"/>
    <col min="327" max="327" width="4.42578125" style="775" customWidth="1"/>
    <col min="328" max="339" width="0" style="775" hidden="1" customWidth="1"/>
    <col min="340" max="340" width="7.5703125" style="775" customWidth="1"/>
    <col min="341" max="341" width="6.42578125" style="775" customWidth="1"/>
    <col min="342" max="342" width="5.42578125" style="775" customWidth="1"/>
    <col min="343" max="343" width="5.140625" style="775" customWidth="1"/>
    <col min="344" max="344" width="5.7109375" style="775" customWidth="1"/>
    <col min="345" max="345" width="5.42578125" style="775" customWidth="1"/>
    <col min="346" max="346" width="4.5703125" style="775" customWidth="1"/>
    <col min="347" max="347" width="5.42578125" style="775" customWidth="1"/>
    <col min="348" max="350" width="5.85546875" style="775" customWidth="1"/>
    <col min="351" max="351" width="4.42578125" style="775" customWidth="1"/>
    <col min="352" max="366" width="0" style="775" hidden="1" customWidth="1"/>
    <col min="367" max="367" width="9.140625" style="775" customWidth="1"/>
    <col min="368" max="512" width="9.140625" style="775"/>
    <col min="513" max="513" width="3.140625" style="775" customWidth="1"/>
    <col min="514" max="514" width="12.28515625" style="775" customWidth="1"/>
    <col min="515" max="515" width="34.85546875" style="775" customWidth="1"/>
    <col min="516" max="516" width="8.42578125" style="775" customWidth="1"/>
    <col min="517" max="517" width="8.28515625" style="775" customWidth="1"/>
    <col min="518" max="518" width="9.42578125" style="775" customWidth="1"/>
    <col min="519" max="519" width="8.28515625" style="775" customWidth="1"/>
    <col min="520" max="522" width="6.42578125" style="775" customWidth="1"/>
    <col min="523" max="523" width="7.140625" style="775" customWidth="1"/>
    <col min="524" max="524" width="4.5703125" style="775" customWidth="1"/>
    <col min="525" max="525" width="6.7109375" style="775" customWidth="1"/>
    <col min="526" max="526" width="6.85546875" style="775" customWidth="1"/>
    <col min="527" max="527" width="6.28515625" style="775" customWidth="1"/>
    <col min="528" max="528" width="4" style="775" customWidth="1"/>
    <col min="529" max="529" width="7.28515625" style="775" customWidth="1"/>
    <col min="530" max="530" width="7.5703125" style="775" customWidth="1"/>
    <col min="531" max="531" width="6" style="775" customWidth="1"/>
    <col min="532" max="532" width="4.7109375" style="775" customWidth="1"/>
    <col min="533" max="533" width="5.42578125" style="775" customWidth="1"/>
    <col min="534" max="534" width="5.7109375" style="775" customWidth="1"/>
    <col min="535" max="535" width="5.85546875" style="775" customWidth="1"/>
    <col min="536" max="536" width="5.7109375" style="775" customWidth="1"/>
    <col min="537" max="547" width="0" style="775" hidden="1" customWidth="1"/>
    <col min="548" max="548" width="5.85546875" style="775" customWidth="1"/>
    <col min="549" max="549" width="5.7109375" style="775" customWidth="1"/>
    <col min="550" max="550" width="5" style="775" customWidth="1"/>
    <col min="551" max="551" width="4.140625" style="775" customWidth="1"/>
    <col min="552" max="552" width="5.85546875" style="775" customWidth="1"/>
    <col min="553" max="553" width="5.7109375" style="775" customWidth="1"/>
    <col min="554" max="554" width="4.7109375" style="775" customWidth="1"/>
    <col min="555" max="555" width="4.42578125" style="775" customWidth="1"/>
    <col min="556" max="559" width="0" style="775" hidden="1" customWidth="1"/>
    <col min="560" max="560" width="5.85546875" style="775" customWidth="1"/>
    <col min="561" max="561" width="5.42578125" style="775" customWidth="1"/>
    <col min="562" max="562" width="5.28515625" style="775" customWidth="1"/>
    <col min="563" max="563" width="4.85546875" style="775" customWidth="1"/>
    <col min="564" max="575" width="0" style="775" hidden="1" customWidth="1"/>
    <col min="576" max="576" width="5.85546875" style="775" customWidth="1"/>
    <col min="577" max="577" width="5.42578125" style="775" customWidth="1"/>
    <col min="578" max="578" width="5.140625" style="775" customWidth="1"/>
    <col min="579" max="579" width="4.140625" style="775" customWidth="1"/>
    <col min="580" max="580" width="6.140625" style="775" customWidth="1"/>
    <col min="581" max="582" width="5.5703125" style="775" customWidth="1"/>
    <col min="583" max="583" width="4.42578125" style="775" customWidth="1"/>
    <col min="584" max="595" width="0" style="775" hidden="1" customWidth="1"/>
    <col min="596" max="596" width="7.5703125" style="775" customWidth="1"/>
    <col min="597" max="597" width="6.42578125" style="775" customWidth="1"/>
    <col min="598" max="598" width="5.42578125" style="775" customWidth="1"/>
    <col min="599" max="599" width="5.140625" style="775" customWidth="1"/>
    <col min="600" max="600" width="5.7109375" style="775" customWidth="1"/>
    <col min="601" max="601" width="5.42578125" style="775" customWidth="1"/>
    <col min="602" max="602" width="4.5703125" style="775" customWidth="1"/>
    <col min="603" max="603" width="5.42578125" style="775" customWidth="1"/>
    <col min="604" max="606" width="5.85546875" style="775" customWidth="1"/>
    <col min="607" max="607" width="4.42578125" style="775" customWidth="1"/>
    <col min="608" max="622" width="0" style="775" hidden="1" customWidth="1"/>
    <col min="623" max="623" width="9.140625" style="775" customWidth="1"/>
    <col min="624" max="768" width="9.140625" style="775"/>
    <col min="769" max="769" width="3.140625" style="775" customWidth="1"/>
    <col min="770" max="770" width="12.28515625" style="775" customWidth="1"/>
    <col min="771" max="771" width="34.85546875" style="775" customWidth="1"/>
    <col min="772" max="772" width="8.42578125" style="775" customWidth="1"/>
    <col min="773" max="773" width="8.28515625" style="775" customWidth="1"/>
    <col min="774" max="774" width="9.42578125" style="775" customWidth="1"/>
    <col min="775" max="775" width="8.28515625" style="775" customWidth="1"/>
    <col min="776" max="778" width="6.42578125" style="775" customWidth="1"/>
    <col min="779" max="779" width="7.140625" style="775" customWidth="1"/>
    <col min="780" max="780" width="4.5703125" style="775" customWidth="1"/>
    <col min="781" max="781" width="6.7109375" style="775" customWidth="1"/>
    <col min="782" max="782" width="6.85546875" style="775" customWidth="1"/>
    <col min="783" max="783" width="6.28515625" style="775" customWidth="1"/>
    <col min="784" max="784" width="4" style="775" customWidth="1"/>
    <col min="785" max="785" width="7.28515625" style="775" customWidth="1"/>
    <col min="786" max="786" width="7.5703125" style="775" customWidth="1"/>
    <col min="787" max="787" width="6" style="775" customWidth="1"/>
    <col min="788" max="788" width="4.7109375" style="775" customWidth="1"/>
    <col min="789" max="789" width="5.42578125" style="775" customWidth="1"/>
    <col min="790" max="790" width="5.7109375" style="775" customWidth="1"/>
    <col min="791" max="791" width="5.85546875" style="775" customWidth="1"/>
    <col min="792" max="792" width="5.7109375" style="775" customWidth="1"/>
    <col min="793" max="803" width="0" style="775" hidden="1" customWidth="1"/>
    <col min="804" max="804" width="5.85546875" style="775" customWidth="1"/>
    <col min="805" max="805" width="5.7109375" style="775" customWidth="1"/>
    <col min="806" max="806" width="5" style="775" customWidth="1"/>
    <col min="807" max="807" width="4.140625" style="775" customWidth="1"/>
    <col min="808" max="808" width="5.85546875" style="775" customWidth="1"/>
    <col min="809" max="809" width="5.7109375" style="775" customWidth="1"/>
    <col min="810" max="810" width="4.7109375" style="775" customWidth="1"/>
    <col min="811" max="811" width="4.42578125" style="775" customWidth="1"/>
    <col min="812" max="815" width="0" style="775" hidden="1" customWidth="1"/>
    <col min="816" max="816" width="5.85546875" style="775" customWidth="1"/>
    <col min="817" max="817" width="5.42578125" style="775" customWidth="1"/>
    <col min="818" max="818" width="5.28515625" style="775" customWidth="1"/>
    <col min="819" max="819" width="4.85546875" style="775" customWidth="1"/>
    <col min="820" max="831" width="0" style="775" hidden="1" customWidth="1"/>
    <col min="832" max="832" width="5.85546875" style="775" customWidth="1"/>
    <col min="833" max="833" width="5.42578125" style="775" customWidth="1"/>
    <col min="834" max="834" width="5.140625" style="775" customWidth="1"/>
    <col min="835" max="835" width="4.140625" style="775" customWidth="1"/>
    <col min="836" max="836" width="6.140625" style="775" customWidth="1"/>
    <col min="837" max="838" width="5.5703125" style="775" customWidth="1"/>
    <col min="839" max="839" width="4.42578125" style="775" customWidth="1"/>
    <col min="840" max="851" width="0" style="775" hidden="1" customWidth="1"/>
    <col min="852" max="852" width="7.5703125" style="775" customWidth="1"/>
    <col min="853" max="853" width="6.42578125" style="775" customWidth="1"/>
    <col min="854" max="854" width="5.42578125" style="775" customWidth="1"/>
    <col min="855" max="855" width="5.140625" style="775" customWidth="1"/>
    <col min="856" max="856" width="5.7109375" style="775" customWidth="1"/>
    <col min="857" max="857" width="5.42578125" style="775" customWidth="1"/>
    <col min="858" max="858" width="4.5703125" style="775" customWidth="1"/>
    <col min="859" max="859" width="5.42578125" style="775" customWidth="1"/>
    <col min="860" max="862" width="5.85546875" style="775" customWidth="1"/>
    <col min="863" max="863" width="4.42578125" style="775" customWidth="1"/>
    <col min="864" max="878" width="0" style="775" hidden="1" customWidth="1"/>
    <col min="879" max="879" width="9.140625" style="775" customWidth="1"/>
    <col min="880" max="1024" width="9.140625" style="775"/>
    <col min="1025" max="1025" width="3.140625" style="775" customWidth="1"/>
    <col min="1026" max="1026" width="12.28515625" style="775" customWidth="1"/>
    <col min="1027" max="1027" width="34.85546875" style="775" customWidth="1"/>
    <col min="1028" max="1028" width="8.42578125" style="775" customWidth="1"/>
    <col min="1029" max="1029" width="8.28515625" style="775" customWidth="1"/>
    <col min="1030" max="1030" width="9.42578125" style="775" customWidth="1"/>
    <col min="1031" max="1031" width="8.28515625" style="775" customWidth="1"/>
    <col min="1032" max="1034" width="6.42578125" style="775" customWidth="1"/>
    <col min="1035" max="1035" width="7.140625" style="775" customWidth="1"/>
    <col min="1036" max="1036" width="4.5703125" style="775" customWidth="1"/>
    <col min="1037" max="1037" width="6.7109375" style="775" customWidth="1"/>
    <col min="1038" max="1038" width="6.85546875" style="775" customWidth="1"/>
    <col min="1039" max="1039" width="6.28515625" style="775" customWidth="1"/>
    <col min="1040" max="1040" width="4" style="775" customWidth="1"/>
    <col min="1041" max="1041" width="7.28515625" style="775" customWidth="1"/>
    <col min="1042" max="1042" width="7.5703125" style="775" customWidth="1"/>
    <col min="1043" max="1043" width="6" style="775" customWidth="1"/>
    <col min="1044" max="1044" width="4.7109375" style="775" customWidth="1"/>
    <col min="1045" max="1045" width="5.42578125" style="775" customWidth="1"/>
    <col min="1046" max="1046" width="5.7109375" style="775" customWidth="1"/>
    <col min="1047" max="1047" width="5.85546875" style="775" customWidth="1"/>
    <col min="1048" max="1048" width="5.7109375" style="775" customWidth="1"/>
    <col min="1049" max="1059" width="0" style="775" hidden="1" customWidth="1"/>
    <col min="1060" max="1060" width="5.85546875" style="775" customWidth="1"/>
    <col min="1061" max="1061" width="5.7109375" style="775" customWidth="1"/>
    <col min="1062" max="1062" width="5" style="775" customWidth="1"/>
    <col min="1063" max="1063" width="4.140625" style="775" customWidth="1"/>
    <col min="1064" max="1064" width="5.85546875" style="775" customWidth="1"/>
    <col min="1065" max="1065" width="5.7109375" style="775" customWidth="1"/>
    <col min="1066" max="1066" width="4.7109375" style="775" customWidth="1"/>
    <col min="1067" max="1067" width="4.42578125" style="775" customWidth="1"/>
    <col min="1068" max="1071" width="0" style="775" hidden="1" customWidth="1"/>
    <col min="1072" max="1072" width="5.85546875" style="775" customWidth="1"/>
    <col min="1073" max="1073" width="5.42578125" style="775" customWidth="1"/>
    <col min="1074" max="1074" width="5.28515625" style="775" customWidth="1"/>
    <col min="1075" max="1075" width="4.85546875" style="775" customWidth="1"/>
    <col min="1076" max="1087" width="0" style="775" hidden="1" customWidth="1"/>
    <col min="1088" max="1088" width="5.85546875" style="775" customWidth="1"/>
    <col min="1089" max="1089" width="5.42578125" style="775" customWidth="1"/>
    <col min="1090" max="1090" width="5.140625" style="775" customWidth="1"/>
    <col min="1091" max="1091" width="4.140625" style="775" customWidth="1"/>
    <col min="1092" max="1092" width="6.140625" style="775" customWidth="1"/>
    <col min="1093" max="1094" width="5.5703125" style="775" customWidth="1"/>
    <col min="1095" max="1095" width="4.42578125" style="775" customWidth="1"/>
    <col min="1096" max="1107" width="0" style="775" hidden="1" customWidth="1"/>
    <col min="1108" max="1108" width="7.5703125" style="775" customWidth="1"/>
    <col min="1109" max="1109" width="6.42578125" style="775" customWidth="1"/>
    <col min="1110" max="1110" width="5.42578125" style="775" customWidth="1"/>
    <col min="1111" max="1111" width="5.140625" style="775" customWidth="1"/>
    <col min="1112" max="1112" width="5.7109375" style="775" customWidth="1"/>
    <col min="1113" max="1113" width="5.42578125" style="775" customWidth="1"/>
    <col min="1114" max="1114" width="4.5703125" style="775" customWidth="1"/>
    <col min="1115" max="1115" width="5.42578125" style="775" customWidth="1"/>
    <col min="1116" max="1118" width="5.85546875" style="775" customWidth="1"/>
    <col min="1119" max="1119" width="4.42578125" style="775" customWidth="1"/>
    <col min="1120" max="1134" width="0" style="775" hidden="1" customWidth="1"/>
    <col min="1135" max="1135" width="9.140625" style="775" customWidth="1"/>
    <col min="1136" max="1280" width="9.140625" style="775"/>
    <col min="1281" max="1281" width="3.140625" style="775" customWidth="1"/>
    <col min="1282" max="1282" width="12.28515625" style="775" customWidth="1"/>
    <col min="1283" max="1283" width="34.85546875" style="775" customWidth="1"/>
    <col min="1284" max="1284" width="8.42578125" style="775" customWidth="1"/>
    <col min="1285" max="1285" width="8.28515625" style="775" customWidth="1"/>
    <col min="1286" max="1286" width="9.42578125" style="775" customWidth="1"/>
    <col min="1287" max="1287" width="8.28515625" style="775" customWidth="1"/>
    <col min="1288" max="1290" width="6.42578125" style="775" customWidth="1"/>
    <col min="1291" max="1291" width="7.140625" style="775" customWidth="1"/>
    <col min="1292" max="1292" width="4.5703125" style="775" customWidth="1"/>
    <col min="1293" max="1293" width="6.7109375" style="775" customWidth="1"/>
    <col min="1294" max="1294" width="6.85546875" style="775" customWidth="1"/>
    <col min="1295" max="1295" width="6.28515625" style="775" customWidth="1"/>
    <col min="1296" max="1296" width="4" style="775" customWidth="1"/>
    <col min="1297" max="1297" width="7.28515625" style="775" customWidth="1"/>
    <col min="1298" max="1298" width="7.5703125" style="775" customWidth="1"/>
    <col min="1299" max="1299" width="6" style="775" customWidth="1"/>
    <col min="1300" max="1300" width="4.7109375" style="775" customWidth="1"/>
    <col min="1301" max="1301" width="5.42578125" style="775" customWidth="1"/>
    <col min="1302" max="1302" width="5.7109375" style="775" customWidth="1"/>
    <col min="1303" max="1303" width="5.85546875" style="775" customWidth="1"/>
    <col min="1304" max="1304" width="5.7109375" style="775" customWidth="1"/>
    <col min="1305" max="1315" width="0" style="775" hidden="1" customWidth="1"/>
    <col min="1316" max="1316" width="5.85546875" style="775" customWidth="1"/>
    <col min="1317" max="1317" width="5.7109375" style="775" customWidth="1"/>
    <col min="1318" max="1318" width="5" style="775" customWidth="1"/>
    <col min="1319" max="1319" width="4.140625" style="775" customWidth="1"/>
    <col min="1320" max="1320" width="5.85546875" style="775" customWidth="1"/>
    <col min="1321" max="1321" width="5.7109375" style="775" customWidth="1"/>
    <col min="1322" max="1322" width="4.7109375" style="775" customWidth="1"/>
    <col min="1323" max="1323" width="4.42578125" style="775" customWidth="1"/>
    <col min="1324" max="1327" width="0" style="775" hidden="1" customWidth="1"/>
    <col min="1328" max="1328" width="5.85546875" style="775" customWidth="1"/>
    <col min="1329" max="1329" width="5.42578125" style="775" customWidth="1"/>
    <col min="1330" max="1330" width="5.28515625" style="775" customWidth="1"/>
    <col min="1331" max="1331" width="4.85546875" style="775" customWidth="1"/>
    <col min="1332" max="1343" width="0" style="775" hidden="1" customWidth="1"/>
    <col min="1344" max="1344" width="5.85546875" style="775" customWidth="1"/>
    <col min="1345" max="1345" width="5.42578125" style="775" customWidth="1"/>
    <col min="1346" max="1346" width="5.140625" style="775" customWidth="1"/>
    <col min="1347" max="1347" width="4.140625" style="775" customWidth="1"/>
    <col min="1348" max="1348" width="6.140625" style="775" customWidth="1"/>
    <col min="1349" max="1350" width="5.5703125" style="775" customWidth="1"/>
    <col min="1351" max="1351" width="4.42578125" style="775" customWidth="1"/>
    <col min="1352" max="1363" width="0" style="775" hidden="1" customWidth="1"/>
    <col min="1364" max="1364" width="7.5703125" style="775" customWidth="1"/>
    <col min="1365" max="1365" width="6.42578125" style="775" customWidth="1"/>
    <col min="1366" max="1366" width="5.42578125" style="775" customWidth="1"/>
    <col min="1367" max="1367" width="5.140625" style="775" customWidth="1"/>
    <col min="1368" max="1368" width="5.7109375" style="775" customWidth="1"/>
    <col min="1369" max="1369" width="5.42578125" style="775" customWidth="1"/>
    <col min="1370" max="1370" width="4.5703125" style="775" customWidth="1"/>
    <col min="1371" max="1371" width="5.42578125" style="775" customWidth="1"/>
    <col min="1372" max="1374" width="5.85546875" style="775" customWidth="1"/>
    <col min="1375" max="1375" width="4.42578125" style="775" customWidth="1"/>
    <col min="1376" max="1390" width="0" style="775" hidden="1" customWidth="1"/>
    <col min="1391" max="1391" width="9.140625" style="775" customWidth="1"/>
    <col min="1392" max="1536" width="9.140625" style="775"/>
    <col min="1537" max="1537" width="3.140625" style="775" customWidth="1"/>
    <col min="1538" max="1538" width="12.28515625" style="775" customWidth="1"/>
    <col min="1539" max="1539" width="34.85546875" style="775" customWidth="1"/>
    <col min="1540" max="1540" width="8.42578125" style="775" customWidth="1"/>
    <col min="1541" max="1541" width="8.28515625" style="775" customWidth="1"/>
    <col min="1542" max="1542" width="9.42578125" style="775" customWidth="1"/>
    <col min="1543" max="1543" width="8.28515625" style="775" customWidth="1"/>
    <col min="1544" max="1546" width="6.42578125" style="775" customWidth="1"/>
    <col min="1547" max="1547" width="7.140625" style="775" customWidth="1"/>
    <col min="1548" max="1548" width="4.5703125" style="775" customWidth="1"/>
    <col min="1549" max="1549" width="6.7109375" style="775" customWidth="1"/>
    <col min="1550" max="1550" width="6.85546875" style="775" customWidth="1"/>
    <col min="1551" max="1551" width="6.28515625" style="775" customWidth="1"/>
    <col min="1552" max="1552" width="4" style="775" customWidth="1"/>
    <col min="1553" max="1553" width="7.28515625" style="775" customWidth="1"/>
    <col min="1554" max="1554" width="7.5703125" style="775" customWidth="1"/>
    <col min="1555" max="1555" width="6" style="775" customWidth="1"/>
    <col min="1556" max="1556" width="4.7109375" style="775" customWidth="1"/>
    <col min="1557" max="1557" width="5.42578125" style="775" customWidth="1"/>
    <col min="1558" max="1558" width="5.7109375" style="775" customWidth="1"/>
    <col min="1559" max="1559" width="5.85546875" style="775" customWidth="1"/>
    <col min="1560" max="1560" width="5.7109375" style="775" customWidth="1"/>
    <col min="1561" max="1571" width="0" style="775" hidden="1" customWidth="1"/>
    <col min="1572" max="1572" width="5.85546875" style="775" customWidth="1"/>
    <col min="1573" max="1573" width="5.7109375" style="775" customWidth="1"/>
    <col min="1574" max="1574" width="5" style="775" customWidth="1"/>
    <col min="1575" max="1575" width="4.140625" style="775" customWidth="1"/>
    <col min="1576" max="1576" width="5.85546875" style="775" customWidth="1"/>
    <col min="1577" max="1577" width="5.7109375" style="775" customWidth="1"/>
    <col min="1578" max="1578" width="4.7109375" style="775" customWidth="1"/>
    <col min="1579" max="1579" width="4.42578125" style="775" customWidth="1"/>
    <col min="1580" max="1583" width="0" style="775" hidden="1" customWidth="1"/>
    <col min="1584" max="1584" width="5.85546875" style="775" customWidth="1"/>
    <col min="1585" max="1585" width="5.42578125" style="775" customWidth="1"/>
    <col min="1586" max="1586" width="5.28515625" style="775" customWidth="1"/>
    <col min="1587" max="1587" width="4.85546875" style="775" customWidth="1"/>
    <col min="1588" max="1599" width="0" style="775" hidden="1" customWidth="1"/>
    <col min="1600" max="1600" width="5.85546875" style="775" customWidth="1"/>
    <col min="1601" max="1601" width="5.42578125" style="775" customWidth="1"/>
    <col min="1602" max="1602" width="5.140625" style="775" customWidth="1"/>
    <col min="1603" max="1603" width="4.140625" style="775" customWidth="1"/>
    <col min="1604" max="1604" width="6.140625" style="775" customWidth="1"/>
    <col min="1605" max="1606" width="5.5703125" style="775" customWidth="1"/>
    <col min="1607" max="1607" width="4.42578125" style="775" customWidth="1"/>
    <col min="1608" max="1619" width="0" style="775" hidden="1" customWidth="1"/>
    <col min="1620" max="1620" width="7.5703125" style="775" customWidth="1"/>
    <col min="1621" max="1621" width="6.42578125" style="775" customWidth="1"/>
    <col min="1622" max="1622" width="5.42578125" style="775" customWidth="1"/>
    <col min="1623" max="1623" width="5.140625" style="775" customWidth="1"/>
    <col min="1624" max="1624" width="5.7109375" style="775" customWidth="1"/>
    <col min="1625" max="1625" width="5.42578125" style="775" customWidth="1"/>
    <col min="1626" max="1626" width="4.5703125" style="775" customWidth="1"/>
    <col min="1627" max="1627" width="5.42578125" style="775" customWidth="1"/>
    <col min="1628" max="1630" width="5.85546875" style="775" customWidth="1"/>
    <col min="1631" max="1631" width="4.42578125" style="775" customWidth="1"/>
    <col min="1632" max="1646" width="0" style="775" hidden="1" customWidth="1"/>
    <col min="1647" max="1647" width="9.140625" style="775" customWidth="1"/>
    <col min="1648" max="1792" width="9.140625" style="775"/>
    <col min="1793" max="1793" width="3.140625" style="775" customWidth="1"/>
    <col min="1794" max="1794" width="12.28515625" style="775" customWidth="1"/>
    <col min="1795" max="1795" width="34.85546875" style="775" customWidth="1"/>
    <col min="1796" max="1796" width="8.42578125" style="775" customWidth="1"/>
    <col min="1797" max="1797" width="8.28515625" style="775" customWidth="1"/>
    <col min="1798" max="1798" width="9.42578125" style="775" customWidth="1"/>
    <col min="1799" max="1799" width="8.28515625" style="775" customWidth="1"/>
    <col min="1800" max="1802" width="6.42578125" style="775" customWidth="1"/>
    <col min="1803" max="1803" width="7.140625" style="775" customWidth="1"/>
    <col min="1804" max="1804" width="4.5703125" style="775" customWidth="1"/>
    <col min="1805" max="1805" width="6.7109375" style="775" customWidth="1"/>
    <col min="1806" max="1806" width="6.85546875" style="775" customWidth="1"/>
    <col min="1807" max="1807" width="6.28515625" style="775" customWidth="1"/>
    <col min="1808" max="1808" width="4" style="775" customWidth="1"/>
    <col min="1809" max="1809" width="7.28515625" style="775" customWidth="1"/>
    <col min="1810" max="1810" width="7.5703125" style="775" customWidth="1"/>
    <col min="1811" max="1811" width="6" style="775" customWidth="1"/>
    <col min="1812" max="1812" width="4.7109375" style="775" customWidth="1"/>
    <col min="1813" max="1813" width="5.42578125" style="775" customWidth="1"/>
    <col min="1814" max="1814" width="5.7109375" style="775" customWidth="1"/>
    <col min="1815" max="1815" width="5.85546875" style="775" customWidth="1"/>
    <col min="1816" max="1816" width="5.7109375" style="775" customWidth="1"/>
    <col min="1817" max="1827" width="0" style="775" hidden="1" customWidth="1"/>
    <col min="1828" max="1828" width="5.85546875" style="775" customWidth="1"/>
    <col min="1829" max="1829" width="5.7109375" style="775" customWidth="1"/>
    <col min="1830" max="1830" width="5" style="775" customWidth="1"/>
    <col min="1831" max="1831" width="4.140625" style="775" customWidth="1"/>
    <col min="1832" max="1832" width="5.85546875" style="775" customWidth="1"/>
    <col min="1833" max="1833" width="5.7109375" style="775" customWidth="1"/>
    <col min="1834" max="1834" width="4.7109375" style="775" customWidth="1"/>
    <col min="1835" max="1835" width="4.42578125" style="775" customWidth="1"/>
    <col min="1836" max="1839" width="0" style="775" hidden="1" customWidth="1"/>
    <col min="1840" max="1840" width="5.85546875" style="775" customWidth="1"/>
    <col min="1841" max="1841" width="5.42578125" style="775" customWidth="1"/>
    <col min="1842" max="1842" width="5.28515625" style="775" customWidth="1"/>
    <col min="1843" max="1843" width="4.85546875" style="775" customWidth="1"/>
    <col min="1844" max="1855" width="0" style="775" hidden="1" customWidth="1"/>
    <col min="1856" max="1856" width="5.85546875" style="775" customWidth="1"/>
    <col min="1857" max="1857" width="5.42578125" style="775" customWidth="1"/>
    <col min="1858" max="1858" width="5.140625" style="775" customWidth="1"/>
    <col min="1859" max="1859" width="4.140625" style="775" customWidth="1"/>
    <col min="1860" max="1860" width="6.140625" style="775" customWidth="1"/>
    <col min="1861" max="1862" width="5.5703125" style="775" customWidth="1"/>
    <col min="1863" max="1863" width="4.42578125" style="775" customWidth="1"/>
    <col min="1864" max="1875" width="0" style="775" hidden="1" customWidth="1"/>
    <col min="1876" max="1876" width="7.5703125" style="775" customWidth="1"/>
    <col min="1877" max="1877" width="6.42578125" style="775" customWidth="1"/>
    <col min="1878" max="1878" width="5.42578125" style="775" customWidth="1"/>
    <col min="1879" max="1879" width="5.140625" style="775" customWidth="1"/>
    <col min="1880" max="1880" width="5.7109375" style="775" customWidth="1"/>
    <col min="1881" max="1881" width="5.42578125" style="775" customWidth="1"/>
    <col min="1882" max="1882" width="4.5703125" style="775" customWidth="1"/>
    <col min="1883" max="1883" width="5.42578125" style="775" customWidth="1"/>
    <col min="1884" max="1886" width="5.85546875" style="775" customWidth="1"/>
    <col min="1887" max="1887" width="4.42578125" style="775" customWidth="1"/>
    <col min="1888" max="1902" width="0" style="775" hidden="1" customWidth="1"/>
    <col min="1903" max="1903" width="9.140625" style="775" customWidth="1"/>
    <col min="1904" max="2048" width="9.140625" style="775"/>
    <col min="2049" max="2049" width="3.140625" style="775" customWidth="1"/>
    <col min="2050" max="2050" width="12.28515625" style="775" customWidth="1"/>
    <col min="2051" max="2051" width="34.85546875" style="775" customWidth="1"/>
    <col min="2052" max="2052" width="8.42578125" style="775" customWidth="1"/>
    <col min="2053" max="2053" width="8.28515625" style="775" customWidth="1"/>
    <col min="2054" max="2054" width="9.42578125" style="775" customWidth="1"/>
    <col min="2055" max="2055" width="8.28515625" style="775" customWidth="1"/>
    <col min="2056" max="2058" width="6.42578125" style="775" customWidth="1"/>
    <col min="2059" max="2059" width="7.140625" style="775" customWidth="1"/>
    <col min="2060" max="2060" width="4.5703125" style="775" customWidth="1"/>
    <col min="2061" max="2061" width="6.7109375" style="775" customWidth="1"/>
    <col min="2062" max="2062" width="6.85546875" style="775" customWidth="1"/>
    <col min="2063" max="2063" width="6.28515625" style="775" customWidth="1"/>
    <col min="2064" max="2064" width="4" style="775" customWidth="1"/>
    <col min="2065" max="2065" width="7.28515625" style="775" customWidth="1"/>
    <col min="2066" max="2066" width="7.5703125" style="775" customWidth="1"/>
    <col min="2067" max="2067" width="6" style="775" customWidth="1"/>
    <col min="2068" max="2068" width="4.7109375" style="775" customWidth="1"/>
    <col min="2069" max="2069" width="5.42578125" style="775" customWidth="1"/>
    <col min="2070" max="2070" width="5.7109375" style="775" customWidth="1"/>
    <col min="2071" max="2071" width="5.85546875" style="775" customWidth="1"/>
    <col min="2072" max="2072" width="5.7109375" style="775" customWidth="1"/>
    <col min="2073" max="2083" width="0" style="775" hidden="1" customWidth="1"/>
    <col min="2084" max="2084" width="5.85546875" style="775" customWidth="1"/>
    <col min="2085" max="2085" width="5.7109375" style="775" customWidth="1"/>
    <col min="2086" max="2086" width="5" style="775" customWidth="1"/>
    <col min="2087" max="2087" width="4.140625" style="775" customWidth="1"/>
    <col min="2088" max="2088" width="5.85546875" style="775" customWidth="1"/>
    <col min="2089" max="2089" width="5.7109375" style="775" customWidth="1"/>
    <col min="2090" max="2090" width="4.7109375" style="775" customWidth="1"/>
    <col min="2091" max="2091" width="4.42578125" style="775" customWidth="1"/>
    <col min="2092" max="2095" width="0" style="775" hidden="1" customWidth="1"/>
    <col min="2096" max="2096" width="5.85546875" style="775" customWidth="1"/>
    <col min="2097" max="2097" width="5.42578125" style="775" customWidth="1"/>
    <col min="2098" max="2098" width="5.28515625" style="775" customWidth="1"/>
    <col min="2099" max="2099" width="4.85546875" style="775" customWidth="1"/>
    <col min="2100" max="2111" width="0" style="775" hidden="1" customWidth="1"/>
    <col min="2112" max="2112" width="5.85546875" style="775" customWidth="1"/>
    <col min="2113" max="2113" width="5.42578125" style="775" customWidth="1"/>
    <col min="2114" max="2114" width="5.140625" style="775" customWidth="1"/>
    <col min="2115" max="2115" width="4.140625" style="775" customWidth="1"/>
    <col min="2116" max="2116" width="6.140625" style="775" customWidth="1"/>
    <col min="2117" max="2118" width="5.5703125" style="775" customWidth="1"/>
    <col min="2119" max="2119" width="4.42578125" style="775" customWidth="1"/>
    <col min="2120" max="2131" width="0" style="775" hidden="1" customWidth="1"/>
    <col min="2132" max="2132" width="7.5703125" style="775" customWidth="1"/>
    <col min="2133" max="2133" width="6.42578125" style="775" customWidth="1"/>
    <col min="2134" max="2134" width="5.42578125" style="775" customWidth="1"/>
    <col min="2135" max="2135" width="5.140625" style="775" customWidth="1"/>
    <col min="2136" max="2136" width="5.7109375" style="775" customWidth="1"/>
    <col min="2137" max="2137" width="5.42578125" style="775" customWidth="1"/>
    <col min="2138" max="2138" width="4.5703125" style="775" customWidth="1"/>
    <col min="2139" max="2139" width="5.42578125" style="775" customWidth="1"/>
    <col min="2140" max="2142" width="5.85546875" style="775" customWidth="1"/>
    <col min="2143" max="2143" width="4.42578125" style="775" customWidth="1"/>
    <col min="2144" max="2158" width="0" style="775" hidden="1" customWidth="1"/>
    <col min="2159" max="2159" width="9.140625" style="775" customWidth="1"/>
    <col min="2160" max="2304" width="9.140625" style="775"/>
    <col min="2305" max="2305" width="3.140625" style="775" customWidth="1"/>
    <col min="2306" max="2306" width="12.28515625" style="775" customWidth="1"/>
    <col min="2307" max="2307" width="34.85546875" style="775" customWidth="1"/>
    <col min="2308" max="2308" width="8.42578125" style="775" customWidth="1"/>
    <col min="2309" max="2309" width="8.28515625" style="775" customWidth="1"/>
    <col min="2310" max="2310" width="9.42578125" style="775" customWidth="1"/>
    <col min="2311" max="2311" width="8.28515625" style="775" customWidth="1"/>
    <col min="2312" max="2314" width="6.42578125" style="775" customWidth="1"/>
    <col min="2315" max="2315" width="7.140625" style="775" customWidth="1"/>
    <col min="2316" max="2316" width="4.5703125" style="775" customWidth="1"/>
    <col min="2317" max="2317" width="6.7109375" style="775" customWidth="1"/>
    <col min="2318" max="2318" width="6.85546875" style="775" customWidth="1"/>
    <col min="2319" max="2319" width="6.28515625" style="775" customWidth="1"/>
    <col min="2320" max="2320" width="4" style="775" customWidth="1"/>
    <col min="2321" max="2321" width="7.28515625" style="775" customWidth="1"/>
    <col min="2322" max="2322" width="7.5703125" style="775" customWidth="1"/>
    <col min="2323" max="2323" width="6" style="775" customWidth="1"/>
    <col min="2324" max="2324" width="4.7109375" style="775" customWidth="1"/>
    <col min="2325" max="2325" width="5.42578125" style="775" customWidth="1"/>
    <col min="2326" max="2326" width="5.7109375" style="775" customWidth="1"/>
    <col min="2327" max="2327" width="5.85546875" style="775" customWidth="1"/>
    <col min="2328" max="2328" width="5.7109375" style="775" customWidth="1"/>
    <col min="2329" max="2339" width="0" style="775" hidden="1" customWidth="1"/>
    <col min="2340" max="2340" width="5.85546875" style="775" customWidth="1"/>
    <col min="2341" max="2341" width="5.7109375" style="775" customWidth="1"/>
    <col min="2342" max="2342" width="5" style="775" customWidth="1"/>
    <col min="2343" max="2343" width="4.140625" style="775" customWidth="1"/>
    <col min="2344" max="2344" width="5.85546875" style="775" customWidth="1"/>
    <col min="2345" max="2345" width="5.7109375" style="775" customWidth="1"/>
    <col min="2346" max="2346" width="4.7109375" style="775" customWidth="1"/>
    <col min="2347" max="2347" width="4.42578125" style="775" customWidth="1"/>
    <col min="2348" max="2351" width="0" style="775" hidden="1" customWidth="1"/>
    <col min="2352" max="2352" width="5.85546875" style="775" customWidth="1"/>
    <col min="2353" max="2353" width="5.42578125" style="775" customWidth="1"/>
    <col min="2354" max="2354" width="5.28515625" style="775" customWidth="1"/>
    <col min="2355" max="2355" width="4.85546875" style="775" customWidth="1"/>
    <col min="2356" max="2367" width="0" style="775" hidden="1" customWidth="1"/>
    <col min="2368" max="2368" width="5.85546875" style="775" customWidth="1"/>
    <col min="2369" max="2369" width="5.42578125" style="775" customWidth="1"/>
    <col min="2370" max="2370" width="5.140625" style="775" customWidth="1"/>
    <col min="2371" max="2371" width="4.140625" style="775" customWidth="1"/>
    <col min="2372" max="2372" width="6.140625" style="775" customWidth="1"/>
    <col min="2373" max="2374" width="5.5703125" style="775" customWidth="1"/>
    <col min="2375" max="2375" width="4.42578125" style="775" customWidth="1"/>
    <col min="2376" max="2387" width="0" style="775" hidden="1" customWidth="1"/>
    <col min="2388" max="2388" width="7.5703125" style="775" customWidth="1"/>
    <col min="2389" max="2389" width="6.42578125" style="775" customWidth="1"/>
    <col min="2390" max="2390" width="5.42578125" style="775" customWidth="1"/>
    <col min="2391" max="2391" width="5.140625" style="775" customWidth="1"/>
    <col min="2392" max="2392" width="5.7109375" style="775" customWidth="1"/>
    <col min="2393" max="2393" width="5.42578125" style="775" customWidth="1"/>
    <col min="2394" max="2394" width="4.5703125" style="775" customWidth="1"/>
    <col min="2395" max="2395" width="5.42578125" style="775" customWidth="1"/>
    <col min="2396" max="2398" width="5.85546875" style="775" customWidth="1"/>
    <col min="2399" max="2399" width="4.42578125" style="775" customWidth="1"/>
    <col min="2400" max="2414" width="0" style="775" hidden="1" customWidth="1"/>
    <col min="2415" max="2415" width="9.140625" style="775" customWidth="1"/>
    <col min="2416" max="2560" width="9.140625" style="775"/>
    <col min="2561" max="2561" width="3.140625" style="775" customWidth="1"/>
    <col min="2562" max="2562" width="12.28515625" style="775" customWidth="1"/>
    <col min="2563" max="2563" width="34.85546875" style="775" customWidth="1"/>
    <col min="2564" max="2564" width="8.42578125" style="775" customWidth="1"/>
    <col min="2565" max="2565" width="8.28515625" style="775" customWidth="1"/>
    <col min="2566" max="2566" width="9.42578125" style="775" customWidth="1"/>
    <col min="2567" max="2567" width="8.28515625" style="775" customWidth="1"/>
    <col min="2568" max="2570" width="6.42578125" style="775" customWidth="1"/>
    <col min="2571" max="2571" width="7.140625" style="775" customWidth="1"/>
    <col min="2572" max="2572" width="4.5703125" style="775" customWidth="1"/>
    <col min="2573" max="2573" width="6.7109375" style="775" customWidth="1"/>
    <col min="2574" max="2574" width="6.85546875" style="775" customWidth="1"/>
    <col min="2575" max="2575" width="6.28515625" style="775" customWidth="1"/>
    <col min="2576" max="2576" width="4" style="775" customWidth="1"/>
    <col min="2577" max="2577" width="7.28515625" style="775" customWidth="1"/>
    <col min="2578" max="2578" width="7.5703125" style="775" customWidth="1"/>
    <col min="2579" max="2579" width="6" style="775" customWidth="1"/>
    <col min="2580" max="2580" width="4.7109375" style="775" customWidth="1"/>
    <col min="2581" max="2581" width="5.42578125" style="775" customWidth="1"/>
    <col min="2582" max="2582" width="5.7109375" style="775" customWidth="1"/>
    <col min="2583" max="2583" width="5.85546875" style="775" customWidth="1"/>
    <col min="2584" max="2584" width="5.7109375" style="775" customWidth="1"/>
    <col min="2585" max="2595" width="0" style="775" hidden="1" customWidth="1"/>
    <col min="2596" max="2596" width="5.85546875" style="775" customWidth="1"/>
    <col min="2597" max="2597" width="5.7109375" style="775" customWidth="1"/>
    <col min="2598" max="2598" width="5" style="775" customWidth="1"/>
    <col min="2599" max="2599" width="4.140625" style="775" customWidth="1"/>
    <col min="2600" max="2600" width="5.85546875" style="775" customWidth="1"/>
    <col min="2601" max="2601" width="5.7109375" style="775" customWidth="1"/>
    <col min="2602" max="2602" width="4.7109375" style="775" customWidth="1"/>
    <col min="2603" max="2603" width="4.42578125" style="775" customWidth="1"/>
    <col min="2604" max="2607" width="0" style="775" hidden="1" customWidth="1"/>
    <col min="2608" max="2608" width="5.85546875" style="775" customWidth="1"/>
    <col min="2609" max="2609" width="5.42578125" style="775" customWidth="1"/>
    <col min="2610" max="2610" width="5.28515625" style="775" customWidth="1"/>
    <col min="2611" max="2611" width="4.85546875" style="775" customWidth="1"/>
    <col min="2612" max="2623" width="0" style="775" hidden="1" customWidth="1"/>
    <col min="2624" max="2624" width="5.85546875" style="775" customWidth="1"/>
    <col min="2625" max="2625" width="5.42578125" style="775" customWidth="1"/>
    <col min="2626" max="2626" width="5.140625" style="775" customWidth="1"/>
    <col min="2627" max="2627" width="4.140625" style="775" customWidth="1"/>
    <col min="2628" max="2628" width="6.140625" style="775" customWidth="1"/>
    <col min="2629" max="2630" width="5.5703125" style="775" customWidth="1"/>
    <col min="2631" max="2631" width="4.42578125" style="775" customWidth="1"/>
    <col min="2632" max="2643" width="0" style="775" hidden="1" customWidth="1"/>
    <col min="2644" max="2644" width="7.5703125" style="775" customWidth="1"/>
    <col min="2645" max="2645" width="6.42578125" style="775" customWidth="1"/>
    <col min="2646" max="2646" width="5.42578125" style="775" customWidth="1"/>
    <col min="2647" max="2647" width="5.140625" style="775" customWidth="1"/>
    <col min="2648" max="2648" width="5.7109375" style="775" customWidth="1"/>
    <col min="2649" max="2649" width="5.42578125" style="775" customWidth="1"/>
    <col min="2650" max="2650" width="4.5703125" style="775" customWidth="1"/>
    <col min="2651" max="2651" width="5.42578125" style="775" customWidth="1"/>
    <col min="2652" max="2654" width="5.85546875" style="775" customWidth="1"/>
    <col min="2655" max="2655" width="4.42578125" style="775" customWidth="1"/>
    <col min="2656" max="2670" width="0" style="775" hidden="1" customWidth="1"/>
    <col min="2671" max="2671" width="9.140625" style="775" customWidth="1"/>
    <col min="2672" max="2816" width="9.140625" style="775"/>
    <col min="2817" max="2817" width="3.140625" style="775" customWidth="1"/>
    <col min="2818" max="2818" width="12.28515625" style="775" customWidth="1"/>
    <col min="2819" max="2819" width="34.85546875" style="775" customWidth="1"/>
    <col min="2820" max="2820" width="8.42578125" style="775" customWidth="1"/>
    <col min="2821" max="2821" width="8.28515625" style="775" customWidth="1"/>
    <col min="2822" max="2822" width="9.42578125" style="775" customWidth="1"/>
    <col min="2823" max="2823" width="8.28515625" style="775" customWidth="1"/>
    <col min="2824" max="2826" width="6.42578125" style="775" customWidth="1"/>
    <col min="2827" max="2827" width="7.140625" style="775" customWidth="1"/>
    <col min="2828" max="2828" width="4.5703125" style="775" customWidth="1"/>
    <col min="2829" max="2829" width="6.7109375" style="775" customWidth="1"/>
    <col min="2830" max="2830" width="6.85546875" style="775" customWidth="1"/>
    <col min="2831" max="2831" width="6.28515625" style="775" customWidth="1"/>
    <col min="2832" max="2832" width="4" style="775" customWidth="1"/>
    <col min="2833" max="2833" width="7.28515625" style="775" customWidth="1"/>
    <col min="2834" max="2834" width="7.5703125" style="775" customWidth="1"/>
    <col min="2835" max="2835" width="6" style="775" customWidth="1"/>
    <col min="2836" max="2836" width="4.7109375" style="775" customWidth="1"/>
    <col min="2837" max="2837" width="5.42578125" style="775" customWidth="1"/>
    <col min="2838" max="2838" width="5.7109375" style="775" customWidth="1"/>
    <col min="2839" max="2839" width="5.85546875" style="775" customWidth="1"/>
    <col min="2840" max="2840" width="5.7109375" style="775" customWidth="1"/>
    <col min="2841" max="2851" width="0" style="775" hidden="1" customWidth="1"/>
    <col min="2852" max="2852" width="5.85546875" style="775" customWidth="1"/>
    <col min="2853" max="2853" width="5.7109375" style="775" customWidth="1"/>
    <col min="2854" max="2854" width="5" style="775" customWidth="1"/>
    <col min="2855" max="2855" width="4.140625" style="775" customWidth="1"/>
    <col min="2856" max="2856" width="5.85546875" style="775" customWidth="1"/>
    <col min="2857" max="2857" width="5.7109375" style="775" customWidth="1"/>
    <col min="2858" max="2858" width="4.7109375" style="775" customWidth="1"/>
    <col min="2859" max="2859" width="4.42578125" style="775" customWidth="1"/>
    <col min="2860" max="2863" width="0" style="775" hidden="1" customWidth="1"/>
    <col min="2864" max="2864" width="5.85546875" style="775" customWidth="1"/>
    <col min="2865" max="2865" width="5.42578125" style="775" customWidth="1"/>
    <col min="2866" max="2866" width="5.28515625" style="775" customWidth="1"/>
    <col min="2867" max="2867" width="4.85546875" style="775" customWidth="1"/>
    <col min="2868" max="2879" width="0" style="775" hidden="1" customWidth="1"/>
    <col min="2880" max="2880" width="5.85546875" style="775" customWidth="1"/>
    <col min="2881" max="2881" width="5.42578125" style="775" customWidth="1"/>
    <col min="2882" max="2882" width="5.140625" style="775" customWidth="1"/>
    <col min="2883" max="2883" width="4.140625" style="775" customWidth="1"/>
    <col min="2884" max="2884" width="6.140625" style="775" customWidth="1"/>
    <col min="2885" max="2886" width="5.5703125" style="775" customWidth="1"/>
    <col min="2887" max="2887" width="4.42578125" style="775" customWidth="1"/>
    <col min="2888" max="2899" width="0" style="775" hidden="1" customWidth="1"/>
    <col min="2900" max="2900" width="7.5703125" style="775" customWidth="1"/>
    <col min="2901" max="2901" width="6.42578125" style="775" customWidth="1"/>
    <col min="2902" max="2902" width="5.42578125" style="775" customWidth="1"/>
    <col min="2903" max="2903" width="5.140625" style="775" customWidth="1"/>
    <col min="2904" max="2904" width="5.7109375" style="775" customWidth="1"/>
    <col min="2905" max="2905" width="5.42578125" style="775" customWidth="1"/>
    <col min="2906" max="2906" width="4.5703125" style="775" customWidth="1"/>
    <col min="2907" max="2907" width="5.42578125" style="775" customWidth="1"/>
    <col min="2908" max="2910" width="5.85546875" style="775" customWidth="1"/>
    <col min="2911" max="2911" width="4.42578125" style="775" customWidth="1"/>
    <col min="2912" max="2926" width="0" style="775" hidden="1" customWidth="1"/>
    <col min="2927" max="2927" width="9.140625" style="775" customWidth="1"/>
    <col min="2928" max="3072" width="9.140625" style="775"/>
    <col min="3073" max="3073" width="3.140625" style="775" customWidth="1"/>
    <col min="3074" max="3074" width="12.28515625" style="775" customWidth="1"/>
    <col min="3075" max="3075" width="34.85546875" style="775" customWidth="1"/>
    <col min="3076" max="3076" width="8.42578125" style="775" customWidth="1"/>
    <col min="3077" max="3077" width="8.28515625" style="775" customWidth="1"/>
    <col min="3078" max="3078" width="9.42578125" style="775" customWidth="1"/>
    <col min="3079" max="3079" width="8.28515625" style="775" customWidth="1"/>
    <col min="3080" max="3082" width="6.42578125" style="775" customWidth="1"/>
    <col min="3083" max="3083" width="7.140625" style="775" customWidth="1"/>
    <col min="3084" max="3084" width="4.5703125" style="775" customWidth="1"/>
    <col min="3085" max="3085" width="6.7109375" style="775" customWidth="1"/>
    <col min="3086" max="3086" width="6.85546875" style="775" customWidth="1"/>
    <col min="3087" max="3087" width="6.28515625" style="775" customWidth="1"/>
    <col min="3088" max="3088" width="4" style="775" customWidth="1"/>
    <col min="3089" max="3089" width="7.28515625" style="775" customWidth="1"/>
    <col min="3090" max="3090" width="7.5703125" style="775" customWidth="1"/>
    <col min="3091" max="3091" width="6" style="775" customWidth="1"/>
    <col min="3092" max="3092" width="4.7109375" style="775" customWidth="1"/>
    <col min="3093" max="3093" width="5.42578125" style="775" customWidth="1"/>
    <col min="3094" max="3094" width="5.7109375" style="775" customWidth="1"/>
    <col min="3095" max="3095" width="5.85546875" style="775" customWidth="1"/>
    <col min="3096" max="3096" width="5.7109375" style="775" customWidth="1"/>
    <col min="3097" max="3107" width="0" style="775" hidden="1" customWidth="1"/>
    <col min="3108" max="3108" width="5.85546875" style="775" customWidth="1"/>
    <col min="3109" max="3109" width="5.7109375" style="775" customWidth="1"/>
    <col min="3110" max="3110" width="5" style="775" customWidth="1"/>
    <col min="3111" max="3111" width="4.140625" style="775" customWidth="1"/>
    <col min="3112" max="3112" width="5.85546875" style="775" customWidth="1"/>
    <col min="3113" max="3113" width="5.7109375" style="775" customWidth="1"/>
    <col min="3114" max="3114" width="4.7109375" style="775" customWidth="1"/>
    <col min="3115" max="3115" width="4.42578125" style="775" customWidth="1"/>
    <col min="3116" max="3119" width="0" style="775" hidden="1" customWidth="1"/>
    <col min="3120" max="3120" width="5.85546875" style="775" customWidth="1"/>
    <col min="3121" max="3121" width="5.42578125" style="775" customWidth="1"/>
    <col min="3122" max="3122" width="5.28515625" style="775" customWidth="1"/>
    <col min="3123" max="3123" width="4.85546875" style="775" customWidth="1"/>
    <col min="3124" max="3135" width="0" style="775" hidden="1" customWidth="1"/>
    <col min="3136" max="3136" width="5.85546875" style="775" customWidth="1"/>
    <col min="3137" max="3137" width="5.42578125" style="775" customWidth="1"/>
    <col min="3138" max="3138" width="5.140625" style="775" customWidth="1"/>
    <col min="3139" max="3139" width="4.140625" style="775" customWidth="1"/>
    <col min="3140" max="3140" width="6.140625" style="775" customWidth="1"/>
    <col min="3141" max="3142" width="5.5703125" style="775" customWidth="1"/>
    <col min="3143" max="3143" width="4.42578125" style="775" customWidth="1"/>
    <col min="3144" max="3155" width="0" style="775" hidden="1" customWidth="1"/>
    <col min="3156" max="3156" width="7.5703125" style="775" customWidth="1"/>
    <col min="3157" max="3157" width="6.42578125" style="775" customWidth="1"/>
    <col min="3158" max="3158" width="5.42578125" style="775" customWidth="1"/>
    <col min="3159" max="3159" width="5.140625" style="775" customWidth="1"/>
    <col min="3160" max="3160" width="5.7109375" style="775" customWidth="1"/>
    <col min="3161" max="3161" width="5.42578125" style="775" customWidth="1"/>
    <col min="3162" max="3162" width="4.5703125" style="775" customWidth="1"/>
    <col min="3163" max="3163" width="5.42578125" style="775" customWidth="1"/>
    <col min="3164" max="3166" width="5.85546875" style="775" customWidth="1"/>
    <col min="3167" max="3167" width="4.42578125" style="775" customWidth="1"/>
    <col min="3168" max="3182" width="0" style="775" hidden="1" customWidth="1"/>
    <col min="3183" max="3183" width="9.140625" style="775" customWidth="1"/>
    <col min="3184" max="3328" width="9.140625" style="775"/>
    <col min="3329" max="3329" width="3.140625" style="775" customWidth="1"/>
    <col min="3330" max="3330" width="12.28515625" style="775" customWidth="1"/>
    <col min="3331" max="3331" width="34.85546875" style="775" customWidth="1"/>
    <col min="3332" max="3332" width="8.42578125" style="775" customWidth="1"/>
    <col min="3333" max="3333" width="8.28515625" style="775" customWidth="1"/>
    <col min="3334" max="3334" width="9.42578125" style="775" customWidth="1"/>
    <col min="3335" max="3335" width="8.28515625" style="775" customWidth="1"/>
    <col min="3336" max="3338" width="6.42578125" style="775" customWidth="1"/>
    <col min="3339" max="3339" width="7.140625" style="775" customWidth="1"/>
    <col min="3340" max="3340" width="4.5703125" style="775" customWidth="1"/>
    <col min="3341" max="3341" width="6.7109375" style="775" customWidth="1"/>
    <col min="3342" max="3342" width="6.85546875" style="775" customWidth="1"/>
    <col min="3343" max="3343" width="6.28515625" style="775" customWidth="1"/>
    <col min="3344" max="3344" width="4" style="775" customWidth="1"/>
    <col min="3345" max="3345" width="7.28515625" style="775" customWidth="1"/>
    <col min="3346" max="3346" width="7.5703125" style="775" customWidth="1"/>
    <col min="3347" max="3347" width="6" style="775" customWidth="1"/>
    <col min="3348" max="3348" width="4.7109375" style="775" customWidth="1"/>
    <col min="3349" max="3349" width="5.42578125" style="775" customWidth="1"/>
    <col min="3350" max="3350" width="5.7109375" style="775" customWidth="1"/>
    <col min="3351" max="3351" width="5.85546875" style="775" customWidth="1"/>
    <col min="3352" max="3352" width="5.7109375" style="775" customWidth="1"/>
    <col min="3353" max="3363" width="0" style="775" hidden="1" customWidth="1"/>
    <col min="3364" max="3364" width="5.85546875" style="775" customWidth="1"/>
    <col min="3365" max="3365" width="5.7109375" style="775" customWidth="1"/>
    <col min="3366" max="3366" width="5" style="775" customWidth="1"/>
    <col min="3367" max="3367" width="4.140625" style="775" customWidth="1"/>
    <col min="3368" max="3368" width="5.85546875" style="775" customWidth="1"/>
    <col min="3369" max="3369" width="5.7109375" style="775" customWidth="1"/>
    <col min="3370" max="3370" width="4.7109375" style="775" customWidth="1"/>
    <col min="3371" max="3371" width="4.42578125" style="775" customWidth="1"/>
    <col min="3372" max="3375" width="0" style="775" hidden="1" customWidth="1"/>
    <col min="3376" max="3376" width="5.85546875" style="775" customWidth="1"/>
    <col min="3377" max="3377" width="5.42578125" style="775" customWidth="1"/>
    <col min="3378" max="3378" width="5.28515625" style="775" customWidth="1"/>
    <col min="3379" max="3379" width="4.85546875" style="775" customWidth="1"/>
    <col min="3380" max="3391" width="0" style="775" hidden="1" customWidth="1"/>
    <col min="3392" max="3392" width="5.85546875" style="775" customWidth="1"/>
    <col min="3393" max="3393" width="5.42578125" style="775" customWidth="1"/>
    <col min="3394" max="3394" width="5.140625" style="775" customWidth="1"/>
    <col min="3395" max="3395" width="4.140625" style="775" customWidth="1"/>
    <col min="3396" max="3396" width="6.140625" style="775" customWidth="1"/>
    <col min="3397" max="3398" width="5.5703125" style="775" customWidth="1"/>
    <col min="3399" max="3399" width="4.42578125" style="775" customWidth="1"/>
    <col min="3400" max="3411" width="0" style="775" hidden="1" customWidth="1"/>
    <col min="3412" max="3412" width="7.5703125" style="775" customWidth="1"/>
    <col min="3413" max="3413" width="6.42578125" style="775" customWidth="1"/>
    <col min="3414" max="3414" width="5.42578125" style="775" customWidth="1"/>
    <col min="3415" max="3415" width="5.140625" style="775" customWidth="1"/>
    <col min="3416" max="3416" width="5.7109375" style="775" customWidth="1"/>
    <col min="3417" max="3417" width="5.42578125" style="775" customWidth="1"/>
    <col min="3418" max="3418" width="4.5703125" style="775" customWidth="1"/>
    <col min="3419" max="3419" width="5.42578125" style="775" customWidth="1"/>
    <col min="3420" max="3422" width="5.85546875" style="775" customWidth="1"/>
    <col min="3423" max="3423" width="4.42578125" style="775" customWidth="1"/>
    <col min="3424" max="3438" width="0" style="775" hidden="1" customWidth="1"/>
    <col min="3439" max="3439" width="9.140625" style="775" customWidth="1"/>
    <col min="3440" max="3584" width="9.140625" style="775"/>
    <col min="3585" max="3585" width="3.140625" style="775" customWidth="1"/>
    <col min="3586" max="3586" width="12.28515625" style="775" customWidth="1"/>
    <col min="3587" max="3587" width="34.85546875" style="775" customWidth="1"/>
    <col min="3588" max="3588" width="8.42578125" style="775" customWidth="1"/>
    <col min="3589" max="3589" width="8.28515625" style="775" customWidth="1"/>
    <col min="3590" max="3590" width="9.42578125" style="775" customWidth="1"/>
    <col min="3591" max="3591" width="8.28515625" style="775" customWidth="1"/>
    <col min="3592" max="3594" width="6.42578125" style="775" customWidth="1"/>
    <col min="3595" max="3595" width="7.140625" style="775" customWidth="1"/>
    <col min="3596" max="3596" width="4.5703125" style="775" customWidth="1"/>
    <col min="3597" max="3597" width="6.7109375" style="775" customWidth="1"/>
    <col min="3598" max="3598" width="6.85546875" style="775" customWidth="1"/>
    <col min="3599" max="3599" width="6.28515625" style="775" customWidth="1"/>
    <col min="3600" max="3600" width="4" style="775" customWidth="1"/>
    <col min="3601" max="3601" width="7.28515625" style="775" customWidth="1"/>
    <col min="3602" max="3602" width="7.5703125" style="775" customWidth="1"/>
    <col min="3603" max="3603" width="6" style="775" customWidth="1"/>
    <col min="3604" max="3604" width="4.7109375" style="775" customWidth="1"/>
    <col min="3605" max="3605" width="5.42578125" style="775" customWidth="1"/>
    <col min="3606" max="3606" width="5.7109375" style="775" customWidth="1"/>
    <col min="3607" max="3607" width="5.85546875" style="775" customWidth="1"/>
    <col min="3608" max="3608" width="5.7109375" style="775" customWidth="1"/>
    <col min="3609" max="3619" width="0" style="775" hidden="1" customWidth="1"/>
    <col min="3620" max="3620" width="5.85546875" style="775" customWidth="1"/>
    <col min="3621" max="3621" width="5.7109375" style="775" customWidth="1"/>
    <col min="3622" max="3622" width="5" style="775" customWidth="1"/>
    <col min="3623" max="3623" width="4.140625" style="775" customWidth="1"/>
    <col min="3624" max="3624" width="5.85546875" style="775" customWidth="1"/>
    <col min="3625" max="3625" width="5.7109375" style="775" customWidth="1"/>
    <col min="3626" max="3626" width="4.7109375" style="775" customWidth="1"/>
    <col min="3627" max="3627" width="4.42578125" style="775" customWidth="1"/>
    <col min="3628" max="3631" width="0" style="775" hidden="1" customWidth="1"/>
    <col min="3632" max="3632" width="5.85546875" style="775" customWidth="1"/>
    <col min="3633" max="3633" width="5.42578125" style="775" customWidth="1"/>
    <col min="3634" max="3634" width="5.28515625" style="775" customWidth="1"/>
    <col min="3635" max="3635" width="4.85546875" style="775" customWidth="1"/>
    <col min="3636" max="3647" width="0" style="775" hidden="1" customWidth="1"/>
    <col min="3648" max="3648" width="5.85546875" style="775" customWidth="1"/>
    <col min="3649" max="3649" width="5.42578125" style="775" customWidth="1"/>
    <col min="3650" max="3650" width="5.140625" style="775" customWidth="1"/>
    <col min="3651" max="3651" width="4.140625" style="775" customWidth="1"/>
    <col min="3652" max="3652" width="6.140625" style="775" customWidth="1"/>
    <col min="3653" max="3654" width="5.5703125" style="775" customWidth="1"/>
    <col min="3655" max="3655" width="4.42578125" style="775" customWidth="1"/>
    <col min="3656" max="3667" width="0" style="775" hidden="1" customWidth="1"/>
    <col min="3668" max="3668" width="7.5703125" style="775" customWidth="1"/>
    <col min="3669" max="3669" width="6.42578125" style="775" customWidth="1"/>
    <col min="3670" max="3670" width="5.42578125" style="775" customWidth="1"/>
    <col min="3671" max="3671" width="5.140625" style="775" customWidth="1"/>
    <col min="3672" max="3672" width="5.7109375" style="775" customWidth="1"/>
    <col min="3673" max="3673" width="5.42578125" style="775" customWidth="1"/>
    <col min="3674" max="3674" width="4.5703125" style="775" customWidth="1"/>
    <col min="3675" max="3675" width="5.42578125" style="775" customWidth="1"/>
    <col min="3676" max="3678" width="5.85546875" style="775" customWidth="1"/>
    <col min="3679" max="3679" width="4.42578125" style="775" customWidth="1"/>
    <col min="3680" max="3694" width="0" style="775" hidden="1" customWidth="1"/>
    <col min="3695" max="3695" width="9.140625" style="775" customWidth="1"/>
    <col min="3696" max="3840" width="9.140625" style="775"/>
    <col min="3841" max="3841" width="3.140625" style="775" customWidth="1"/>
    <col min="3842" max="3842" width="12.28515625" style="775" customWidth="1"/>
    <col min="3843" max="3843" width="34.85546875" style="775" customWidth="1"/>
    <col min="3844" max="3844" width="8.42578125" style="775" customWidth="1"/>
    <col min="3845" max="3845" width="8.28515625" style="775" customWidth="1"/>
    <col min="3846" max="3846" width="9.42578125" style="775" customWidth="1"/>
    <col min="3847" max="3847" width="8.28515625" style="775" customWidth="1"/>
    <col min="3848" max="3850" width="6.42578125" style="775" customWidth="1"/>
    <col min="3851" max="3851" width="7.140625" style="775" customWidth="1"/>
    <col min="3852" max="3852" width="4.5703125" style="775" customWidth="1"/>
    <col min="3853" max="3853" width="6.7109375" style="775" customWidth="1"/>
    <col min="3854" max="3854" width="6.85546875" style="775" customWidth="1"/>
    <col min="3855" max="3855" width="6.28515625" style="775" customWidth="1"/>
    <col min="3856" max="3856" width="4" style="775" customWidth="1"/>
    <col min="3857" max="3857" width="7.28515625" style="775" customWidth="1"/>
    <col min="3858" max="3858" width="7.5703125" style="775" customWidth="1"/>
    <col min="3859" max="3859" width="6" style="775" customWidth="1"/>
    <col min="3860" max="3860" width="4.7109375" style="775" customWidth="1"/>
    <col min="3861" max="3861" width="5.42578125" style="775" customWidth="1"/>
    <col min="3862" max="3862" width="5.7109375" style="775" customWidth="1"/>
    <col min="3863" max="3863" width="5.85546875" style="775" customWidth="1"/>
    <col min="3864" max="3864" width="5.7109375" style="775" customWidth="1"/>
    <col min="3865" max="3875" width="0" style="775" hidden="1" customWidth="1"/>
    <col min="3876" max="3876" width="5.85546875" style="775" customWidth="1"/>
    <col min="3877" max="3877" width="5.7109375" style="775" customWidth="1"/>
    <col min="3878" max="3878" width="5" style="775" customWidth="1"/>
    <col min="3879" max="3879" width="4.140625" style="775" customWidth="1"/>
    <col min="3880" max="3880" width="5.85546875" style="775" customWidth="1"/>
    <col min="3881" max="3881" width="5.7109375" style="775" customWidth="1"/>
    <col min="3882" max="3882" width="4.7109375" style="775" customWidth="1"/>
    <col min="3883" max="3883" width="4.42578125" style="775" customWidth="1"/>
    <col min="3884" max="3887" width="0" style="775" hidden="1" customWidth="1"/>
    <col min="3888" max="3888" width="5.85546875" style="775" customWidth="1"/>
    <col min="3889" max="3889" width="5.42578125" style="775" customWidth="1"/>
    <col min="3890" max="3890" width="5.28515625" style="775" customWidth="1"/>
    <col min="3891" max="3891" width="4.85546875" style="775" customWidth="1"/>
    <col min="3892" max="3903" width="0" style="775" hidden="1" customWidth="1"/>
    <col min="3904" max="3904" width="5.85546875" style="775" customWidth="1"/>
    <col min="3905" max="3905" width="5.42578125" style="775" customWidth="1"/>
    <col min="3906" max="3906" width="5.140625" style="775" customWidth="1"/>
    <col min="3907" max="3907" width="4.140625" style="775" customWidth="1"/>
    <col min="3908" max="3908" width="6.140625" style="775" customWidth="1"/>
    <col min="3909" max="3910" width="5.5703125" style="775" customWidth="1"/>
    <col min="3911" max="3911" width="4.42578125" style="775" customWidth="1"/>
    <col min="3912" max="3923" width="0" style="775" hidden="1" customWidth="1"/>
    <col min="3924" max="3924" width="7.5703125" style="775" customWidth="1"/>
    <col min="3925" max="3925" width="6.42578125" style="775" customWidth="1"/>
    <col min="3926" max="3926" width="5.42578125" style="775" customWidth="1"/>
    <col min="3927" max="3927" width="5.140625" style="775" customWidth="1"/>
    <col min="3928" max="3928" width="5.7109375" style="775" customWidth="1"/>
    <col min="3929" max="3929" width="5.42578125" style="775" customWidth="1"/>
    <col min="3930" max="3930" width="4.5703125" style="775" customWidth="1"/>
    <col min="3931" max="3931" width="5.42578125" style="775" customWidth="1"/>
    <col min="3932" max="3934" width="5.85546875" style="775" customWidth="1"/>
    <col min="3935" max="3935" width="4.42578125" style="775" customWidth="1"/>
    <col min="3936" max="3950" width="0" style="775" hidden="1" customWidth="1"/>
    <col min="3951" max="3951" width="9.140625" style="775" customWidth="1"/>
    <col min="3952" max="4096" width="9.140625" style="775"/>
    <col min="4097" max="4097" width="3.140625" style="775" customWidth="1"/>
    <col min="4098" max="4098" width="12.28515625" style="775" customWidth="1"/>
    <col min="4099" max="4099" width="34.85546875" style="775" customWidth="1"/>
    <col min="4100" max="4100" width="8.42578125" style="775" customWidth="1"/>
    <col min="4101" max="4101" width="8.28515625" style="775" customWidth="1"/>
    <col min="4102" max="4102" width="9.42578125" style="775" customWidth="1"/>
    <col min="4103" max="4103" width="8.28515625" style="775" customWidth="1"/>
    <col min="4104" max="4106" width="6.42578125" style="775" customWidth="1"/>
    <col min="4107" max="4107" width="7.140625" style="775" customWidth="1"/>
    <col min="4108" max="4108" width="4.5703125" style="775" customWidth="1"/>
    <col min="4109" max="4109" width="6.7109375" style="775" customWidth="1"/>
    <col min="4110" max="4110" width="6.85546875" style="775" customWidth="1"/>
    <col min="4111" max="4111" width="6.28515625" style="775" customWidth="1"/>
    <col min="4112" max="4112" width="4" style="775" customWidth="1"/>
    <col min="4113" max="4113" width="7.28515625" style="775" customWidth="1"/>
    <col min="4114" max="4114" width="7.5703125" style="775" customWidth="1"/>
    <col min="4115" max="4115" width="6" style="775" customWidth="1"/>
    <col min="4116" max="4116" width="4.7109375" style="775" customWidth="1"/>
    <col min="4117" max="4117" width="5.42578125" style="775" customWidth="1"/>
    <col min="4118" max="4118" width="5.7109375" style="775" customWidth="1"/>
    <col min="4119" max="4119" width="5.85546875" style="775" customWidth="1"/>
    <col min="4120" max="4120" width="5.7109375" style="775" customWidth="1"/>
    <col min="4121" max="4131" width="0" style="775" hidden="1" customWidth="1"/>
    <col min="4132" max="4132" width="5.85546875" style="775" customWidth="1"/>
    <col min="4133" max="4133" width="5.7109375" style="775" customWidth="1"/>
    <col min="4134" max="4134" width="5" style="775" customWidth="1"/>
    <col min="4135" max="4135" width="4.140625" style="775" customWidth="1"/>
    <col min="4136" max="4136" width="5.85546875" style="775" customWidth="1"/>
    <col min="4137" max="4137" width="5.7109375" style="775" customWidth="1"/>
    <col min="4138" max="4138" width="4.7109375" style="775" customWidth="1"/>
    <col min="4139" max="4139" width="4.42578125" style="775" customWidth="1"/>
    <col min="4140" max="4143" width="0" style="775" hidden="1" customWidth="1"/>
    <col min="4144" max="4144" width="5.85546875" style="775" customWidth="1"/>
    <col min="4145" max="4145" width="5.42578125" style="775" customWidth="1"/>
    <col min="4146" max="4146" width="5.28515625" style="775" customWidth="1"/>
    <col min="4147" max="4147" width="4.85546875" style="775" customWidth="1"/>
    <col min="4148" max="4159" width="0" style="775" hidden="1" customWidth="1"/>
    <col min="4160" max="4160" width="5.85546875" style="775" customWidth="1"/>
    <col min="4161" max="4161" width="5.42578125" style="775" customWidth="1"/>
    <col min="4162" max="4162" width="5.140625" style="775" customWidth="1"/>
    <col min="4163" max="4163" width="4.140625" style="775" customWidth="1"/>
    <col min="4164" max="4164" width="6.140625" style="775" customWidth="1"/>
    <col min="4165" max="4166" width="5.5703125" style="775" customWidth="1"/>
    <col min="4167" max="4167" width="4.42578125" style="775" customWidth="1"/>
    <col min="4168" max="4179" width="0" style="775" hidden="1" customWidth="1"/>
    <col min="4180" max="4180" width="7.5703125" style="775" customWidth="1"/>
    <col min="4181" max="4181" width="6.42578125" style="775" customWidth="1"/>
    <col min="4182" max="4182" width="5.42578125" style="775" customWidth="1"/>
    <col min="4183" max="4183" width="5.140625" style="775" customWidth="1"/>
    <col min="4184" max="4184" width="5.7109375" style="775" customWidth="1"/>
    <col min="4185" max="4185" width="5.42578125" style="775" customWidth="1"/>
    <col min="4186" max="4186" width="4.5703125" style="775" customWidth="1"/>
    <col min="4187" max="4187" width="5.42578125" style="775" customWidth="1"/>
    <col min="4188" max="4190" width="5.85546875" style="775" customWidth="1"/>
    <col min="4191" max="4191" width="4.42578125" style="775" customWidth="1"/>
    <col min="4192" max="4206" width="0" style="775" hidden="1" customWidth="1"/>
    <col min="4207" max="4207" width="9.140625" style="775" customWidth="1"/>
    <col min="4208" max="4352" width="9.140625" style="775"/>
    <col min="4353" max="4353" width="3.140625" style="775" customWidth="1"/>
    <col min="4354" max="4354" width="12.28515625" style="775" customWidth="1"/>
    <col min="4355" max="4355" width="34.85546875" style="775" customWidth="1"/>
    <col min="4356" max="4356" width="8.42578125" style="775" customWidth="1"/>
    <col min="4357" max="4357" width="8.28515625" style="775" customWidth="1"/>
    <col min="4358" max="4358" width="9.42578125" style="775" customWidth="1"/>
    <col min="4359" max="4359" width="8.28515625" style="775" customWidth="1"/>
    <col min="4360" max="4362" width="6.42578125" style="775" customWidth="1"/>
    <col min="4363" max="4363" width="7.140625" style="775" customWidth="1"/>
    <col min="4364" max="4364" width="4.5703125" style="775" customWidth="1"/>
    <col min="4365" max="4365" width="6.7109375" style="775" customWidth="1"/>
    <col min="4366" max="4366" width="6.85546875" style="775" customWidth="1"/>
    <col min="4367" max="4367" width="6.28515625" style="775" customWidth="1"/>
    <col min="4368" max="4368" width="4" style="775" customWidth="1"/>
    <col min="4369" max="4369" width="7.28515625" style="775" customWidth="1"/>
    <col min="4370" max="4370" width="7.5703125" style="775" customWidth="1"/>
    <col min="4371" max="4371" width="6" style="775" customWidth="1"/>
    <col min="4372" max="4372" width="4.7109375" style="775" customWidth="1"/>
    <col min="4373" max="4373" width="5.42578125" style="775" customWidth="1"/>
    <col min="4374" max="4374" width="5.7109375" style="775" customWidth="1"/>
    <col min="4375" max="4375" width="5.85546875" style="775" customWidth="1"/>
    <col min="4376" max="4376" width="5.7109375" style="775" customWidth="1"/>
    <col min="4377" max="4387" width="0" style="775" hidden="1" customWidth="1"/>
    <col min="4388" max="4388" width="5.85546875" style="775" customWidth="1"/>
    <col min="4389" max="4389" width="5.7109375" style="775" customWidth="1"/>
    <col min="4390" max="4390" width="5" style="775" customWidth="1"/>
    <col min="4391" max="4391" width="4.140625" style="775" customWidth="1"/>
    <col min="4392" max="4392" width="5.85546875" style="775" customWidth="1"/>
    <col min="4393" max="4393" width="5.7109375" style="775" customWidth="1"/>
    <col min="4394" max="4394" width="4.7109375" style="775" customWidth="1"/>
    <col min="4395" max="4395" width="4.42578125" style="775" customWidth="1"/>
    <col min="4396" max="4399" width="0" style="775" hidden="1" customWidth="1"/>
    <col min="4400" max="4400" width="5.85546875" style="775" customWidth="1"/>
    <col min="4401" max="4401" width="5.42578125" style="775" customWidth="1"/>
    <col min="4402" max="4402" width="5.28515625" style="775" customWidth="1"/>
    <col min="4403" max="4403" width="4.85546875" style="775" customWidth="1"/>
    <col min="4404" max="4415" width="0" style="775" hidden="1" customWidth="1"/>
    <col min="4416" max="4416" width="5.85546875" style="775" customWidth="1"/>
    <col min="4417" max="4417" width="5.42578125" style="775" customWidth="1"/>
    <col min="4418" max="4418" width="5.140625" style="775" customWidth="1"/>
    <col min="4419" max="4419" width="4.140625" style="775" customWidth="1"/>
    <col min="4420" max="4420" width="6.140625" style="775" customWidth="1"/>
    <col min="4421" max="4422" width="5.5703125" style="775" customWidth="1"/>
    <col min="4423" max="4423" width="4.42578125" style="775" customWidth="1"/>
    <col min="4424" max="4435" width="0" style="775" hidden="1" customWidth="1"/>
    <col min="4436" max="4436" width="7.5703125" style="775" customWidth="1"/>
    <col min="4437" max="4437" width="6.42578125" style="775" customWidth="1"/>
    <col min="4438" max="4438" width="5.42578125" style="775" customWidth="1"/>
    <col min="4439" max="4439" width="5.140625" style="775" customWidth="1"/>
    <col min="4440" max="4440" width="5.7109375" style="775" customWidth="1"/>
    <col min="4441" max="4441" width="5.42578125" style="775" customWidth="1"/>
    <col min="4442" max="4442" width="4.5703125" style="775" customWidth="1"/>
    <col min="4443" max="4443" width="5.42578125" style="775" customWidth="1"/>
    <col min="4444" max="4446" width="5.85546875" style="775" customWidth="1"/>
    <col min="4447" max="4447" width="4.42578125" style="775" customWidth="1"/>
    <col min="4448" max="4462" width="0" style="775" hidden="1" customWidth="1"/>
    <col min="4463" max="4463" width="9.140625" style="775" customWidth="1"/>
    <col min="4464" max="4608" width="9.140625" style="775"/>
    <col min="4609" max="4609" width="3.140625" style="775" customWidth="1"/>
    <col min="4610" max="4610" width="12.28515625" style="775" customWidth="1"/>
    <col min="4611" max="4611" width="34.85546875" style="775" customWidth="1"/>
    <col min="4612" max="4612" width="8.42578125" style="775" customWidth="1"/>
    <col min="4613" max="4613" width="8.28515625" style="775" customWidth="1"/>
    <col min="4614" max="4614" width="9.42578125" style="775" customWidth="1"/>
    <col min="4615" max="4615" width="8.28515625" style="775" customWidth="1"/>
    <col min="4616" max="4618" width="6.42578125" style="775" customWidth="1"/>
    <col min="4619" max="4619" width="7.140625" style="775" customWidth="1"/>
    <col min="4620" max="4620" width="4.5703125" style="775" customWidth="1"/>
    <col min="4621" max="4621" width="6.7109375" style="775" customWidth="1"/>
    <col min="4622" max="4622" width="6.85546875" style="775" customWidth="1"/>
    <col min="4623" max="4623" width="6.28515625" style="775" customWidth="1"/>
    <col min="4624" max="4624" width="4" style="775" customWidth="1"/>
    <col min="4625" max="4625" width="7.28515625" style="775" customWidth="1"/>
    <col min="4626" max="4626" width="7.5703125" style="775" customWidth="1"/>
    <col min="4627" max="4627" width="6" style="775" customWidth="1"/>
    <col min="4628" max="4628" width="4.7109375" style="775" customWidth="1"/>
    <col min="4629" max="4629" width="5.42578125" style="775" customWidth="1"/>
    <col min="4630" max="4630" width="5.7109375" style="775" customWidth="1"/>
    <col min="4631" max="4631" width="5.85546875" style="775" customWidth="1"/>
    <col min="4632" max="4632" width="5.7109375" style="775" customWidth="1"/>
    <col min="4633" max="4643" width="0" style="775" hidden="1" customWidth="1"/>
    <col min="4644" max="4644" width="5.85546875" style="775" customWidth="1"/>
    <col min="4645" max="4645" width="5.7109375" style="775" customWidth="1"/>
    <col min="4646" max="4646" width="5" style="775" customWidth="1"/>
    <col min="4647" max="4647" width="4.140625" style="775" customWidth="1"/>
    <col min="4648" max="4648" width="5.85546875" style="775" customWidth="1"/>
    <col min="4649" max="4649" width="5.7109375" style="775" customWidth="1"/>
    <col min="4650" max="4650" width="4.7109375" style="775" customWidth="1"/>
    <col min="4651" max="4651" width="4.42578125" style="775" customWidth="1"/>
    <col min="4652" max="4655" width="0" style="775" hidden="1" customWidth="1"/>
    <col min="4656" max="4656" width="5.85546875" style="775" customWidth="1"/>
    <col min="4657" max="4657" width="5.42578125" style="775" customWidth="1"/>
    <col min="4658" max="4658" width="5.28515625" style="775" customWidth="1"/>
    <col min="4659" max="4659" width="4.85546875" style="775" customWidth="1"/>
    <col min="4660" max="4671" width="0" style="775" hidden="1" customWidth="1"/>
    <col min="4672" max="4672" width="5.85546875" style="775" customWidth="1"/>
    <col min="4673" max="4673" width="5.42578125" style="775" customWidth="1"/>
    <col min="4674" max="4674" width="5.140625" style="775" customWidth="1"/>
    <col min="4675" max="4675" width="4.140625" style="775" customWidth="1"/>
    <col min="4676" max="4676" width="6.140625" style="775" customWidth="1"/>
    <col min="4677" max="4678" width="5.5703125" style="775" customWidth="1"/>
    <col min="4679" max="4679" width="4.42578125" style="775" customWidth="1"/>
    <col min="4680" max="4691" width="0" style="775" hidden="1" customWidth="1"/>
    <col min="4692" max="4692" width="7.5703125" style="775" customWidth="1"/>
    <col min="4693" max="4693" width="6.42578125" style="775" customWidth="1"/>
    <col min="4694" max="4694" width="5.42578125" style="775" customWidth="1"/>
    <col min="4695" max="4695" width="5.140625" style="775" customWidth="1"/>
    <col min="4696" max="4696" width="5.7109375" style="775" customWidth="1"/>
    <col min="4697" max="4697" width="5.42578125" style="775" customWidth="1"/>
    <col min="4698" max="4698" width="4.5703125" style="775" customWidth="1"/>
    <col min="4699" max="4699" width="5.42578125" style="775" customWidth="1"/>
    <col min="4700" max="4702" width="5.85546875" style="775" customWidth="1"/>
    <col min="4703" max="4703" width="4.42578125" style="775" customWidth="1"/>
    <col min="4704" max="4718" width="0" style="775" hidden="1" customWidth="1"/>
    <col min="4719" max="4719" width="9.140625" style="775" customWidth="1"/>
    <col min="4720" max="4864" width="9.140625" style="775"/>
    <col min="4865" max="4865" width="3.140625" style="775" customWidth="1"/>
    <col min="4866" max="4866" width="12.28515625" style="775" customWidth="1"/>
    <col min="4867" max="4867" width="34.85546875" style="775" customWidth="1"/>
    <col min="4868" max="4868" width="8.42578125" style="775" customWidth="1"/>
    <col min="4869" max="4869" width="8.28515625" style="775" customWidth="1"/>
    <col min="4870" max="4870" width="9.42578125" style="775" customWidth="1"/>
    <col min="4871" max="4871" width="8.28515625" style="775" customWidth="1"/>
    <col min="4872" max="4874" width="6.42578125" style="775" customWidth="1"/>
    <col min="4875" max="4875" width="7.140625" style="775" customWidth="1"/>
    <col min="4876" max="4876" width="4.5703125" style="775" customWidth="1"/>
    <col min="4877" max="4877" width="6.7109375" style="775" customWidth="1"/>
    <col min="4878" max="4878" width="6.85546875" style="775" customWidth="1"/>
    <col min="4879" max="4879" width="6.28515625" style="775" customWidth="1"/>
    <col min="4880" max="4880" width="4" style="775" customWidth="1"/>
    <col min="4881" max="4881" width="7.28515625" style="775" customWidth="1"/>
    <col min="4882" max="4882" width="7.5703125" style="775" customWidth="1"/>
    <col min="4883" max="4883" width="6" style="775" customWidth="1"/>
    <col min="4884" max="4884" width="4.7109375" style="775" customWidth="1"/>
    <col min="4885" max="4885" width="5.42578125" style="775" customWidth="1"/>
    <col min="4886" max="4886" width="5.7109375" style="775" customWidth="1"/>
    <col min="4887" max="4887" width="5.85546875" style="775" customWidth="1"/>
    <col min="4888" max="4888" width="5.7109375" style="775" customWidth="1"/>
    <col min="4889" max="4899" width="0" style="775" hidden="1" customWidth="1"/>
    <col min="4900" max="4900" width="5.85546875" style="775" customWidth="1"/>
    <col min="4901" max="4901" width="5.7109375" style="775" customWidth="1"/>
    <col min="4902" max="4902" width="5" style="775" customWidth="1"/>
    <col min="4903" max="4903" width="4.140625" style="775" customWidth="1"/>
    <col min="4904" max="4904" width="5.85546875" style="775" customWidth="1"/>
    <col min="4905" max="4905" width="5.7109375" style="775" customWidth="1"/>
    <col min="4906" max="4906" width="4.7109375" style="775" customWidth="1"/>
    <col min="4907" max="4907" width="4.42578125" style="775" customWidth="1"/>
    <col min="4908" max="4911" width="0" style="775" hidden="1" customWidth="1"/>
    <col min="4912" max="4912" width="5.85546875" style="775" customWidth="1"/>
    <col min="4913" max="4913" width="5.42578125" style="775" customWidth="1"/>
    <col min="4914" max="4914" width="5.28515625" style="775" customWidth="1"/>
    <col min="4915" max="4915" width="4.85546875" style="775" customWidth="1"/>
    <col min="4916" max="4927" width="0" style="775" hidden="1" customWidth="1"/>
    <col min="4928" max="4928" width="5.85546875" style="775" customWidth="1"/>
    <col min="4929" max="4929" width="5.42578125" style="775" customWidth="1"/>
    <col min="4930" max="4930" width="5.140625" style="775" customWidth="1"/>
    <col min="4931" max="4931" width="4.140625" style="775" customWidth="1"/>
    <col min="4932" max="4932" width="6.140625" style="775" customWidth="1"/>
    <col min="4933" max="4934" width="5.5703125" style="775" customWidth="1"/>
    <col min="4935" max="4935" width="4.42578125" style="775" customWidth="1"/>
    <col min="4936" max="4947" width="0" style="775" hidden="1" customWidth="1"/>
    <col min="4948" max="4948" width="7.5703125" style="775" customWidth="1"/>
    <col min="4949" max="4949" width="6.42578125" style="775" customWidth="1"/>
    <col min="4950" max="4950" width="5.42578125" style="775" customWidth="1"/>
    <col min="4951" max="4951" width="5.140625" style="775" customWidth="1"/>
    <col min="4952" max="4952" width="5.7109375" style="775" customWidth="1"/>
    <col min="4953" max="4953" width="5.42578125" style="775" customWidth="1"/>
    <col min="4954" max="4954" width="4.5703125" style="775" customWidth="1"/>
    <col min="4955" max="4955" width="5.42578125" style="775" customWidth="1"/>
    <col min="4956" max="4958" width="5.85546875" style="775" customWidth="1"/>
    <col min="4959" max="4959" width="4.42578125" style="775" customWidth="1"/>
    <col min="4960" max="4974" width="0" style="775" hidden="1" customWidth="1"/>
    <col min="4975" max="4975" width="9.140625" style="775" customWidth="1"/>
    <col min="4976" max="5120" width="9.140625" style="775"/>
    <col min="5121" max="5121" width="3.140625" style="775" customWidth="1"/>
    <col min="5122" max="5122" width="12.28515625" style="775" customWidth="1"/>
    <col min="5123" max="5123" width="34.85546875" style="775" customWidth="1"/>
    <col min="5124" max="5124" width="8.42578125" style="775" customWidth="1"/>
    <col min="5125" max="5125" width="8.28515625" style="775" customWidth="1"/>
    <col min="5126" max="5126" width="9.42578125" style="775" customWidth="1"/>
    <col min="5127" max="5127" width="8.28515625" style="775" customWidth="1"/>
    <col min="5128" max="5130" width="6.42578125" style="775" customWidth="1"/>
    <col min="5131" max="5131" width="7.140625" style="775" customWidth="1"/>
    <col min="5132" max="5132" width="4.5703125" style="775" customWidth="1"/>
    <col min="5133" max="5133" width="6.7109375" style="775" customWidth="1"/>
    <col min="5134" max="5134" width="6.85546875" style="775" customWidth="1"/>
    <col min="5135" max="5135" width="6.28515625" style="775" customWidth="1"/>
    <col min="5136" max="5136" width="4" style="775" customWidth="1"/>
    <col min="5137" max="5137" width="7.28515625" style="775" customWidth="1"/>
    <col min="5138" max="5138" width="7.5703125" style="775" customWidth="1"/>
    <col min="5139" max="5139" width="6" style="775" customWidth="1"/>
    <col min="5140" max="5140" width="4.7109375" style="775" customWidth="1"/>
    <col min="5141" max="5141" width="5.42578125" style="775" customWidth="1"/>
    <col min="5142" max="5142" width="5.7109375" style="775" customWidth="1"/>
    <col min="5143" max="5143" width="5.85546875" style="775" customWidth="1"/>
    <col min="5144" max="5144" width="5.7109375" style="775" customWidth="1"/>
    <col min="5145" max="5155" width="0" style="775" hidden="1" customWidth="1"/>
    <col min="5156" max="5156" width="5.85546875" style="775" customWidth="1"/>
    <col min="5157" max="5157" width="5.7109375" style="775" customWidth="1"/>
    <col min="5158" max="5158" width="5" style="775" customWidth="1"/>
    <col min="5159" max="5159" width="4.140625" style="775" customWidth="1"/>
    <col min="5160" max="5160" width="5.85546875" style="775" customWidth="1"/>
    <col min="5161" max="5161" width="5.7109375" style="775" customWidth="1"/>
    <col min="5162" max="5162" width="4.7109375" style="775" customWidth="1"/>
    <col min="5163" max="5163" width="4.42578125" style="775" customWidth="1"/>
    <col min="5164" max="5167" width="0" style="775" hidden="1" customWidth="1"/>
    <col min="5168" max="5168" width="5.85546875" style="775" customWidth="1"/>
    <col min="5169" max="5169" width="5.42578125" style="775" customWidth="1"/>
    <col min="5170" max="5170" width="5.28515625" style="775" customWidth="1"/>
    <col min="5171" max="5171" width="4.85546875" style="775" customWidth="1"/>
    <col min="5172" max="5183" width="0" style="775" hidden="1" customWidth="1"/>
    <col min="5184" max="5184" width="5.85546875" style="775" customWidth="1"/>
    <col min="5185" max="5185" width="5.42578125" style="775" customWidth="1"/>
    <col min="5186" max="5186" width="5.140625" style="775" customWidth="1"/>
    <col min="5187" max="5187" width="4.140625" style="775" customWidth="1"/>
    <col min="5188" max="5188" width="6.140625" style="775" customWidth="1"/>
    <col min="5189" max="5190" width="5.5703125" style="775" customWidth="1"/>
    <col min="5191" max="5191" width="4.42578125" style="775" customWidth="1"/>
    <col min="5192" max="5203" width="0" style="775" hidden="1" customWidth="1"/>
    <col min="5204" max="5204" width="7.5703125" style="775" customWidth="1"/>
    <col min="5205" max="5205" width="6.42578125" style="775" customWidth="1"/>
    <col min="5206" max="5206" width="5.42578125" style="775" customWidth="1"/>
    <col min="5207" max="5207" width="5.140625" style="775" customWidth="1"/>
    <col min="5208" max="5208" width="5.7109375" style="775" customWidth="1"/>
    <col min="5209" max="5209" width="5.42578125" style="775" customWidth="1"/>
    <col min="5210" max="5210" width="4.5703125" style="775" customWidth="1"/>
    <col min="5211" max="5211" width="5.42578125" style="775" customWidth="1"/>
    <col min="5212" max="5214" width="5.85546875" style="775" customWidth="1"/>
    <col min="5215" max="5215" width="4.42578125" style="775" customWidth="1"/>
    <col min="5216" max="5230" width="0" style="775" hidden="1" customWidth="1"/>
    <col min="5231" max="5231" width="9.140625" style="775" customWidth="1"/>
    <col min="5232" max="5376" width="9.140625" style="775"/>
    <col min="5377" max="5377" width="3.140625" style="775" customWidth="1"/>
    <col min="5378" max="5378" width="12.28515625" style="775" customWidth="1"/>
    <col min="5379" max="5379" width="34.85546875" style="775" customWidth="1"/>
    <col min="5380" max="5380" width="8.42578125" style="775" customWidth="1"/>
    <col min="5381" max="5381" width="8.28515625" style="775" customWidth="1"/>
    <col min="5382" max="5382" width="9.42578125" style="775" customWidth="1"/>
    <col min="5383" max="5383" width="8.28515625" style="775" customWidth="1"/>
    <col min="5384" max="5386" width="6.42578125" style="775" customWidth="1"/>
    <col min="5387" max="5387" width="7.140625" style="775" customWidth="1"/>
    <col min="5388" max="5388" width="4.5703125" style="775" customWidth="1"/>
    <col min="5389" max="5389" width="6.7109375" style="775" customWidth="1"/>
    <col min="5390" max="5390" width="6.85546875" style="775" customWidth="1"/>
    <col min="5391" max="5391" width="6.28515625" style="775" customWidth="1"/>
    <col min="5392" max="5392" width="4" style="775" customWidth="1"/>
    <col min="5393" max="5393" width="7.28515625" style="775" customWidth="1"/>
    <col min="5394" max="5394" width="7.5703125" style="775" customWidth="1"/>
    <col min="5395" max="5395" width="6" style="775" customWidth="1"/>
    <col min="5396" max="5396" width="4.7109375" style="775" customWidth="1"/>
    <col min="5397" max="5397" width="5.42578125" style="775" customWidth="1"/>
    <col min="5398" max="5398" width="5.7109375" style="775" customWidth="1"/>
    <col min="5399" max="5399" width="5.85546875" style="775" customWidth="1"/>
    <col min="5400" max="5400" width="5.7109375" style="775" customWidth="1"/>
    <col min="5401" max="5411" width="0" style="775" hidden="1" customWidth="1"/>
    <col min="5412" max="5412" width="5.85546875" style="775" customWidth="1"/>
    <col min="5413" max="5413" width="5.7109375" style="775" customWidth="1"/>
    <col min="5414" max="5414" width="5" style="775" customWidth="1"/>
    <col min="5415" max="5415" width="4.140625" style="775" customWidth="1"/>
    <col min="5416" max="5416" width="5.85546875" style="775" customWidth="1"/>
    <col min="5417" max="5417" width="5.7109375" style="775" customWidth="1"/>
    <col min="5418" max="5418" width="4.7109375" style="775" customWidth="1"/>
    <col min="5419" max="5419" width="4.42578125" style="775" customWidth="1"/>
    <col min="5420" max="5423" width="0" style="775" hidden="1" customWidth="1"/>
    <col min="5424" max="5424" width="5.85546875" style="775" customWidth="1"/>
    <col min="5425" max="5425" width="5.42578125" style="775" customWidth="1"/>
    <col min="5426" max="5426" width="5.28515625" style="775" customWidth="1"/>
    <col min="5427" max="5427" width="4.85546875" style="775" customWidth="1"/>
    <col min="5428" max="5439" width="0" style="775" hidden="1" customWidth="1"/>
    <col min="5440" max="5440" width="5.85546875" style="775" customWidth="1"/>
    <col min="5441" max="5441" width="5.42578125" style="775" customWidth="1"/>
    <col min="5442" max="5442" width="5.140625" style="775" customWidth="1"/>
    <col min="5443" max="5443" width="4.140625" style="775" customWidth="1"/>
    <col min="5444" max="5444" width="6.140625" style="775" customWidth="1"/>
    <col min="5445" max="5446" width="5.5703125" style="775" customWidth="1"/>
    <col min="5447" max="5447" width="4.42578125" style="775" customWidth="1"/>
    <col min="5448" max="5459" width="0" style="775" hidden="1" customWidth="1"/>
    <col min="5460" max="5460" width="7.5703125" style="775" customWidth="1"/>
    <col min="5461" max="5461" width="6.42578125" style="775" customWidth="1"/>
    <col min="5462" max="5462" width="5.42578125" style="775" customWidth="1"/>
    <col min="5463" max="5463" width="5.140625" style="775" customWidth="1"/>
    <col min="5464" max="5464" width="5.7109375" style="775" customWidth="1"/>
    <col min="5465" max="5465" width="5.42578125" style="775" customWidth="1"/>
    <col min="5466" max="5466" width="4.5703125" style="775" customWidth="1"/>
    <col min="5467" max="5467" width="5.42578125" style="775" customWidth="1"/>
    <col min="5468" max="5470" width="5.85546875" style="775" customWidth="1"/>
    <col min="5471" max="5471" width="4.42578125" style="775" customWidth="1"/>
    <col min="5472" max="5486" width="0" style="775" hidden="1" customWidth="1"/>
    <col min="5487" max="5487" width="9.140625" style="775" customWidth="1"/>
    <col min="5488" max="5632" width="9.140625" style="775"/>
    <col min="5633" max="5633" width="3.140625" style="775" customWidth="1"/>
    <col min="5634" max="5634" width="12.28515625" style="775" customWidth="1"/>
    <col min="5635" max="5635" width="34.85546875" style="775" customWidth="1"/>
    <col min="5636" max="5636" width="8.42578125" style="775" customWidth="1"/>
    <col min="5637" max="5637" width="8.28515625" style="775" customWidth="1"/>
    <col min="5638" max="5638" width="9.42578125" style="775" customWidth="1"/>
    <col min="5639" max="5639" width="8.28515625" style="775" customWidth="1"/>
    <col min="5640" max="5642" width="6.42578125" style="775" customWidth="1"/>
    <col min="5643" max="5643" width="7.140625" style="775" customWidth="1"/>
    <col min="5644" max="5644" width="4.5703125" style="775" customWidth="1"/>
    <col min="5645" max="5645" width="6.7109375" style="775" customWidth="1"/>
    <col min="5646" max="5646" width="6.85546875" style="775" customWidth="1"/>
    <col min="5647" max="5647" width="6.28515625" style="775" customWidth="1"/>
    <col min="5648" max="5648" width="4" style="775" customWidth="1"/>
    <col min="5649" max="5649" width="7.28515625" style="775" customWidth="1"/>
    <col min="5650" max="5650" width="7.5703125" style="775" customWidth="1"/>
    <col min="5651" max="5651" width="6" style="775" customWidth="1"/>
    <col min="5652" max="5652" width="4.7109375" style="775" customWidth="1"/>
    <col min="5653" max="5653" width="5.42578125" style="775" customWidth="1"/>
    <col min="5654" max="5654" width="5.7109375" style="775" customWidth="1"/>
    <col min="5655" max="5655" width="5.85546875" style="775" customWidth="1"/>
    <col min="5656" max="5656" width="5.7109375" style="775" customWidth="1"/>
    <col min="5657" max="5667" width="0" style="775" hidden="1" customWidth="1"/>
    <col min="5668" max="5668" width="5.85546875" style="775" customWidth="1"/>
    <col min="5669" max="5669" width="5.7109375" style="775" customWidth="1"/>
    <col min="5670" max="5670" width="5" style="775" customWidth="1"/>
    <col min="5671" max="5671" width="4.140625" style="775" customWidth="1"/>
    <col min="5672" max="5672" width="5.85546875" style="775" customWidth="1"/>
    <col min="5673" max="5673" width="5.7109375" style="775" customWidth="1"/>
    <col min="5674" max="5674" width="4.7109375" style="775" customWidth="1"/>
    <col min="5675" max="5675" width="4.42578125" style="775" customWidth="1"/>
    <col min="5676" max="5679" width="0" style="775" hidden="1" customWidth="1"/>
    <col min="5680" max="5680" width="5.85546875" style="775" customWidth="1"/>
    <col min="5681" max="5681" width="5.42578125" style="775" customWidth="1"/>
    <col min="5682" max="5682" width="5.28515625" style="775" customWidth="1"/>
    <col min="5683" max="5683" width="4.85546875" style="775" customWidth="1"/>
    <col min="5684" max="5695" width="0" style="775" hidden="1" customWidth="1"/>
    <col min="5696" max="5696" width="5.85546875" style="775" customWidth="1"/>
    <col min="5697" max="5697" width="5.42578125" style="775" customWidth="1"/>
    <col min="5698" max="5698" width="5.140625" style="775" customWidth="1"/>
    <col min="5699" max="5699" width="4.140625" style="775" customWidth="1"/>
    <col min="5700" max="5700" width="6.140625" style="775" customWidth="1"/>
    <col min="5701" max="5702" width="5.5703125" style="775" customWidth="1"/>
    <col min="5703" max="5703" width="4.42578125" style="775" customWidth="1"/>
    <col min="5704" max="5715" width="0" style="775" hidden="1" customWidth="1"/>
    <col min="5716" max="5716" width="7.5703125" style="775" customWidth="1"/>
    <col min="5717" max="5717" width="6.42578125" style="775" customWidth="1"/>
    <col min="5718" max="5718" width="5.42578125" style="775" customWidth="1"/>
    <col min="5719" max="5719" width="5.140625" style="775" customWidth="1"/>
    <col min="5720" max="5720" width="5.7109375" style="775" customWidth="1"/>
    <col min="5721" max="5721" width="5.42578125" style="775" customWidth="1"/>
    <col min="5722" max="5722" width="4.5703125" style="775" customWidth="1"/>
    <col min="5723" max="5723" width="5.42578125" style="775" customWidth="1"/>
    <col min="5724" max="5726" width="5.85546875" style="775" customWidth="1"/>
    <col min="5727" max="5727" width="4.42578125" style="775" customWidth="1"/>
    <col min="5728" max="5742" width="0" style="775" hidden="1" customWidth="1"/>
    <col min="5743" max="5743" width="9.140625" style="775" customWidth="1"/>
    <col min="5744" max="5888" width="9.140625" style="775"/>
    <col min="5889" max="5889" width="3.140625" style="775" customWidth="1"/>
    <col min="5890" max="5890" width="12.28515625" style="775" customWidth="1"/>
    <col min="5891" max="5891" width="34.85546875" style="775" customWidth="1"/>
    <col min="5892" max="5892" width="8.42578125" style="775" customWidth="1"/>
    <col min="5893" max="5893" width="8.28515625" style="775" customWidth="1"/>
    <col min="5894" max="5894" width="9.42578125" style="775" customWidth="1"/>
    <col min="5895" max="5895" width="8.28515625" style="775" customWidth="1"/>
    <col min="5896" max="5898" width="6.42578125" style="775" customWidth="1"/>
    <col min="5899" max="5899" width="7.140625" style="775" customWidth="1"/>
    <col min="5900" max="5900" width="4.5703125" style="775" customWidth="1"/>
    <col min="5901" max="5901" width="6.7109375" style="775" customWidth="1"/>
    <col min="5902" max="5902" width="6.85546875" style="775" customWidth="1"/>
    <col min="5903" max="5903" width="6.28515625" style="775" customWidth="1"/>
    <col min="5904" max="5904" width="4" style="775" customWidth="1"/>
    <col min="5905" max="5905" width="7.28515625" style="775" customWidth="1"/>
    <col min="5906" max="5906" width="7.5703125" style="775" customWidth="1"/>
    <col min="5907" max="5907" width="6" style="775" customWidth="1"/>
    <col min="5908" max="5908" width="4.7109375" style="775" customWidth="1"/>
    <col min="5909" max="5909" width="5.42578125" style="775" customWidth="1"/>
    <col min="5910" max="5910" width="5.7109375" style="775" customWidth="1"/>
    <col min="5911" max="5911" width="5.85546875" style="775" customWidth="1"/>
    <col min="5912" max="5912" width="5.7109375" style="775" customWidth="1"/>
    <col min="5913" max="5923" width="0" style="775" hidden="1" customWidth="1"/>
    <col min="5924" max="5924" width="5.85546875" style="775" customWidth="1"/>
    <col min="5925" max="5925" width="5.7109375" style="775" customWidth="1"/>
    <col min="5926" max="5926" width="5" style="775" customWidth="1"/>
    <col min="5927" max="5927" width="4.140625" style="775" customWidth="1"/>
    <col min="5928" max="5928" width="5.85546875" style="775" customWidth="1"/>
    <col min="5929" max="5929" width="5.7109375" style="775" customWidth="1"/>
    <col min="5930" max="5930" width="4.7109375" style="775" customWidth="1"/>
    <col min="5931" max="5931" width="4.42578125" style="775" customWidth="1"/>
    <col min="5932" max="5935" width="0" style="775" hidden="1" customWidth="1"/>
    <col min="5936" max="5936" width="5.85546875" style="775" customWidth="1"/>
    <col min="5937" max="5937" width="5.42578125" style="775" customWidth="1"/>
    <col min="5938" max="5938" width="5.28515625" style="775" customWidth="1"/>
    <col min="5939" max="5939" width="4.85546875" style="775" customWidth="1"/>
    <col min="5940" max="5951" width="0" style="775" hidden="1" customWidth="1"/>
    <col min="5952" max="5952" width="5.85546875" style="775" customWidth="1"/>
    <col min="5953" max="5953" width="5.42578125" style="775" customWidth="1"/>
    <col min="5954" max="5954" width="5.140625" style="775" customWidth="1"/>
    <col min="5955" max="5955" width="4.140625" style="775" customWidth="1"/>
    <col min="5956" max="5956" width="6.140625" style="775" customWidth="1"/>
    <col min="5957" max="5958" width="5.5703125" style="775" customWidth="1"/>
    <col min="5959" max="5959" width="4.42578125" style="775" customWidth="1"/>
    <col min="5960" max="5971" width="0" style="775" hidden="1" customWidth="1"/>
    <col min="5972" max="5972" width="7.5703125" style="775" customWidth="1"/>
    <col min="5973" max="5973" width="6.42578125" style="775" customWidth="1"/>
    <col min="5974" max="5974" width="5.42578125" style="775" customWidth="1"/>
    <col min="5975" max="5975" width="5.140625" style="775" customWidth="1"/>
    <col min="5976" max="5976" width="5.7109375" style="775" customWidth="1"/>
    <col min="5977" max="5977" width="5.42578125" style="775" customWidth="1"/>
    <col min="5978" max="5978" width="4.5703125" style="775" customWidth="1"/>
    <col min="5979" max="5979" width="5.42578125" style="775" customWidth="1"/>
    <col min="5980" max="5982" width="5.85546875" style="775" customWidth="1"/>
    <col min="5983" max="5983" width="4.42578125" style="775" customWidth="1"/>
    <col min="5984" max="5998" width="0" style="775" hidden="1" customWidth="1"/>
    <col min="5999" max="5999" width="9.140625" style="775" customWidth="1"/>
    <col min="6000" max="6144" width="9.140625" style="775"/>
    <col min="6145" max="6145" width="3.140625" style="775" customWidth="1"/>
    <col min="6146" max="6146" width="12.28515625" style="775" customWidth="1"/>
    <col min="6147" max="6147" width="34.85546875" style="775" customWidth="1"/>
    <col min="6148" max="6148" width="8.42578125" style="775" customWidth="1"/>
    <col min="6149" max="6149" width="8.28515625" style="775" customWidth="1"/>
    <col min="6150" max="6150" width="9.42578125" style="775" customWidth="1"/>
    <col min="6151" max="6151" width="8.28515625" style="775" customWidth="1"/>
    <col min="6152" max="6154" width="6.42578125" style="775" customWidth="1"/>
    <col min="6155" max="6155" width="7.140625" style="775" customWidth="1"/>
    <col min="6156" max="6156" width="4.5703125" style="775" customWidth="1"/>
    <col min="6157" max="6157" width="6.7109375" style="775" customWidth="1"/>
    <col min="6158" max="6158" width="6.85546875" style="775" customWidth="1"/>
    <col min="6159" max="6159" width="6.28515625" style="775" customWidth="1"/>
    <col min="6160" max="6160" width="4" style="775" customWidth="1"/>
    <col min="6161" max="6161" width="7.28515625" style="775" customWidth="1"/>
    <col min="6162" max="6162" width="7.5703125" style="775" customWidth="1"/>
    <col min="6163" max="6163" width="6" style="775" customWidth="1"/>
    <col min="6164" max="6164" width="4.7109375" style="775" customWidth="1"/>
    <col min="6165" max="6165" width="5.42578125" style="775" customWidth="1"/>
    <col min="6166" max="6166" width="5.7109375" style="775" customWidth="1"/>
    <col min="6167" max="6167" width="5.85546875" style="775" customWidth="1"/>
    <col min="6168" max="6168" width="5.7109375" style="775" customWidth="1"/>
    <col min="6169" max="6179" width="0" style="775" hidden="1" customWidth="1"/>
    <col min="6180" max="6180" width="5.85546875" style="775" customWidth="1"/>
    <col min="6181" max="6181" width="5.7109375" style="775" customWidth="1"/>
    <col min="6182" max="6182" width="5" style="775" customWidth="1"/>
    <col min="6183" max="6183" width="4.140625" style="775" customWidth="1"/>
    <col min="6184" max="6184" width="5.85546875" style="775" customWidth="1"/>
    <col min="6185" max="6185" width="5.7109375" style="775" customWidth="1"/>
    <col min="6186" max="6186" width="4.7109375" style="775" customWidth="1"/>
    <col min="6187" max="6187" width="4.42578125" style="775" customWidth="1"/>
    <col min="6188" max="6191" width="0" style="775" hidden="1" customWidth="1"/>
    <col min="6192" max="6192" width="5.85546875" style="775" customWidth="1"/>
    <col min="6193" max="6193" width="5.42578125" style="775" customWidth="1"/>
    <col min="6194" max="6194" width="5.28515625" style="775" customWidth="1"/>
    <col min="6195" max="6195" width="4.85546875" style="775" customWidth="1"/>
    <col min="6196" max="6207" width="0" style="775" hidden="1" customWidth="1"/>
    <col min="6208" max="6208" width="5.85546875" style="775" customWidth="1"/>
    <col min="6209" max="6209" width="5.42578125" style="775" customWidth="1"/>
    <col min="6210" max="6210" width="5.140625" style="775" customWidth="1"/>
    <col min="6211" max="6211" width="4.140625" style="775" customWidth="1"/>
    <col min="6212" max="6212" width="6.140625" style="775" customWidth="1"/>
    <col min="6213" max="6214" width="5.5703125" style="775" customWidth="1"/>
    <col min="6215" max="6215" width="4.42578125" style="775" customWidth="1"/>
    <col min="6216" max="6227" width="0" style="775" hidden="1" customWidth="1"/>
    <col min="6228" max="6228" width="7.5703125" style="775" customWidth="1"/>
    <col min="6229" max="6229" width="6.42578125" style="775" customWidth="1"/>
    <col min="6230" max="6230" width="5.42578125" style="775" customWidth="1"/>
    <col min="6231" max="6231" width="5.140625" style="775" customWidth="1"/>
    <col min="6232" max="6232" width="5.7109375" style="775" customWidth="1"/>
    <col min="6233" max="6233" width="5.42578125" style="775" customWidth="1"/>
    <col min="6234" max="6234" width="4.5703125" style="775" customWidth="1"/>
    <col min="6235" max="6235" width="5.42578125" style="775" customWidth="1"/>
    <col min="6236" max="6238" width="5.85546875" style="775" customWidth="1"/>
    <col min="6239" max="6239" width="4.42578125" style="775" customWidth="1"/>
    <col min="6240" max="6254" width="0" style="775" hidden="1" customWidth="1"/>
    <col min="6255" max="6255" width="9.140625" style="775" customWidth="1"/>
    <col min="6256" max="6400" width="9.140625" style="775"/>
    <col min="6401" max="6401" width="3.140625" style="775" customWidth="1"/>
    <col min="6402" max="6402" width="12.28515625" style="775" customWidth="1"/>
    <col min="6403" max="6403" width="34.85546875" style="775" customWidth="1"/>
    <col min="6404" max="6404" width="8.42578125" style="775" customWidth="1"/>
    <col min="6405" max="6405" width="8.28515625" style="775" customWidth="1"/>
    <col min="6406" max="6406" width="9.42578125" style="775" customWidth="1"/>
    <col min="6407" max="6407" width="8.28515625" style="775" customWidth="1"/>
    <col min="6408" max="6410" width="6.42578125" style="775" customWidth="1"/>
    <col min="6411" max="6411" width="7.140625" style="775" customWidth="1"/>
    <col min="6412" max="6412" width="4.5703125" style="775" customWidth="1"/>
    <col min="6413" max="6413" width="6.7109375" style="775" customWidth="1"/>
    <col min="6414" max="6414" width="6.85546875" style="775" customWidth="1"/>
    <col min="6415" max="6415" width="6.28515625" style="775" customWidth="1"/>
    <col min="6416" max="6416" width="4" style="775" customWidth="1"/>
    <col min="6417" max="6417" width="7.28515625" style="775" customWidth="1"/>
    <col min="6418" max="6418" width="7.5703125" style="775" customWidth="1"/>
    <col min="6419" max="6419" width="6" style="775" customWidth="1"/>
    <col min="6420" max="6420" width="4.7109375" style="775" customWidth="1"/>
    <col min="6421" max="6421" width="5.42578125" style="775" customWidth="1"/>
    <col min="6422" max="6422" width="5.7109375" style="775" customWidth="1"/>
    <col min="6423" max="6423" width="5.85546875" style="775" customWidth="1"/>
    <col min="6424" max="6424" width="5.7109375" style="775" customWidth="1"/>
    <col min="6425" max="6435" width="0" style="775" hidden="1" customWidth="1"/>
    <col min="6436" max="6436" width="5.85546875" style="775" customWidth="1"/>
    <col min="6437" max="6437" width="5.7109375" style="775" customWidth="1"/>
    <col min="6438" max="6438" width="5" style="775" customWidth="1"/>
    <col min="6439" max="6439" width="4.140625" style="775" customWidth="1"/>
    <col min="6440" max="6440" width="5.85546875" style="775" customWidth="1"/>
    <col min="6441" max="6441" width="5.7109375" style="775" customWidth="1"/>
    <col min="6442" max="6442" width="4.7109375" style="775" customWidth="1"/>
    <col min="6443" max="6443" width="4.42578125" style="775" customWidth="1"/>
    <col min="6444" max="6447" width="0" style="775" hidden="1" customWidth="1"/>
    <col min="6448" max="6448" width="5.85546875" style="775" customWidth="1"/>
    <col min="6449" max="6449" width="5.42578125" style="775" customWidth="1"/>
    <col min="6450" max="6450" width="5.28515625" style="775" customWidth="1"/>
    <col min="6451" max="6451" width="4.85546875" style="775" customWidth="1"/>
    <col min="6452" max="6463" width="0" style="775" hidden="1" customWidth="1"/>
    <col min="6464" max="6464" width="5.85546875" style="775" customWidth="1"/>
    <col min="6465" max="6465" width="5.42578125" style="775" customWidth="1"/>
    <col min="6466" max="6466" width="5.140625" style="775" customWidth="1"/>
    <col min="6467" max="6467" width="4.140625" style="775" customWidth="1"/>
    <col min="6468" max="6468" width="6.140625" style="775" customWidth="1"/>
    <col min="6469" max="6470" width="5.5703125" style="775" customWidth="1"/>
    <col min="6471" max="6471" width="4.42578125" style="775" customWidth="1"/>
    <col min="6472" max="6483" width="0" style="775" hidden="1" customWidth="1"/>
    <col min="6484" max="6484" width="7.5703125" style="775" customWidth="1"/>
    <col min="6485" max="6485" width="6.42578125" style="775" customWidth="1"/>
    <col min="6486" max="6486" width="5.42578125" style="775" customWidth="1"/>
    <col min="6487" max="6487" width="5.140625" style="775" customWidth="1"/>
    <col min="6488" max="6488" width="5.7109375" style="775" customWidth="1"/>
    <col min="6489" max="6489" width="5.42578125" style="775" customWidth="1"/>
    <col min="6490" max="6490" width="4.5703125" style="775" customWidth="1"/>
    <col min="6491" max="6491" width="5.42578125" style="775" customWidth="1"/>
    <col min="6492" max="6494" width="5.85546875" style="775" customWidth="1"/>
    <col min="6495" max="6495" width="4.42578125" style="775" customWidth="1"/>
    <col min="6496" max="6510" width="0" style="775" hidden="1" customWidth="1"/>
    <col min="6511" max="6511" width="9.140625" style="775" customWidth="1"/>
    <col min="6512" max="6656" width="9.140625" style="775"/>
    <col min="6657" max="6657" width="3.140625" style="775" customWidth="1"/>
    <col min="6658" max="6658" width="12.28515625" style="775" customWidth="1"/>
    <col min="6659" max="6659" width="34.85546875" style="775" customWidth="1"/>
    <col min="6660" max="6660" width="8.42578125" style="775" customWidth="1"/>
    <col min="6661" max="6661" width="8.28515625" style="775" customWidth="1"/>
    <col min="6662" max="6662" width="9.42578125" style="775" customWidth="1"/>
    <col min="6663" max="6663" width="8.28515625" style="775" customWidth="1"/>
    <col min="6664" max="6666" width="6.42578125" style="775" customWidth="1"/>
    <col min="6667" max="6667" width="7.140625" style="775" customWidth="1"/>
    <col min="6668" max="6668" width="4.5703125" style="775" customWidth="1"/>
    <col min="6669" max="6669" width="6.7109375" style="775" customWidth="1"/>
    <col min="6670" max="6670" width="6.85546875" style="775" customWidth="1"/>
    <col min="6671" max="6671" width="6.28515625" style="775" customWidth="1"/>
    <col min="6672" max="6672" width="4" style="775" customWidth="1"/>
    <col min="6673" max="6673" width="7.28515625" style="775" customWidth="1"/>
    <col min="6674" max="6674" width="7.5703125" style="775" customWidth="1"/>
    <col min="6675" max="6675" width="6" style="775" customWidth="1"/>
    <col min="6676" max="6676" width="4.7109375" style="775" customWidth="1"/>
    <col min="6677" max="6677" width="5.42578125" style="775" customWidth="1"/>
    <col min="6678" max="6678" width="5.7109375" style="775" customWidth="1"/>
    <col min="6679" max="6679" width="5.85546875" style="775" customWidth="1"/>
    <col min="6680" max="6680" width="5.7109375" style="775" customWidth="1"/>
    <col min="6681" max="6691" width="0" style="775" hidden="1" customWidth="1"/>
    <col min="6692" max="6692" width="5.85546875" style="775" customWidth="1"/>
    <col min="6693" max="6693" width="5.7109375" style="775" customWidth="1"/>
    <col min="6694" max="6694" width="5" style="775" customWidth="1"/>
    <col min="6695" max="6695" width="4.140625" style="775" customWidth="1"/>
    <col min="6696" max="6696" width="5.85546875" style="775" customWidth="1"/>
    <col min="6697" max="6697" width="5.7109375" style="775" customWidth="1"/>
    <col min="6698" max="6698" width="4.7109375" style="775" customWidth="1"/>
    <col min="6699" max="6699" width="4.42578125" style="775" customWidth="1"/>
    <col min="6700" max="6703" width="0" style="775" hidden="1" customWidth="1"/>
    <col min="6704" max="6704" width="5.85546875" style="775" customWidth="1"/>
    <col min="6705" max="6705" width="5.42578125" style="775" customWidth="1"/>
    <col min="6706" max="6706" width="5.28515625" style="775" customWidth="1"/>
    <col min="6707" max="6707" width="4.85546875" style="775" customWidth="1"/>
    <col min="6708" max="6719" width="0" style="775" hidden="1" customWidth="1"/>
    <col min="6720" max="6720" width="5.85546875" style="775" customWidth="1"/>
    <col min="6721" max="6721" width="5.42578125" style="775" customWidth="1"/>
    <col min="6722" max="6722" width="5.140625" style="775" customWidth="1"/>
    <col min="6723" max="6723" width="4.140625" style="775" customWidth="1"/>
    <col min="6724" max="6724" width="6.140625" style="775" customWidth="1"/>
    <col min="6725" max="6726" width="5.5703125" style="775" customWidth="1"/>
    <col min="6727" max="6727" width="4.42578125" style="775" customWidth="1"/>
    <col min="6728" max="6739" width="0" style="775" hidden="1" customWidth="1"/>
    <col min="6740" max="6740" width="7.5703125" style="775" customWidth="1"/>
    <col min="6741" max="6741" width="6.42578125" style="775" customWidth="1"/>
    <col min="6742" max="6742" width="5.42578125" style="775" customWidth="1"/>
    <col min="6743" max="6743" width="5.140625" style="775" customWidth="1"/>
    <col min="6744" max="6744" width="5.7109375" style="775" customWidth="1"/>
    <col min="6745" max="6745" width="5.42578125" style="775" customWidth="1"/>
    <col min="6746" max="6746" width="4.5703125" style="775" customWidth="1"/>
    <col min="6747" max="6747" width="5.42578125" style="775" customWidth="1"/>
    <col min="6748" max="6750" width="5.85546875" style="775" customWidth="1"/>
    <col min="6751" max="6751" width="4.42578125" style="775" customWidth="1"/>
    <col min="6752" max="6766" width="0" style="775" hidden="1" customWidth="1"/>
    <col min="6767" max="6767" width="9.140625" style="775" customWidth="1"/>
    <col min="6768" max="6912" width="9.140625" style="775"/>
    <col min="6913" max="6913" width="3.140625" style="775" customWidth="1"/>
    <col min="6914" max="6914" width="12.28515625" style="775" customWidth="1"/>
    <col min="6915" max="6915" width="34.85546875" style="775" customWidth="1"/>
    <col min="6916" max="6916" width="8.42578125" style="775" customWidth="1"/>
    <col min="6917" max="6917" width="8.28515625" style="775" customWidth="1"/>
    <col min="6918" max="6918" width="9.42578125" style="775" customWidth="1"/>
    <col min="6919" max="6919" width="8.28515625" style="775" customWidth="1"/>
    <col min="6920" max="6922" width="6.42578125" style="775" customWidth="1"/>
    <col min="6923" max="6923" width="7.140625" style="775" customWidth="1"/>
    <col min="6924" max="6924" width="4.5703125" style="775" customWidth="1"/>
    <col min="6925" max="6925" width="6.7109375" style="775" customWidth="1"/>
    <col min="6926" max="6926" width="6.85546875" style="775" customWidth="1"/>
    <col min="6927" max="6927" width="6.28515625" style="775" customWidth="1"/>
    <col min="6928" max="6928" width="4" style="775" customWidth="1"/>
    <col min="6929" max="6929" width="7.28515625" style="775" customWidth="1"/>
    <col min="6930" max="6930" width="7.5703125" style="775" customWidth="1"/>
    <col min="6931" max="6931" width="6" style="775" customWidth="1"/>
    <col min="6932" max="6932" width="4.7109375" style="775" customWidth="1"/>
    <col min="6933" max="6933" width="5.42578125" style="775" customWidth="1"/>
    <col min="6934" max="6934" width="5.7109375" style="775" customWidth="1"/>
    <col min="6935" max="6935" width="5.85546875" style="775" customWidth="1"/>
    <col min="6936" max="6936" width="5.7109375" style="775" customWidth="1"/>
    <col min="6937" max="6947" width="0" style="775" hidden="1" customWidth="1"/>
    <col min="6948" max="6948" width="5.85546875" style="775" customWidth="1"/>
    <col min="6949" max="6949" width="5.7109375" style="775" customWidth="1"/>
    <col min="6950" max="6950" width="5" style="775" customWidth="1"/>
    <col min="6951" max="6951" width="4.140625" style="775" customWidth="1"/>
    <col min="6952" max="6952" width="5.85546875" style="775" customWidth="1"/>
    <col min="6953" max="6953" width="5.7109375" style="775" customWidth="1"/>
    <col min="6954" max="6954" width="4.7109375" style="775" customWidth="1"/>
    <col min="6955" max="6955" width="4.42578125" style="775" customWidth="1"/>
    <col min="6956" max="6959" width="0" style="775" hidden="1" customWidth="1"/>
    <col min="6960" max="6960" width="5.85546875" style="775" customWidth="1"/>
    <col min="6961" max="6961" width="5.42578125" style="775" customWidth="1"/>
    <col min="6962" max="6962" width="5.28515625" style="775" customWidth="1"/>
    <col min="6963" max="6963" width="4.85546875" style="775" customWidth="1"/>
    <col min="6964" max="6975" width="0" style="775" hidden="1" customWidth="1"/>
    <col min="6976" max="6976" width="5.85546875" style="775" customWidth="1"/>
    <col min="6977" max="6977" width="5.42578125" style="775" customWidth="1"/>
    <col min="6978" max="6978" width="5.140625" style="775" customWidth="1"/>
    <col min="6979" max="6979" width="4.140625" style="775" customWidth="1"/>
    <col min="6980" max="6980" width="6.140625" style="775" customWidth="1"/>
    <col min="6981" max="6982" width="5.5703125" style="775" customWidth="1"/>
    <col min="6983" max="6983" width="4.42578125" style="775" customWidth="1"/>
    <col min="6984" max="6995" width="0" style="775" hidden="1" customWidth="1"/>
    <col min="6996" max="6996" width="7.5703125" style="775" customWidth="1"/>
    <col min="6997" max="6997" width="6.42578125" style="775" customWidth="1"/>
    <col min="6998" max="6998" width="5.42578125" style="775" customWidth="1"/>
    <col min="6999" max="6999" width="5.140625" style="775" customWidth="1"/>
    <col min="7000" max="7000" width="5.7109375" style="775" customWidth="1"/>
    <col min="7001" max="7001" width="5.42578125" style="775" customWidth="1"/>
    <col min="7002" max="7002" width="4.5703125" style="775" customWidth="1"/>
    <col min="7003" max="7003" width="5.42578125" style="775" customWidth="1"/>
    <col min="7004" max="7006" width="5.85546875" style="775" customWidth="1"/>
    <col min="7007" max="7007" width="4.42578125" style="775" customWidth="1"/>
    <col min="7008" max="7022" width="0" style="775" hidden="1" customWidth="1"/>
    <col min="7023" max="7023" width="9.140625" style="775" customWidth="1"/>
    <col min="7024" max="7168" width="9.140625" style="775"/>
    <col min="7169" max="7169" width="3.140625" style="775" customWidth="1"/>
    <col min="7170" max="7170" width="12.28515625" style="775" customWidth="1"/>
    <col min="7171" max="7171" width="34.85546875" style="775" customWidth="1"/>
    <col min="7172" max="7172" width="8.42578125" style="775" customWidth="1"/>
    <col min="7173" max="7173" width="8.28515625" style="775" customWidth="1"/>
    <col min="7174" max="7174" width="9.42578125" style="775" customWidth="1"/>
    <col min="7175" max="7175" width="8.28515625" style="775" customWidth="1"/>
    <col min="7176" max="7178" width="6.42578125" style="775" customWidth="1"/>
    <col min="7179" max="7179" width="7.140625" style="775" customWidth="1"/>
    <col min="7180" max="7180" width="4.5703125" style="775" customWidth="1"/>
    <col min="7181" max="7181" width="6.7109375" style="775" customWidth="1"/>
    <col min="7182" max="7182" width="6.85546875" style="775" customWidth="1"/>
    <col min="7183" max="7183" width="6.28515625" style="775" customWidth="1"/>
    <col min="7184" max="7184" width="4" style="775" customWidth="1"/>
    <col min="7185" max="7185" width="7.28515625" style="775" customWidth="1"/>
    <col min="7186" max="7186" width="7.5703125" style="775" customWidth="1"/>
    <col min="7187" max="7187" width="6" style="775" customWidth="1"/>
    <col min="7188" max="7188" width="4.7109375" style="775" customWidth="1"/>
    <col min="7189" max="7189" width="5.42578125" style="775" customWidth="1"/>
    <col min="7190" max="7190" width="5.7109375" style="775" customWidth="1"/>
    <col min="7191" max="7191" width="5.85546875" style="775" customWidth="1"/>
    <col min="7192" max="7192" width="5.7109375" style="775" customWidth="1"/>
    <col min="7193" max="7203" width="0" style="775" hidden="1" customWidth="1"/>
    <col min="7204" max="7204" width="5.85546875" style="775" customWidth="1"/>
    <col min="7205" max="7205" width="5.7109375" style="775" customWidth="1"/>
    <col min="7206" max="7206" width="5" style="775" customWidth="1"/>
    <col min="7207" max="7207" width="4.140625" style="775" customWidth="1"/>
    <col min="7208" max="7208" width="5.85546875" style="775" customWidth="1"/>
    <col min="7209" max="7209" width="5.7109375" style="775" customWidth="1"/>
    <col min="7210" max="7210" width="4.7109375" style="775" customWidth="1"/>
    <col min="7211" max="7211" width="4.42578125" style="775" customWidth="1"/>
    <col min="7212" max="7215" width="0" style="775" hidden="1" customWidth="1"/>
    <col min="7216" max="7216" width="5.85546875" style="775" customWidth="1"/>
    <col min="7217" max="7217" width="5.42578125" style="775" customWidth="1"/>
    <col min="7218" max="7218" width="5.28515625" style="775" customWidth="1"/>
    <col min="7219" max="7219" width="4.85546875" style="775" customWidth="1"/>
    <col min="7220" max="7231" width="0" style="775" hidden="1" customWidth="1"/>
    <col min="7232" max="7232" width="5.85546875" style="775" customWidth="1"/>
    <col min="7233" max="7233" width="5.42578125" style="775" customWidth="1"/>
    <col min="7234" max="7234" width="5.140625" style="775" customWidth="1"/>
    <col min="7235" max="7235" width="4.140625" style="775" customWidth="1"/>
    <col min="7236" max="7236" width="6.140625" style="775" customWidth="1"/>
    <col min="7237" max="7238" width="5.5703125" style="775" customWidth="1"/>
    <col min="7239" max="7239" width="4.42578125" style="775" customWidth="1"/>
    <col min="7240" max="7251" width="0" style="775" hidden="1" customWidth="1"/>
    <col min="7252" max="7252" width="7.5703125" style="775" customWidth="1"/>
    <col min="7253" max="7253" width="6.42578125" style="775" customWidth="1"/>
    <col min="7254" max="7254" width="5.42578125" style="775" customWidth="1"/>
    <col min="7255" max="7255" width="5.140625" style="775" customWidth="1"/>
    <col min="7256" max="7256" width="5.7109375" style="775" customWidth="1"/>
    <col min="7257" max="7257" width="5.42578125" style="775" customWidth="1"/>
    <col min="7258" max="7258" width="4.5703125" style="775" customWidth="1"/>
    <col min="7259" max="7259" width="5.42578125" style="775" customWidth="1"/>
    <col min="7260" max="7262" width="5.85546875" style="775" customWidth="1"/>
    <col min="7263" max="7263" width="4.42578125" style="775" customWidth="1"/>
    <col min="7264" max="7278" width="0" style="775" hidden="1" customWidth="1"/>
    <col min="7279" max="7279" width="9.140625" style="775" customWidth="1"/>
    <col min="7280" max="7424" width="9.140625" style="775"/>
    <col min="7425" max="7425" width="3.140625" style="775" customWidth="1"/>
    <col min="7426" max="7426" width="12.28515625" style="775" customWidth="1"/>
    <col min="7427" max="7427" width="34.85546875" style="775" customWidth="1"/>
    <col min="7428" max="7428" width="8.42578125" style="775" customWidth="1"/>
    <col min="7429" max="7429" width="8.28515625" style="775" customWidth="1"/>
    <col min="7430" max="7430" width="9.42578125" style="775" customWidth="1"/>
    <col min="7431" max="7431" width="8.28515625" style="775" customWidth="1"/>
    <col min="7432" max="7434" width="6.42578125" style="775" customWidth="1"/>
    <col min="7435" max="7435" width="7.140625" style="775" customWidth="1"/>
    <col min="7436" max="7436" width="4.5703125" style="775" customWidth="1"/>
    <col min="7437" max="7437" width="6.7109375" style="775" customWidth="1"/>
    <col min="7438" max="7438" width="6.85546875" style="775" customWidth="1"/>
    <col min="7439" max="7439" width="6.28515625" style="775" customWidth="1"/>
    <col min="7440" max="7440" width="4" style="775" customWidth="1"/>
    <col min="7441" max="7441" width="7.28515625" style="775" customWidth="1"/>
    <col min="7442" max="7442" width="7.5703125" style="775" customWidth="1"/>
    <col min="7443" max="7443" width="6" style="775" customWidth="1"/>
    <col min="7444" max="7444" width="4.7109375" style="775" customWidth="1"/>
    <col min="7445" max="7445" width="5.42578125" style="775" customWidth="1"/>
    <col min="7446" max="7446" width="5.7109375" style="775" customWidth="1"/>
    <col min="7447" max="7447" width="5.85546875" style="775" customWidth="1"/>
    <col min="7448" max="7448" width="5.7109375" style="775" customWidth="1"/>
    <col min="7449" max="7459" width="0" style="775" hidden="1" customWidth="1"/>
    <col min="7460" max="7460" width="5.85546875" style="775" customWidth="1"/>
    <col min="7461" max="7461" width="5.7109375" style="775" customWidth="1"/>
    <col min="7462" max="7462" width="5" style="775" customWidth="1"/>
    <col min="7463" max="7463" width="4.140625" style="775" customWidth="1"/>
    <col min="7464" max="7464" width="5.85546875" style="775" customWidth="1"/>
    <col min="7465" max="7465" width="5.7109375" style="775" customWidth="1"/>
    <col min="7466" max="7466" width="4.7109375" style="775" customWidth="1"/>
    <col min="7467" max="7467" width="4.42578125" style="775" customWidth="1"/>
    <col min="7468" max="7471" width="0" style="775" hidden="1" customWidth="1"/>
    <col min="7472" max="7472" width="5.85546875" style="775" customWidth="1"/>
    <col min="7473" max="7473" width="5.42578125" style="775" customWidth="1"/>
    <col min="7474" max="7474" width="5.28515625" style="775" customWidth="1"/>
    <col min="7475" max="7475" width="4.85546875" style="775" customWidth="1"/>
    <col min="7476" max="7487" width="0" style="775" hidden="1" customWidth="1"/>
    <col min="7488" max="7488" width="5.85546875" style="775" customWidth="1"/>
    <col min="7489" max="7489" width="5.42578125" style="775" customWidth="1"/>
    <col min="7490" max="7490" width="5.140625" style="775" customWidth="1"/>
    <col min="7491" max="7491" width="4.140625" style="775" customWidth="1"/>
    <col min="7492" max="7492" width="6.140625" style="775" customWidth="1"/>
    <col min="7493" max="7494" width="5.5703125" style="775" customWidth="1"/>
    <col min="7495" max="7495" width="4.42578125" style="775" customWidth="1"/>
    <col min="7496" max="7507" width="0" style="775" hidden="1" customWidth="1"/>
    <col min="7508" max="7508" width="7.5703125" style="775" customWidth="1"/>
    <col min="7509" max="7509" width="6.42578125" style="775" customWidth="1"/>
    <col min="7510" max="7510" width="5.42578125" style="775" customWidth="1"/>
    <col min="7511" max="7511" width="5.140625" style="775" customWidth="1"/>
    <col min="7512" max="7512" width="5.7109375" style="775" customWidth="1"/>
    <col min="7513" max="7513" width="5.42578125" style="775" customWidth="1"/>
    <col min="7514" max="7514" width="4.5703125" style="775" customWidth="1"/>
    <col min="7515" max="7515" width="5.42578125" style="775" customWidth="1"/>
    <col min="7516" max="7518" width="5.85546875" style="775" customWidth="1"/>
    <col min="7519" max="7519" width="4.42578125" style="775" customWidth="1"/>
    <col min="7520" max="7534" width="0" style="775" hidden="1" customWidth="1"/>
    <col min="7535" max="7535" width="9.140625" style="775" customWidth="1"/>
    <col min="7536" max="7680" width="9.140625" style="775"/>
    <col min="7681" max="7681" width="3.140625" style="775" customWidth="1"/>
    <col min="7682" max="7682" width="12.28515625" style="775" customWidth="1"/>
    <col min="7683" max="7683" width="34.85546875" style="775" customWidth="1"/>
    <col min="7684" max="7684" width="8.42578125" style="775" customWidth="1"/>
    <col min="7685" max="7685" width="8.28515625" style="775" customWidth="1"/>
    <col min="7686" max="7686" width="9.42578125" style="775" customWidth="1"/>
    <col min="7687" max="7687" width="8.28515625" style="775" customWidth="1"/>
    <col min="7688" max="7690" width="6.42578125" style="775" customWidth="1"/>
    <col min="7691" max="7691" width="7.140625" style="775" customWidth="1"/>
    <col min="7692" max="7692" width="4.5703125" style="775" customWidth="1"/>
    <col min="7693" max="7693" width="6.7109375" style="775" customWidth="1"/>
    <col min="7694" max="7694" width="6.85546875" style="775" customWidth="1"/>
    <col min="7695" max="7695" width="6.28515625" style="775" customWidth="1"/>
    <col min="7696" max="7696" width="4" style="775" customWidth="1"/>
    <col min="7697" max="7697" width="7.28515625" style="775" customWidth="1"/>
    <col min="7698" max="7698" width="7.5703125" style="775" customWidth="1"/>
    <col min="7699" max="7699" width="6" style="775" customWidth="1"/>
    <col min="7700" max="7700" width="4.7109375" style="775" customWidth="1"/>
    <col min="7701" max="7701" width="5.42578125" style="775" customWidth="1"/>
    <col min="7702" max="7702" width="5.7109375" style="775" customWidth="1"/>
    <col min="7703" max="7703" width="5.85546875" style="775" customWidth="1"/>
    <col min="7704" max="7704" width="5.7109375" style="775" customWidth="1"/>
    <col min="7705" max="7715" width="0" style="775" hidden="1" customWidth="1"/>
    <col min="7716" max="7716" width="5.85546875" style="775" customWidth="1"/>
    <col min="7717" max="7717" width="5.7109375" style="775" customWidth="1"/>
    <col min="7718" max="7718" width="5" style="775" customWidth="1"/>
    <col min="7719" max="7719" width="4.140625" style="775" customWidth="1"/>
    <col min="7720" max="7720" width="5.85546875" style="775" customWidth="1"/>
    <col min="7721" max="7721" width="5.7109375" style="775" customWidth="1"/>
    <col min="7722" max="7722" width="4.7109375" style="775" customWidth="1"/>
    <col min="7723" max="7723" width="4.42578125" style="775" customWidth="1"/>
    <col min="7724" max="7727" width="0" style="775" hidden="1" customWidth="1"/>
    <col min="7728" max="7728" width="5.85546875" style="775" customWidth="1"/>
    <col min="7729" max="7729" width="5.42578125" style="775" customWidth="1"/>
    <col min="7730" max="7730" width="5.28515625" style="775" customWidth="1"/>
    <col min="7731" max="7731" width="4.85546875" style="775" customWidth="1"/>
    <col min="7732" max="7743" width="0" style="775" hidden="1" customWidth="1"/>
    <col min="7744" max="7744" width="5.85546875" style="775" customWidth="1"/>
    <col min="7745" max="7745" width="5.42578125" style="775" customWidth="1"/>
    <col min="7746" max="7746" width="5.140625" style="775" customWidth="1"/>
    <col min="7747" max="7747" width="4.140625" style="775" customWidth="1"/>
    <col min="7748" max="7748" width="6.140625" style="775" customWidth="1"/>
    <col min="7749" max="7750" width="5.5703125" style="775" customWidth="1"/>
    <col min="7751" max="7751" width="4.42578125" style="775" customWidth="1"/>
    <col min="7752" max="7763" width="0" style="775" hidden="1" customWidth="1"/>
    <col min="7764" max="7764" width="7.5703125" style="775" customWidth="1"/>
    <col min="7765" max="7765" width="6.42578125" style="775" customWidth="1"/>
    <col min="7766" max="7766" width="5.42578125" style="775" customWidth="1"/>
    <col min="7767" max="7767" width="5.140625" style="775" customWidth="1"/>
    <col min="7768" max="7768" width="5.7109375" style="775" customWidth="1"/>
    <col min="7769" max="7769" width="5.42578125" style="775" customWidth="1"/>
    <col min="7770" max="7770" width="4.5703125" style="775" customWidth="1"/>
    <col min="7771" max="7771" width="5.42578125" style="775" customWidth="1"/>
    <col min="7772" max="7774" width="5.85546875" style="775" customWidth="1"/>
    <col min="7775" max="7775" width="4.42578125" style="775" customWidth="1"/>
    <col min="7776" max="7790" width="0" style="775" hidden="1" customWidth="1"/>
    <col min="7791" max="7791" width="9.140625" style="775" customWidth="1"/>
    <col min="7792" max="7936" width="9.140625" style="775"/>
    <col min="7937" max="7937" width="3.140625" style="775" customWidth="1"/>
    <col min="7938" max="7938" width="12.28515625" style="775" customWidth="1"/>
    <col min="7939" max="7939" width="34.85546875" style="775" customWidth="1"/>
    <col min="7940" max="7940" width="8.42578125" style="775" customWidth="1"/>
    <col min="7941" max="7941" width="8.28515625" style="775" customWidth="1"/>
    <col min="7942" max="7942" width="9.42578125" style="775" customWidth="1"/>
    <col min="7943" max="7943" width="8.28515625" style="775" customWidth="1"/>
    <col min="7944" max="7946" width="6.42578125" style="775" customWidth="1"/>
    <col min="7947" max="7947" width="7.140625" style="775" customWidth="1"/>
    <col min="7948" max="7948" width="4.5703125" style="775" customWidth="1"/>
    <col min="7949" max="7949" width="6.7109375" style="775" customWidth="1"/>
    <col min="7950" max="7950" width="6.85546875" style="775" customWidth="1"/>
    <col min="7951" max="7951" width="6.28515625" style="775" customWidth="1"/>
    <col min="7952" max="7952" width="4" style="775" customWidth="1"/>
    <col min="7953" max="7953" width="7.28515625" style="775" customWidth="1"/>
    <col min="7954" max="7954" width="7.5703125" style="775" customWidth="1"/>
    <col min="7955" max="7955" width="6" style="775" customWidth="1"/>
    <col min="7956" max="7956" width="4.7109375" style="775" customWidth="1"/>
    <col min="7957" max="7957" width="5.42578125" style="775" customWidth="1"/>
    <col min="7958" max="7958" width="5.7109375" style="775" customWidth="1"/>
    <col min="7959" max="7959" width="5.85546875" style="775" customWidth="1"/>
    <col min="7960" max="7960" width="5.7109375" style="775" customWidth="1"/>
    <col min="7961" max="7971" width="0" style="775" hidden="1" customWidth="1"/>
    <col min="7972" max="7972" width="5.85546875" style="775" customWidth="1"/>
    <col min="7973" max="7973" width="5.7109375" style="775" customWidth="1"/>
    <col min="7974" max="7974" width="5" style="775" customWidth="1"/>
    <col min="7975" max="7975" width="4.140625" style="775" customWidth="1"/>
    <col min="7976" max="7976" width="5.85546875" style="775" customWidth="1"/>
    <col min="7977" max="7977" width="5.7109375" style="775" customWidth="1"/>
    <col min="7978" max="7978" width="4.7109375" style="775" customWidth="1"/>
    <col min="7979" max="7979" width="4.42578125" style="775" customWidth="1"/>
    <col min="7980" max="7983" width="0" style="775" hidden="1" customWidth="1"/>
    <col min="7984" max="7984" width="5.85546875" style="775" customWidth="1"/>
    <col min="7985" max="7985" width="5.42578125" style="775" customWidth="1"/>
    <col min="7986" max="7986" width="5.28515625" style="775" customWidth="1"/>
    <col min="7987" max="7987" width="4.85546875" style="775" customWidth="1"/>
    <col min="7988" max="7999" width="0" style="775" hidden="1" customWidth="1"/>
    <col min="8000" max="8000" width="5.85546875" style="775" customWidth="1"/>
    <col min="8001" max="8001" width="5.42578125" style="775" customWidth="1"/>
    <col min="8002" max="8002" width="5.140625" style="775" customWidth="1"/>
    <col min="8003" max="8003" width="4.140625" style="775" customWidth="1"/>
    <col min="8004" max="8004" width="6.140625" style="775" customWidth="1"/>
    <col min="8005" max="8006" width="5.5703125" style="775" customWidth="1"/>
    <col min="8007" max="8007" width="4.42578125" style="775" customWidth="1"/>
    <col min="8008" max="8019" width="0" style="775" hidden="1" customWidth="1"/>
    <col min="8020" max="8020" width="7.5703125" style="775" customWidth="1"/>
    <col min="8021" max="8021" width="6.42578125" style="775" customWidth="1"/>
    <col min="8022" max="8022" width="5.42578125" style="775" customWidth="1"/>
    <col min="8023" max="8023" width="5.140625" style="775" customWidth="1"/>
    <col min="8024" max="8024" width="5.7109375" style="775" customWidth="1"/>
    <col min="8025" max="8025" width="5.42578125" style="775" customWidth="1"/>
    <col min="8026" max="8026" width="4.5703125" style="775" customWidth="1"/>
    <col min="8027" max="8027" width="5.42578125" style="775" customWidth="1"/>
    <col min="8028" max="8030" width="5.85546875" style="775" customWidth="1"/>
    <col min="8031" max="8031" width="4.42578125" style="775" customWidth="1"/>
    <col min="8032" max="8046" width="0" style="775" hidden="1" customWidth="1"/>
    <col min="8047" max="8047" width="9.140625" style="775" customWidth="1"/>
    <col min="8048" max="8192" width="9.140625" style="775"/>
    <col min="8193" max="8193" width="3.140625" style="775" customWidth="1"/>
    <col min="8194" max="8194" width="12.28515625" style="775" customWidth="1"/>
    <col min="8195" max="8195" width="34.85546875" style="775" customWidth="1"/>
    <col min="8196" max="8196" width="8.42578125" style="775" customWidth="1"/>
    <col min="8197" max="8197" width="8.28515625" style="775" customWidth="1"/>
    <col min="8198" max="8198" width="9.42578125" style="775" customWidth="1"/>
    <col min="8199" max="8199" width="8.28515625" style="775" customWidth="1"/>
    <col min="8200" max="8202" width="6.42578125" style="775" customWidth="1"/>
    <col min="8203" max="8203" width="7.140625" style="775" customWidth="1"/>
    <col min="8204" max="8204" width="4.5703125" style="775" customWidth="1"/>
    <col min="8205" max="8205" width="6.7109375" style="775" customWidth="1"/>
    <col min="8206" max="8206" width="6.85546875" style="775" customWidth="1"/>
    <col min="8207" max="8207" width="6.28515625" style="775" customWidth="1"/>
    <col min="8208" max="8208" width="4" style="775" customWidth="1"/>
    <col min="8209" max="8209" width="7.28515625" style="775" customWidth="1"/>
    <col min="8210" max="8210" width="7.5703125" style="775" customWidth="1"/>
    <col min="8211" max="8211" width="6" style="775" customWidth="1"/>
    <col min="8212" max="8212" width="4.7109375" style="775" customWidth="1"/>
    <col min="8213" max="8213" width="5.42578125" style="775" customWidth="1"/>
    <col min="8214" max="8214" width="5.7109375" style="775" customWidth="1"/>
    <col min="8215" max="8215" width="5.85546875" style="775" customWidth="1"/>
    <col min="8216" max="8216" width="5.7109375" style="775" customWidth="1"/>
    <col min="8217" max="8227" width="0" style="775" hidden="1" customWidth="1"/>
    <col min="8228" max="8228" width="5.85546875" style="775" customWidth="1"/>
    <col min="8229" max="8229" width="5.7109375" style="775" customWidth="1"/>
    <col min="8230" max="8230" width="5" style="775" customWidth="1"/>
    <col min="8231" max="8231" width="4.140625" style="775" customWidth="1"/>
    <col min="8232" max="8232" width="5.85546875" style="775" customWidth="1"/>
    <col min="8233" max="8233" width="5.7109375" style="775" customWidth="1"/>
    <col min="8234" max="8234" width="4.7109375" style="775" customWidth="1"/>
    <col min="8235" max="8235" width="4.42578125" style="775" customWidth="1"/>
    <col min="8236" max="8239" width="0" style="775" hidden="1" customWidth="1"/>
    <col min="8240" max="8240" width="5.85546875" style="775" customWidth="1"/>
    <col min="8241" max="8241" width="5.42578125" style="775" customWidth="1"/>
    <col min="8242" max="8242" width="5.28515625" style="775" customWidth="1"/>
    <col min="8243" max="8243" width="4.85546875" style="775" customWidth="1"/>
    <col min="8244" max="8255" width="0" style="775" hidden="1" customWidth="1"/>
    <col min="8256" max="8256" width="5.85546875" style="775" customWidth="1"/>
    <col min="8257" max="8257" width="5.42578125" style="775" customWidth="1"/>
    <col min="8258" max="8258" width="5.140625" style="775" customWidth="1"/>
    <col min="8259" max="8259" width="4.140625" style="775" customWidth="1"/>
    <col min="8260" max="8260" width="6.140625" style="775" customWidth="1"/>
    <col min="8261" max="8262" width="5.5703125" style="775" customWidth="1"/>
    <col min="8263" max="8263" width="4.42578125" style="775" customWidth="1"/>
    <col min="8264" max="8275" width="0" style="775" hidden="1" customWidth="1"/>
    <col min="8276" max="8276" width="7.5703125" style="775" customWidth="1"/>
    <col min="8277" max="8277" width="6.42578125" style="775" customWidth="1"/>
    <col min="8278" max="8278" width="5.42578125" style="775" customWidth="1"/>
    <col min="8279" max="8279" width="5.140625" style="775" customWidth="1"/>
    <col min="8280" max="8280" width="5.7109375" style="775" customWidth="1"/>
    <col min="8281" max="8281" width="5.42578125" style="775" customWidth="1"/>
    <col min="8282" max="8282" width="4.5703125" style="775" customWidth="1"/>
    <col min="8283" max="8283" width="5.42578125" style="775" customWidth="1"/>
    <col min="8284" max="8286" width="5.85546875" style="775" customWidth="1"/>
    <col min="8287" max="8287" width="4.42578125" style="775" customWidth="1"/>
    <col min="8288" max="8302" width="0" style="775" hidden="1" customWidth="1"/>
    <col min="8303" max="8303" width="9.140625" style="775" customWidth="1"/>
    <col min="8304" max="8448" width="9.140625" style="775"/>
    <col min="8449" max="8449" width="3.140625" style="775" customWidth="1"/>
    <col min="8450" max="8450" width="12.28515625" style="775" customWidth="1"/>
    <col min="8451" max="8451" width="34.85546875" style="775" customWidth="1"/>
    <col min="8452" max="8452" width="8.42578125" style="775" customWidth="1"/>
    <col min="8453" max="8453" width="8.28515625" style="775" customWidth="1"/>
    <col min="8454" max="8454" width="9.42578125" style="775" customWidth="1"/>
    <col min="8455" max="8455" width="8.28515625" style="775" customWidth="1"/>
    <col min="8456" max="8458" width="6.42578125" style="775" customWidth="1"/>
    <col min="8459" max="8459" width="7.140625" style="775" customWidth="1"/>
    <col min="8460" max="8460" width="4.5703125" style="775" customWidth="1"/>
    <col min="8461" max="8461" width="6.7109375" style="775" customWidth="1"/>
    <col min="8462" max="8462" width="6.85546875" style="775" customWidth="1"/>
    <col min="8463" max="8463" width="6.28515625" style="775" customWidth="1"/>
    <col min="8464" max="8464" width="4" style="775" customWidth="1"/>
    <col min="8465" max="8465" width="7.28515625" style="775" customWidth="1"/>
    <col min="8466" max="8466" width="7.5703125" style="775" customWidth="1"/>
    <col min="8467" max="8467" width="6" style="775" customWidth="1"/>
    <col min="8468" max="8468" width="4.7109375" style="775" customWidth="1"/>
    <col min="8469" max="8469" width="5.42578125" style="775" customWidth="1"/>
    <col min="8470" max="8470" width="5.7109375" style="775" customWidth="1"/>
    <col min="8471" max="8471" width="5.85546875" style="775" customWidth="1"/>
    <col min="8472" max="8472" width="5.7109375" style="775" customWidth="1"/>
    <col min="8473" max="8483" width="0" style="775" hidden="1" customWidth="1"/>
    <col min="8484" max="8484" width="5.85546875" style="775" customWidth="1"/>
    <col min="8485" max="8485" width="5.7109375" style="775" customWidth="1"/>
    <col min="8486" max="8486" width="5" style="775" customWidth="1"/>
    <col min="8487" max="8487" width="4.140625" style="775" customWidth="1"/>
    <col min="8488" max="8488" width="5.85546875" style="775" customWidth="1"/>
    <col min="8489" max="8489" width="5.7109375" style="775" customWidth="1"/>
    <col min="8490" max="8490" width="4.7109375" style="775" customWidth="1"/>
    <col min="8491" max="8491" width="4.42578125" style="775" customWidth="1"/>
    <col min="8492" max="8495" width="0" style="775" hidden="1" customWidth="1"/>
    <col min="8496" max="8496" width="5.85546875" style="775" customWidth="1"/>
    <col min="8497" max="8497" width="5.42578125" style="775" customWidth="1"/>
    <col min="8498" max="8498" width="5.28515625" style="775" customWidth="1"/>
    <col min="8499" max="8499" width="4.85546875" style="775" customWidth="1"/>
    <col min="8500" max="8511" width="0" style="775" hidden="1" customWidth="1"/>
    <col min="8512" max="8512" width="5.85546875" style="775" customWidth="1"/>
    <col min="8513" max="8513" width="5.42578125" style="775" customWidth="1"/>
    <col min="8514" max="8514" width="5.140625" style="775" customWidth="1"/>
    <col min="8515" max="8515" width="4.140625" style="775" customWidth="1"/>
    <col min="8516" max="8516" width="6.140625" style="775" customWidth="1"/>
    <col min="8517" max="8518" width="5.5703125" style="775" customWidth="1"/>
    <col min="8519" max="8519" width="4.42578125" style="775" customWidth="1"/>
    <col min="8520" max="8531" width="0" style="775" hidden="1" customWidth="1"/>
    <col min="8532" max="8532" width="7.5703125" style="775" customWidth="1"/>
    <col min="8533" max="8533" width="6.42578125" style="775" customWidth="1"/>
    <col min="8534" max="8534" width="5.42578125" style="775" customWidth="1"/>
    <col min="8535" max="8535" width="5.140625" style="775" customWidth="1"/>
    <col min="8536" max="8536" width="5.7109375" style="775" customWidth="1"/>
    <col min="8537" max="8537" width="5.42578125" style="775" customWidth="1"/>
    <col min="8538" max="8538" width="4.5703125" style="775" customWidth="1"/>
    <col min="8539" max="8539" width="5.42578125" style="775" customWidth="1"/>
    <col min="8540" max="8542" width="5.85546875" style="775" customWidth="1"/>
    <col min="8543" max="8543" width="4.42578125" style="775" customWidth="1"/>
    <col min="8544" max="8558" width="0" style="775" hidden="1" customWidth="1"/>
    <col min="8559" max="8559" width="9.140625" style="775" customWidth="1"/>
    <col min="8560" max="8704" width="9.140625" style="775"/>
    <col min="8705" max="8705" width="3.140625" style="775" customWidth="1"/>
    <col min="8706" max="8706" width="12.28515625" style="775" customWidth="1"/>
    <col min="8707" max="8707" width="34.85546875" style="775" customWidth="1"/>
    <col min="8708" max="8708" width="8.42578125" style="775" customWidth="1"/>
    <col min="8709" max="8709" width="8.28515625" style="775" customWidth="1"/>
    <col min="8710" max="8710" width="9.42578125" style="775" customWidth="1"/>
    <col min="8711" max="8711" width="8.28515625" style="775" customWidth="1"/>
    <col min="8712" max="8714" width="6.42578125" style="775" customWidth="1"/>
    <col min="8715" max="8715" width="7.140625" style="775" customWidth="1"/>
    <col min="8716" max="8716" width="4.5703125" style="775" customWidth="1"/>
    <col min="8717" max="8717" width="6.7109375" style="775" customWidth="1"/>
    <col min="8718" max="8718" width="6.85546875" style="775" customWidth="1"/>
    <col min="8719" max="8719" width="6.28515625" style="775" customWidth="1"/>
    <col min="8720" max="8720" width="4" style="775" customWidth="1"/>
    <col min="8721" max="8721" width="7.28515625" style="775" customWidth="1"/>
    <col min="8722" max="8722" width="7.5703125" style="775" customWidth="1"/>
    <col min="8723" max="8723" width="6" style="775" customWidth="1"/>
    <col min="8724" max="8724" width="4.7109375" style="775" customWidth="1"/>
    <col min="8725" max="8725" width="5.42578125" style="775" customWidth="1"/>
    <col min="8726" max="8726" width="5.7109375" style="775" customWidth="1"/>
    <col min="8727" max="8727" width="5.85546875" style="775" customWidth="1"/>
    <col min="8728" max="8728" width="5.7109375" style="775" customWidth="1"/>
    <col min="8729" max="8739" width="0" style="775" hidden="1" customWidth="1"/>
    <col min="8740" max="8740" width="5.85546875" style="775" customWidth="1"/>
    <col min="8741" max="8741" width="5.7109375" style="775" customWidth="1"/>
    <col min="8742" max="8742" width="5" style="775" customWidth="1"/>
    <col min="8743" max="8743" width="4.140625" style="775" customWidth="1"/>
    <col min="8744" max="8744" width="5.85546875" style="775" customWidth="1"/>
    <col min="8745" max="8745" width="5.7109375" style="775" customWidth="1"/>
    <col min="8746" max="8746" width="4.7109375" style="775" customWidth="1"/>
    <col min="8747" max="8747" width="4.42578125" style="775" customWidth="1"/>
    <col min="8748" max="8751" width="0" style="775" hidden="1" customWidth="1"/>
    <col min="8752" max="8752" width="5.85546875" style="775" customWidth="1"/>
    <col min="8753" max="8753" width="5.42578125" style="775" customWidth="1"/>
    <col min="8754" max="8754" width="5.28515625" style="775" customWidth="1"/>
    <col min="8755" max="8755" width="4.85546875" style="775" customWidth="1"/>
    <col min="8756" max="8767" width="0" style="775" hidden="1" customWidth="1"/>
    <col min="8768" max="8768" width="5.85546875" style="775" customWidth="1"/>
    <col min="8769" max="8769" width="5.42578125" style="775" customWidth="1"/>
    <col min="8770" max="8770" width="5.140625" style="775" customWidth="1"/>
    <col min="8771" max="8771" width="4.140625" style="775" customWidth="1"/>
    <col min="8772" max="8772" width="6.140625" style="775" customWidth="1"/>
    <col min="8773" max="8774" width="5.5703125" style="775" customWidth="1"/>
    <col min="8775" max="8775" width="4.42578125" style="775" customWidth="1"/>
    <col min="8776" max="8787" width="0" style="775" hidden="1" customWidth="1"/>
    <col min="8788" max="8788" width="7.5703125" style="775" customWidth="1"/>
    <col min="8789" max="8789" width="6.42578125" style="775" customWidth="1"/>
    <col min="8790" max="8790" width="5.42578125" style="775" customWidth="1"/>
    <col min="8791" max="8791" width="5.140625" style="775" customWidth="1"/>
    <col min="8792" max="8792" width="5.7109375" style="775" customWidth="1"/>
    <col min="8793" max="8793" width="5.42578125" style="775" customWidth="1"/>
    <col min="8794" max="8794" width="4.5703125" style="775" customWidth="1"/>
    <col min="8795" max="8795" width="5.42578125" style="775" customWidth="1"/>
    <col min="8796" max="8798" width="5.85546875" style="775" customWidth="1"/>
    <col min="8799" max="8799" width="4.42578125" style="775" customWidth="1"/>
    <col min="8800" max="8814" width="0" style="775" hidden="1" customWidth="1"/>
    <col min="8815" max="8815" width="9.140625" style="775" customWidth="1"/>
    <col min="8816" max="8960" width="9.140625" style="775"/>
    <col min="8961" max="8961" width="3.140625" style="775" customWidth="1"/>
    <col min="8962" max="8962" width="12.28515625" style="775" customWidth="1"/>
    <col min="8963" max="8963" width="34.85546875" style="775" customWidth="1"/>
    <col min="8964" max="8964" width="8.42578125" style="775" customWidth="1"/>
    <col min="8965" max="8965" width="8.28515625" style="775" customWidth="1"/>
    <col min="8966" max="8966" width="9.42578125" style="775" customWidth="1"/>
    <col min="8967" max="8967" width="8.28515625" style="775" customWidth="1"/>
    <col min="8968" max="8970" width="6.42578125" style="775" customWidth="1"/>
    <col min="8971" max="8971" width="7.140625" style="775" customWidth="1"/>
    <col min="8972" max="8972" width="4.5703125" style="775" customWidth="1"/>
    <col min="8973" max="8973" width="6.7109375" style="775" customWidth="1"/>
    <col min="8974" max="8974" width="6.85546875" style="775" customWidth="1"/>
    <col min="8975" max="8975" width="6.28515625" style="775" customWidth="1"/>
    <col min="8976" max="8976" width="4" style="775" customWidth="1"/>
    <col min="8977" max="8977" width="7.28515625" style="775" customWidth="1"/>
    <col min="8978" max="8978" width="7.5703125" style="775" customWidth="1"/>
    <col min="8979" max="8979" width="6" style="775" customWidth="1"/>
    <col min="8980" max="8980" width="4.7109375" style="775" customWidth="1"/>
    <col min="8981" max="8981" width="5.42578125" style="775" customWidth="1"/>
    <col min="8982" max="8982" width="5.7109375" style="775" customWidth="1"/>
    <col min="8983" max="8983" width="5.85546875" style="775" customWidth="1"/>
    <col min="8984" max="8984" width="5.7109375" style="775" customWidth="1"/>
    <col min="8985" max="8995" width="0" style="775" hidden="1" customWidth="1"/>
    <col min="8996" max="8996" width="5.85546875" style="775" customWidth="1"/>
    <col min="8997" max="8997" width="5.7109375" style="775" customWidth="1"/>
    <col min="8998" max="8998" width="5" style="775" customWidth="1"/>
    <col min="8999" max="8999" width="4.140625" style="775" customWidth="1"/>
    <col min="9000" max="9000" width="5.85546875" style="775" customWidth="1"/>
    <col min="9001" max="9001" width="5.7109375" style="775" customWidth="1"/>
    <col min="9002" max="9002" width="4.7109375" style="775" customWidth="1"/>
    <col min="9003" max="9003" width="4.42578125" style="775" customWidth="1"/>
    <col min="9004" max="9007" width="0" style="775" hidden="1" customWidth="1"/>
    <col min="9008" max="9008" width="5.85546875" style="775" customWidth="1"/>
    <col min="9009" max="9009" width="5.42578125" style="775" customWidth="1"/>
    <col min="9010" max="9010" width="5.28515625" style="775" customWidth="1"/>
    <col min="9011" max="9011" width="4.85546875" style="775" customWidth="1"/>
    <col min="9012" max="9023" width="0" style="775" hidden="1" customWidth="1"/>
    <col min="9024" max="9024" width="5.85546875" style="775" customWidth="1"/>
    <col min="9025" max="9025" width="5.42578125" style="775" customWidth="1"/>
    <col min="9026" max="9026" width="5.140625" style="775" customWidth="1"/>
    <col min="9027" max="9027" width="4.140625" style="775" customWidth="1"/>
    <col min="9028" max="9028" width="6.140625" style="775" customWidth="1"/>
    <col min="9029" max="9030" width="5.5703125" style="775" customWidth="1"/>
    <col min="9031" max="9031" width="4.42578125" style="775" customWidth="1"/>
    <col min="9032" max="9043" width="0" style="775" hidden="1" customWidth="1"/>
    <col min="9044" max="9044" width="7.5703125" style="775" customWidth="1"/>
    <col min="9045" max="9045" width="6.42578125" style="775" customWidth="1"/>
    <col min="9046" max="9046" width="5.42578125" style="775" customWidth="1"/>
    <col min="9047" max="9047" width="5.140625" style="775" customWidth="1"/>
    <col min="9048" max="9048" width="5.7109375" style="775" customWidth="1"/>
    <col min="9049" max="9049" width="5.42578125" style="775" customWidth="1"/>
    <col min="9050" max="9050" width="4.5703125" style="775" customWidth="1"/>
    <col min="9051" max="9051" width="5.42578125" style="775" customWidth="1"/>
    <col min="9052" max="9054" width="5.85546875" style="775" customWidth="1"/>
    <col min="9055" max="9055" width="4.42578125" style="775" customWidth="1"/>
    <col min="9056" max="9070" width="0" style="775" hidden="1" customWidth="1"/>
    <col min="9071" max="9071" width="9.140625" style="775" customWidth="1"/>
    <col min="9072" max="9216" width="9.140625" style="775"/>
    <col min="9217" max="9217" width="3.140625" style="775" customWidth="1"/>
    <col min="9218" max="9218" width="12.28515625" style="775" customWidth="1"/>
    <col min="9219" max="9219" width="34.85546875" style="775" customWidth="1"/>
    <col min="9220" max="9220" width="8.42578125" style="775" customWidth="1"/>
    <col min="9221" max="9221" width="8.28515625" style="775" customWidth="1"/>
    <col min="9222" max="9222" width="9.42578125" style="775" customWidth="1"/>
    <col min="9223" max="9223" width="8.28515625" style="775" customWidth="1"/>
    <col min="9224" max="9226" width="6.42578125" style="775" customWidth="1"/>
    <col min="9227" max="9227" width="7.140625" style="775" customWidth="1"/>
    <col min="9228" max="9228" width="4.5703125" style="775" customWidth="1"/>
    <col min="9229" max="9229" width="6.7109375" style="775" customWidth="1"/>
    <col min="9230" max="9230" width="6.85546875" style="775" customWidth="1"/>
    <col min="9231" max="9231" width="6.28515625" style="775" customWidth="1"/>
    <col min="9232" max="9232" width="4" style="775" customWidth="1"/>
    <col min="9233" max="9233" width="7.28515625" style="775" customWidth="1"/>
    <col min="9234" max="9234" width="7.5703125" style="775" customWidth="1"/>
    <col min="9235" max="9235" width="6" style="775" customWidth="1"/>
    <col min="9236" max="9236" width="4.7109375" style="775" customWidth="1"/>
    <col min="9237" max="9237" width="5.42578125" style="775" customWidth="1"/>
    <col min="9238" max="9238" width="5.7109375" style="775" customWidth="1"/>
    <col min="9239" max="9239" width="5.85546875" style="775" customWidth="1"/>
    <col min="9240" max="9240" width="5.7109375" style="775" customWidth="1"/>
    <col min="9241" max="9251" width="0" style="775" hidden="1" customWidth="1"/>
    <col min="9252" max="9252" width="5.85546875" style="775" customWidth="1"/>
    <col min="9253" max="9253" width="5.7109375" style="775" customWidth="1"/>
    <col min="9254" max="9254" width="5" style="775" customWidth="1"/>
    <col min="9255" max="9255" width="4.140625" style="775" customWidth="1"/>
    <col min="9256" max="9256" width="5.85546875" style="775" customWidth="1"/>
    <col min="9257" max="9257" width="5.7109375" style="775" customWidth="1"/>
    <col min="9258" max="9258" width="4.7109375" style="775" customWidth="1"/>
    <col min="9259" max="9259" width="4.42578125" style="775" customWidth="1"/>
    <col min="9260" max="9263" width="0" style="775" hidden="1" customWidth="1"/>
    <col min="9264" max="9264" width="5.85546875" style="775" customWidth="1"/>
    <col min="9265" max="9265" width="5.42578125" style="775" customWidth="1"/>
    <col min="9266" max="9266" width="5.28515625" style="775" customWidth="1"/>
    <col min="9267" max="9267" width="4.85546875" style="775" customWidth="1"/>
    <col min="9268" max="9279" width="0" style="775" hidden="1" customWidth="1"/>
    <col min="9280" max="9280" width="5.85546875" style="775" customWidth="1"/>
    <col min="9281" max="9281" width="5.42578125" style="775" customWidth="1"/>
    <col min="9282" max="9282" width="5.140625" style="775" customWidth="1"/>
    <col min="9283" max="9283" width="4.140625" style="775" customWidth="1"/>
    <col min="9284" max="9284" width="6.140625" style="775" customWidth="1"/>
    <col min="9285" max="9286" width="5.5703125" style="775" customWidth="1"/>
    <col min="9287" max="9287" width="4.42578125" style="775" customWidth="1"/>
    <col min="9288" max="9299" width="0" style="775" hidden="1" customWidth="1"/>
    <col min="9300" max="9300" width="7.5703125" style="775" customWidth="1"/>
    <col min="9301" max="9301" width="6.42578125" style="775" customWidth="1"/>
    <col min="9302" max="9302" width="5.42578125" style="775" customWidth="1"/>
    <col min="9303" max="9303" width="5.140625" style="775" customWidth="1"/>
    <col min="9304" max="9304" width="5.7109375" style="775" customWidth="1"/>
    <col min="9305" max="9305" width="5.42578125" style="775" customWidth="1"/>
    <col min="9306" max="9306" width="4.5703125" style="775" customWidth="1"/>
    <col min="9307" max="9307" width="5.42578125" style="775" customWidth="1"/>
    <col min="9308" max="9310" width="5.85546875" style="775" customWidth="1"/>
    <col min="9311" max="9311" width="4.42578125" style="775" customWidth="1"/>
    <col min="9312" max="9326" width="0" style="775" hidden="1" customWidth="1"/>
    <col min="9327" max="9327" width="9.140625" style="775" customWidth="1"/>
    <col min="9328" max="9472" width="9.140625" style="775"/>
    <col min="9473" max="9473" width="3.140625" style="775" customWidth="1"/>
    <col min="9474" max="9474" width="12.28515625" style="775" customWidth="1"/>
    <col min="9475" max="9475" width="34.85546875" style="775" customWidth="1"/>
    <col min="9476" max="9476" width="8.42578125" style="775" customWidth="1"/>
    <col min="9477" max="9477" width="8.28515625" style="775" customWidth="1"/>
    <col min="9478" max="9478" width="9.42578125" style="775" customWidth="1"/>
    <col min="9479" max="9479" width="8.28515625" style="775" customWidth="1"/>
    <col min="9480" max="9482" width="6.42578125" style="775" customWidth="1"/>
    <col min="9483" max="9483" width="7.140625" style="775" customWidth="1"/>
    <col min="9484" max="9484" width="4.5703125" style="775" customWidth="1"/>
    <col min="9485" max="9485" width="6.7109375" style="775" customWidth="1"/>
    <col min="9486" max="9486" width="6.85546875" style="775" customWidth="1"/>
    <col min="9487" max="9487" width="6.28515625" style="775" customWidth="1"/>
    <col min="9488" max="9488" width="4" style="775" customWidth="1"/>
    <col min="9489" max="9489" width="7.28515625" style="775" customWidth="1"/>
    <col min="9490" max="9490" width="7.5703125" style="775" customWidth="1"/>
    <col min="9491" max="9491" width="6" style="775" customWidth="1"/>
    <col min="9492" max="9492" width="4.7109375" style="775" customWidth="1"/>
    <col min="9493" max="9493" width="5.42578125" style="775" customWidth="1"/>
    <col min="9494" max="9494" width="5.7109375" style="775" customWidth="1"/>
    <col min="9495" max="9495" width="5.85546875" style="775" customWidth="1"/>
    <col min="9496" max="9496" width="5.7109375" style="775" customWidth="1"/>
    <col min="9497" max="9507" width="0" style="775" hidden="1" customWidth="1"/>
    <col min="9508" max="9508" width="5.85546875" style="775" customWidth="1"/>
    <col min="9509" max="9509" width="5.7109375" style="775" customWidth="1"/>
    <col min="9510" max="9510" width="5" style="775" customWidth="1"/>
    <col min="9511" max="9511" width="4.140625" style="775" customWidth="1"/>
    <col min="9512" max="9512" width="5.85546875" style="775" customWidth="1"/>
    <col min="9513" max="9513" width="5.7109375" style="775" customWidth="1"/>
    <col min="9514" max="9514" width="4.7109375" style="775" customWidth="1"/>
    <col min="9515" max="9515" width="4.42578125" style="775" customWidth="1"/>
    <col min="9516" max="9519" width="0" style="775" hidden="1" customWidth="1"/>
    <col min="9520" max="9520" width="5.85546875" style="775" customWidth="1"/>
    <col min="9521" max="9521" width="5.42578125" style="775" customWidth="1"/>
    <col min="9522" max="9522" width="5.28515625" style="775" customWidth="1"/>
    <col min="9523" max="9523" width="4.85546875" style="775" customWidth="1"/>
    <col min="9524" max="9535" width="0" style="775" hidden="1" customWidth="1"/>
    <col min="9536" max="9536" width="5.85546875" style="775" customWidth="1"/>
    <col min="9537" max="9537" width="5.42578125" style="775" customWidth="1"/>
    <col min="9538" max="9538" width="5.140625" style="775" customWidth="1"/>
    <col min="9539" max="9539" width="4.140625" style="775" customWidth="1"/>
    <col min="9540" max="9540" width="6.140625" style="775" customWidth="1"/>
    <col min="9541" max="9542" width="5.5703125" style="775" customWidth="1"/>
    <col min="9543" max="9543" width="4.42578125" style="775" customWidth="1"/>
    <col min="9544" max="9555" width="0" style="775" hidden="1" customWidth="1"/>
    <col min="9556" max="9556" width="7.5703125" style="775" customWidth="1"/>
    <col min="9557" max="9557" width="6.42578125" style="775" customWidth="1"/>
    <col min="9558" max="9558" width="5.42578125" style="775" customWidth="1"/>
    <col min="9559" max="9559" width="5.140625" style="775" customWidth="1"/>
    <col min="9560" max="9560" width="5.7109375" style="775" customWidth="1"/>
    <col min="9561" max="9561" width="5.42578125" style="775" customWidth="1"/>
    <col min="9562" max="9562" width="4.5703125" style="775" customWidth="1"/>
    <col min="9563" max="9563" width="5.42578125" style="775" customWidth="1"/>
    <col min="9564" max="9566" width="5.85546875" style="775" customWidth="1"/>
    <col min="9567" max="9567" width="4.42578125" style="775" customWidth="1"/>
    <col min="9568" max="9582" width="0" style="775" hidden="1" customWidth="1"/>
    <col min="9583" max="9583" width="9.140625" style="775" customWidth="1"/>
    <col min="9584" max="9728" width="9.140625" style="775"/>
    <col min="9729" max="9729" width="3.140625" style="775" customWidth="1"/>
    <col min="9730" max="9730" width="12.28515625" style="775" customWidth="1"/>
    <col min="9731" max="9731" width="34.85546875" style="775" customWidth="1"/>
    <col min="9732" max="9732" width="8.42578125" style="775" customWidth="1"/>
    <col min="9733" max="9733" width="8.28515625" style="775" customWidth="1"/>
    <col min="9734" max="9734" width="9.42578125" style="775" customWidth="1"/>
    <col min="9735" max="9735" width="8.28515625" style="775" customWidth="1"/>
    <col min="9736" max="9738" width="6.42578125" style="775" customWidth="1"/>
    <col min="9739" max="9739" width="7.140625" style="775" customWidth="1"/>
    <col min="9740" max="9740" width="4.5703125" style="775" customWidth="1"/>
    <col min="9741" max="9741" width="6.7109375" style="775" customWidth="1"/>
    <col min="9742" max="9742" width="6.85546875" style="775" customWidth="1"/>
    <col min="9743" max="9743" width="6.28515625" style="775" customWidth="1"/>
    <col min="9744" max="9744" width="4" style="775" customWidth="1"/>
    <col min="9745" max="9745" width="7.28515625" style="775" customWidth="1"/>
    <col min="9746" max="9746" width="7.5703125" style="775" customWidth="1"/>
    <col min="9747" max="9747" width="6" style="775" customWidth="1"/>
    <col min="9748" max="9748" width="4.7109375" style="775" customWidth="1"/>
    <col min="9749" max="9749" width="5.42578125" style="775" customWidth="1"/>
    <col min="9750" max="9750" width="5.7109375" style="775" customWidth="1"/>
    <col min="9751" max="9751" width="5.85546875" style="775" customWidth="1"/>
    <col min="9752" max="9752" width="5.7109375" style="775" customWidth="1"/>
    <col min="9753" max="9763" width="0" style="775" hidden="1" customWidth="1"/>
    <col min="9764" max="9764" width="5.85546875" style="775" customWidth="1"/>
    <col min="9765" max="9765" width="5.7109375" style="775" customWidth="1"/>
    <col min="9766" max="9766" width="5" style="775" customWidth="1"/>
    <col min="9767" max="9767" width="4.140625" style="775" customWidth="1"/>
    <col min="9768" max="9768" width="5.85546875" style="775" customWidth="1"/>
    <col min="9769" max="9769" width="5.7109375" style="775" customWidth="1"/>
    <col min="9770" max="9770" width="4.7109375" style="775" customWidth="1"/>
    <col min="9771" max="9771" width="4.42578125" style="775" customWidth="1"/>
    <col min="9772" max="9775" width="0" style="775" hidden="1" customWidth="1"/>
    <col min="9776" max="9776" width="5.85546875" style="775" customWidth="1"/>
    <col min="9777" max="9777" width="5.42578125" style="775" customWidth="1"/>
    <col min="9778" max="9778" width="5.28515625" style="775" customWidth="1"/>
    <col min="9779" max="9779" width="4.85546875" style="775" customWidth="1"/>
    <col min="9780" max="9791" width="0" style="775" hidden="1" customWidth="1"/>
    <col min="9792" max="9792" width="5.85546875" style="775" customWidth="1"/>
    <col min="9793" max="9793" width="5.42578125" style="775" customWidth="1"/>
    <col min="9794" max="9794" width="5.140625" style="775" customWidth="1"/>
    <col min="9795" max="9795" width="4.140625" style="775" customWidth="1"/>
    <col min="9796" max="9796" width="6.140625" style="775" customWidth="1"/>
    <col min="9797" max="9798" width="5.5703125" style="775" customWidth="1"/>
    <col min="9799" max="9799" width="4.42578125" style="775" customWidth="1"/>
    <col min="9800" max="9811" width="0" style="775" hidden="1" customWidth="1"/>
    <col min="9812" max="9812" width="7.5703125" style="775" customWidth="1"/>
    <col min="9813" max="9813" width="6.42578125" style="775" customWidth="1"/>
    <col min="9814" max="9814" width="5.42578125" style="775" customWidth="1"/>
    <col min="9815" max="9815" width="5.140625" style="775" customWidth="1"/>
    <col min="9816" max="9816" width="5.7109375" style="775" customWidth="1"/>
    <col min="9817" max="9817" width="5.42578125" style="775" customWidth="1"/>
    <col min="9818" max="9818" width="4.5703125" style="775" customWidth="1"/>
    <col min="9819" max="9819" width="5.42578125" style="775" customWidth="1"/>
    <col min="9820" max="9822" width="5.85546875" style="775" customWidth="1"/>
    <col min="9823" max="9823" width="4.42578125" style="775" customWidth="1"/>
    <col min="9824" max="9838" width="0" style="775" hidden="1" customWidth="1"/>
    <col min="9839" max="9839" width="9.140625" style="775" customWidth="1"/>
    <col min="9840" max="9984" width="9.140625" style="775"/>
    <col min="9985" max="9985" width="3.140625" style="775" customWidth="1"/>
    <col min="9986" max="9986" width="12.28515625" style="775" customWidth="1"/>
    <col min="9987" max="9987" width="34.85546875" style="775" customWidth="1"/>
    <col min="9988" max="9988" width="8.42578125" style="775" customWidth="1"/>
    <col min="9989" max="9989" width="8.28515625" style="775" customWidth="1"/>
    <col min="9990" max="9990" width="9.42578125" style="775" customWidth="1"/>
    <col min="9991" max="9991" width="8.28515625" style="775" customWidth="1"/>
    <col min="9992" max="9994" width="6.42578125" style="775" customWidth="1"/>
    <col min="9995" max="9995" width="7.140625" style="775" customWidth="1"/>
    <col min="9996" max="9996" width="4.5703125" style="775" customWidth="1"/>
    <col min="9997" max="9997" width="6.7109375" style="775" customWidth="1"/>
    <col min="9998" max="9998" width="6.85546875" style="775" customWidth="1"/>
    <col min="9999" max="9999" width="6.28515625" style="775" customWidth="1"/>
    <col min="10000" max="10000" width="4" style="775" customWidth="1"/>
    <col min="10001" max="10001" width="7.28515625" style="775" customWidth="1"/>
    <col min="10002" max="10002" width="7.5703125" style="775" customWidth="1"/>
    <col min="10003" max="10003" width="6" style="775" customWidth="1"/>
    <col min="10004" max="10004" width="4.7109375" style="775" customWidth="1"/>
    <col min="10005" max="10005" width="5.42578125" style="775" customWidth="1"/>
    <col min="10006" max="10006" width="5.7109375" style="775" customWidth="1"/>
    <col min="10007" max="10007" width="5.85546875" style="775" customWidth="1"/>
    <col min="10008" max="10008" width="5.7109375" style="775" customWidth="1"/>
    <col min="10009" max="10019" width="0" style="775" hidden="1" customWidth="1"/>
    <col min="10020" max="10020" width="5.85546875" style="775" customWidth="1"/>
    <col min="10021" max="10021" width="5.7109375" style="775" customWidth="1"/>
    <col min="10022" max="10022" width="5" style="775" customWidth="1"/>
    <col min="10023" max="10023" width="4.140625" style="775" customWidth="1"/>
    <col min="10024" max="10024" width="5.85546875" style="775" customWidth="1"/>
    <col min="10025" max="10025" width="5.7109375" style="775" customWidth="1"/>
    <col min="10026" max="10026" width="4.7109375" style="775" customWidth="1"/>
    <col min="10027" max="10027" width="4.42578125" style="775" customWidth="1"/>
    <col min="10028" max="10031" width="0" style="775" hidden="1" customWidth="1"/>
    <col min="10032" max="10032" width="5.85546875" style="775" customWidth="1"/>
    <col min="10033" max="10033" width="5.42578125" style="775" customWidth="1"/>
    <col min="10034" max="10034" width="5.28515625" style="775" customWidth="1"/>
    <col min="10035" max="10035" width="4.85546875" style="775" customWidth="1"/>
    <col min="10036" max="10047" width="0" style="775" hidden="1" customWidth="1"/>
    <col min="10048" max="10048" width="5.85546875" style="775" customWidth="1"/>
    <col min="10049" max="10049" width="5.42578125" style="775" customWidth="1"/>
    <col min="10050" max="10050" width="5.140625" style="775" customWidth="1"/>
    <col min="10051" max="10051" width="4.140625" style="775" customWidth="1"/>
    <col min="10052" max="10052" width="6.140625" style="775" customWidth="1"/>
    <col min="10053" max="10054" width="5.5703125" style="775" customWidth="1"/>
    <col min="10055" max="10055" width="4.42578125" style="775" customWidth="1"/>
    <col min="10056" max="10067" width="0" style="775" hidden="1" customWidth="1"/>
    <col min="10068" max="10068" width="7.5703125" style="775" customWidth="1"/>
    <col min="10069" max="10069" width="6.42578125" style="775" customWidth="1"/>
    <col min="10070" max="10070" width="5.42578125" style="775" customWidth="1"/>
    <col min="10071" max="10071" width="5.140625" style="775" customWidth="1"/>
    <col min="10072" max="10072" width="5.7109375" style="775" customWidth="1"/>
    <col min="10073" max="10073" width="5.42578125" style="775" customWidth="1"/>
    <col min="10074" max="10074" width="4.5703125" style="775" customWidth="1"/>
    <col min="10075" max="10075" width="5.42578125" style="775" customWidth="1"/>
    <col min="10076" max="10078" width="5.85546875" style="775" customWidth="1"/>
    <col min="10079" max="10079" width="4.42578125" style="775" customWidth="1"/>
    <col min="10080" max="10094" width="0" style="775" hidden="1" customWidth="1"/>
    <col min="10095" max="10095" width="9.140625" style="775" customWidth="1"/>
    <col min="10096" max="10240" width="9.140625" style="775"/>
    <col min="10241" max="10241" width="3.140625" style="775" customWidth="1"/>
    <col min="10242" max="10242" width="12.28515625" style="775" customWidth="1"/>
    <col min="10243" max="10243" width="34.85546875" style="775" customWidth="1"/>
    <col min="10244" max="10244" width="8.42578125" style="775" customWidth="1"/>
    <col min="10245" max="10245" width="8.28515625" style="775" customWidth="1"/>
    <col min="10246" max="10246" width="9.42578125" style="775" customWidth="1"/>
    <col min="10247" max="10247" width="8.28515625" style="775" customWidth="1"/>
    <col min="10248" max="10250" width="6.42578125" style="775" customWidth="1"/>
    <col min="10251" max="10251" width="7.140625" style="775" customWidth="1"/>
    <col min="10252" max="10252" width="4.5703125" style="775" customWidth="1"/>
    <col min="10253" max="10253" width="6.7109375" style="775" customWidth="1"/>
    <col min="10254" max="10254" width="6.85546875" style="775" customWidth="1"/>
    <col min="10255" max="10255" width="6.28515625" style="775" customWidth="1"/>
    <col min="10256" max="10256" width="4" style="775" customWidth="1"/>
    <col min="10257" max="10257" width="7.28515625" style="775" customWidth="1"/>
    <col min="10258" max="10258" width="7.5703125" style="775" customWidth="1"/>
    <col min="10259" max="10259" width="6" style="775" customWidth="1"/>
    <col min="10260" max="10260" width="4.7109375" style="775" customWidth="1"/>
    <col min="10261" max="10261" width="5.42578125" style="775" customWidth="1"/>
    <col min="10262" max="10262" width="5.7109375" style="775" customWidth="1"/>
    <col min="10263" max="10263" width="5.85546875" style="775" customWidth="1"/>
    <col min="10264" max="10264" width="5.7109375" style="775" customWidth="1"/>
    <col min="10265" max="10275" width="0" style="775" hidden="1" customWidth="1"/>
    <col min="10276" max="10276" width="5.85546875" style="775" customWidth="1"/>
    <col min="10277" max="10277" width="5.7109375" style="775" customWidth="1"/>
    <col min="10278" max="10278" width="5" style="775" customWidth="1"/>
    <col min="10279" max="10279" width="4.140625" style="775" customWidth="1"/>
    <col min="10280" max="10280" width="5.85546875" style="775" customWidth="1"/>
    <col min="10281" max="10281" width="5.7109375" style="775" customWidth="1"/>
    <col min="10282" max="10282" width="4.7109375" style="775" customWidth="1"/>
    <col min="10283" max="10283" width="4.42578125" style="775" customWidth="1"/>
    <col min="10284" max="10287" width="0" style="775" hidden="1" customWidth="1"/>
    <col min="10288" max="10288" width="5.85546875" style="775" customWidth="1"/>
    <col min="10289" max="10289" width="5.42578125" style="775" customWidth="1"/>
    <col min="10290" max="10290" width="5.28515625" style="775" customWidth="1"/>
    <col min="10291" max="10291" width="4.85546875" style="775" customWidth="1"/>
    <col min="10292" max="10303" width="0" style="775" hidden="1" customWidth="1"/>
    <col min="10304" max="10304" width="5.85546875" style="775" customWidth="1"/>
    <col min="10305" max="10305" width="5.42578125" style="775" customWidth="1"/>
    <col min="10306" max="10306" width="5.140625" style="775" customWidth="1"/>
    <col min="10307" max="10307" width="4.140625" style="775" customWidth="1"/>
    <col min="10308" max="10308" width="6.140625" style="775" customWidth="1"/>
    <col min="10309" max="10310" width="5.5703125" style="775" customWidth="1"/>
    <col min="10311" max="10311" width="4.42578125" style="775" customWidth="1"/>
    <col min="10312" max="10323" width="0" style="775" hidden="1" customWidth="1"/>
    <col min="10324" max="10324" width="7.5703125" style="775" customWidth="1"/>
    <col min="10325" max="10325" width="6.42578125" style="775" customWidth="1"/>
    <col min="10326" max="10326" width="5.42578125" style="775" customWidth="1"/>
    <col min="10327" max="10327" width="5.140625" style="775" customWidth="1"/>
    <col min="10328" max="10328" width="5.7109375" style="775" customWidth="1"/>
    <col min="10329" max="10329" width="5.42578125" style="775" customWidth="1"/>
    <col min="10330" max="10330" width="4.5703125" style="775" customWidth="1"/>
    <col min="10331" max="10331" width="5.42578125" style="775" customWidth="1"/>
    <col min="10332" max="10334" width="5.85546875" style="775" customWidth="1"/>
    <col min="10335" max="10335" width="4.42578125" style="775" customWidth="1"/>
    <col min="10336" max="10350" width="0" style="775" hidden="1" customWidth="1"/>
    <col min="10351" max="10351" width="9.140625" style="775" customWidth="1"/>
    <col min="10352" max="10496" width="9.140625" style="775"/>
    <col min="10497" max="10497" width="3.140625" style="775" customWidth="1"/>
    <col min="10498" max="10498" width="12.28515625" style="775" customWidth="1"/>
    <col min="10499" max="10499" width="34.85546875" style="775" customWidth="1"/>
    <col min="10500" max="10500" width="8.42578125" style="775" customWidth="1"/>
    <col min="10501" max="10501" width="8.28515625" style="775" customWidth="1"/>
    <col min="10502" max="10502" width="9.42578125" style="775" customWidth="1"/>
    <col min="10503" max="10503" width="8.28515625" style="775" customWidth="1"/>
    <col min="10504" max="10506" width="6.42578125" style="775" customWidth="1"/>
    <col min="10507" max="10507" width="7.140625" style="775" customWidth="1"/>
    <col min="10508" max="10508" width="4.5703125" style="775" customWidth="1"/>
    <col min="10509" max="10509" width="6.7109375" style="775" customWidth="1"/>
    <col min="10510" max="10510" width="6.85546875" style="775" customWidth="1"/>
    <col min="10511" max="10511" width="6.28515625" style="775" customWidth="1"/>
    <col min="10512" max="10512" width="4" style="775" customWidth="1"/>
    <col min="10513" max="10513" width="7.28515625" style="775" customWidth="1"/>
    <col min="10514" max="10514" width="7.5703125" style="775" customWidth="1"/>
    <col min="10515" max="10515" width="6" style="775" customWidth="1"/>
    <col min="10516" max="10516" width="4.7109375" style="775" customWidth="1"/>
    <col min="10517" max="10517" width="5.42578125" style="775" customWidth="1"/>
    <col min="10518" max="10518" width="5.7109375" style="775" customWidth="1"/>
    <col min="10519" max="10519" width="5.85546875" style="775" customWidth="1"/>
    <col min="10520" max="10520" width="5.7109375" style="775" customWidth="1"/>
    <col min="10521" max="10531" width="0" style="775" hidden="1" customWidth="1"/>
    <col min="10532" max="10532" width="5.85546875" style="775" customWidth="1"/>
    <col min="10533" max="10533" width="5.7109375" style="775" customWidth="1"/>
    <col min="10534" max="10534" width="5" style="775" customWidth="1"/>
    <col min="10535" max="10535" width="4.140625" style="775" customWidth="1"/>
    <col min="10536" max="10536" width="5.85546875" style="775" customWidth="1"/>
    <col min="10537" max="10537" width="5.7109375" style="775" customWidth="1"/>
    <col min="10538" max="10538" width="4.7109375" style="775" customWidth="1"/>
    <col min="10539" max="10539" width="4.42578125" style="775" customWidth="1"/>
    <col min="10540" max="10543" width="0" style="775" hidden="1" customWidth="1"/>
    <col min="10544" max="10544" width="5.85546875" style="775" customWidth="1"/>
    <col min="10545" max="10545" width="5.42578125" style="775" customWidth="1"/>
    <col min="10546" max="10546" width="5.28515625" style="775" customWidth="1"/>
    <col min="10547" max="10547" width="4.85546875" style="775" customWidth="1"/>
    <col min="10548" max="10559" width="0" style="775" hidden="1" customWidth="1"/>
    <col min="10560" max="10560" width="5.85546875" style="775" customWidth="1"/>
    <col min="10561" max="10561" width="5.42578125" style="775" customWidth="1"/>
    <col min="10562" max="10562" width="5.140625" style="775" customWidth="1"/>
    <col min="10563" max="10563" width="4.140625" style="775" customWidth="1"/>
    <col min="10564" max="10564" width="6.140625" style="775" customWidth="1"/>
    <col min="10565" max="10566" width="5.5703125" style="775" customWidth="1"/>
    <col min="10567" max="10567" width="4.42578125" style="775" customWidth="1"/>
    <col min="10568" max="10579" width="0" style="775" hidden="1" customWidth="1"/>
    <col min="10580" max="10580" width="7.5703125" style="775" customWidth="1"/>
    <col min="10581" max="10581" width="6.42578125" style="775" customWidth="1"/>
    <col min="10582" max="10582" width="5.42578125" style="775" customWidth="1"/>
    <col min="10583" max="10583" width="5.140625" style="775" customWidth="1"/>
    <col min="10584" max="10584" width="5.7109375" style="775" customWidth="1"/>
    <col min="10585" max="10585" width="5.42578125" style="775" customWidth="1"/>
    <col min="10586" max="10586" width="4.5703125" style="775" customWidth="1"/>
    <col min="10587" max="10587" width="5.42578125" style="775" customWidth="1"/>
    <col min="10588" max="10590" width="5.85546875" style="775" customWidth="1"/>
    <col min="10591" max="10591" width="4.42578125" style="775" customWidth="1"/>
    <col min="10592" max="10606" width="0" style="775" hidden="1" customWidth="1"/>
    <col min="10607" max="10607" width="9.140625" style="775" customWidth="1"/>
    <col min="10608" max="10752" width="9.140625" style="775"/>
    <col min="10753" max="10753" width="3.140625" style="775" customWidth="1"/>
    <col min="10754" max="10754" width="12.28515625" style="775" customWidth="1"/>
    <col min="10755" max="10755" width="34.85546875" style="775" customWidth="1"/>
    <col min="10756" max="10756" width="8.42578125" style="775" customWidth="1"/>
    <col min="10757" max="10757" width="8.28515625" style="775" customWidth="1"/>
    <col min="10758" max="10758" width="9.42578125" style="775" customWidth="1"/>
    <col min="10759" max="10759" width="8.28515625" style="775" customWidth="1"/>
    <col min="10760" max="10762" width="6.42578125" style="775" customWidth="1"/>
    <col min="10763" max="10763" width="7.140625" style="775" customWidth="1"/>
    <col min="10764" max="10764" width="4.5703125" style="775" customWidth="1"/>
    <col min="10765" max="10765" width="6.7109375" style="775" customWidth="1"/>
    <col min="10766" max="10766" width="6.85546875" style="775" customWidth="1"/>
    <col min="10767" max="10767" width="6.28515625" style="775" customWidth="1"/>
    <col min="10768" max="10768" width="4" style="775" customWidth="1"/>
    <col min="10769" max="10769" width="7.28515625" style="775" customWidth="1"/>
    <col min="10770" max="10770" width="7.5703125" style="775" customWidth="1"/>
    <col min="10771" max="10771" width="6" style="775" customWidth="1"/>
    <col min="10772" max="10772" width="4.7109375" style="775" customWidth="1"/>
    <col min="10773" max="10773" width="5.42578125" style="775" customWidth="1"/>
    <col min="10774" max="10774" width="5.7109375" style="775" customWidth="1"/>
    <col min="10775" max="10775" width="5.85546875" style="775" customWidth="1"/>
    <col min="10776" max="10776" width="5.7109375" style="775" customWidth="1"/>
    <col min="10777" max="10787" width="0" style="775" hidden="1" customWidth="1"/>
    <col min="10788" max="10788" width="5.85546875" style="775" customWidth="1"/>
    <col min="10789" max="10789" width="5.7109375" style="775" customWidth="1"/>
    <col min="10790" max="10790" width="5" style="775" customWidth="1"/>
    <col min="10791" max="10791" width="4.140625" style="775" customWidth="1"/>
    <col min="10792" max="10792" width="5.85546875" style="775" customWidth="1"/>
    <col min="10793" max="10793" width="5.7109375" style="775" customWidth="1"/>
    <col min="10794" max="10794" width="4.7109375" style="775" customWidth="1"/>
    <col min="10795" max="10795" width="4.42578125" style="775" customWidth="1"/>
    <col min="10796" max="10799" width="0" style="775" hidden="1" customWidth="1"/>
    <col min="10800" max="10800" width="5.85546875" style="775" customWidth="1"/>
    <col min="10801" max="10801" width="5.42578125" style="775" customWidth="1"/>
    <col min="10802" max="10802" width="5.28515625" style="775" customWidth="1"/>
    <col min="10803" max="10803" width="4.85546875" style="775" customWidth="1"/>
    <col min="10804" max="10815" width="0" style="775" hidden="1" customWidth="1"/>
    <col min="10816" max="10816" width="5.85546875" style="775" customWidth="1"/>
    <col min="10817" max="10817" width="5.42578125" style="775" customWidth="1"/>
    <col min="10818" max="10818" width="5.140625" style="775" customWidth="1"/>
    <col min="10819" max="10819" width="4.140625" style="775" customWidth="1"/>
    <col min="10820" max="10820" width="6.140625" style="775" customWidth="1"/>
    <col min="10821" max="10822" width="5.5703125" style="775" customWidth="1"/>
    <col min="10823" max="10823" width="4.42578125" style="775" customWidth="1"/>
    <col min="10824" max="10835" width="0" style="775" hidden="1" customWidth="1"/>
    <col min="10836" max="10836" width="7.5703125" style="775" customWidth="1"/>
    <col min="10837" max="10837" width="6.42578125" style="775" customWidth="1"/>
    <col min="10838" max="10838" width="5.42578125" style="775" customWidth="1"/>
    <col min="10839" max="10839" width="5.140625" style="775" customWidth="1"/>
    <col min="10840" max="10840" width="5.7109375" style="775" customWidth="1"/>
    <col min="10841" max="10841" width="5.42578125" style="775" customWidth="1"/>
    <col min="10842" max="10842" width="4.5703125" style="775" customWidth="1"/>
    <col min="10843" max="10843" width="5.42578125" style="775" customWidth="1"/>
    <col min="10844" max="10846" width="5.85546875" style="775" customWidth="1"/>
    <col min="10847" max="10847" width="4.42578125" style="775" customWidth="1"/>
    <col min="10848" max="10862" width="0" style="775" hidden="1" customWidth="1"/>
    <col min="10863" max="10863" width="9.140625" style="775" customWidth="1"/>
    <col min="10864" max="11008" width="9.140625" style="775"/>
    <col min="11009" max="11009" width="3.140625" style="775" customWidth="1"/>
    <col min="11010" max="11010" width="12.28515625" style="775" customWidth="1"/>
    <col min="11011" max="11011" width="34.85546875" style="775" customWidth="1"/>
    <col min="11012" max="11012" width="8.42578125" style="775" customWidth="1"/>
    <col min="11013" max="11013" width="8.28515625" style="775" customWidth="1"/>
    <col min="11014" max="11014" width="9.42578125" style="775" customWidth="1"/>
    <col min="11015" max="11015" width="8.28515625" style="775" customWidth="1"/>
    <col min="11016" max="11018" width="6.42578125" style="775" customWidth="1"/>
    <col min="11019" max="11019" width="7.140625" style="775" customWidth="1"/>
    <col min="11020" max="11020" width="4.5703125" style="775" customWidth="1"/>
    <col min="11021" max="11021" width="6.7109375" style="775" customWidth="1"/>
    <col min="11022" max="11022" width="6.85546875" style="775" customWidth="1"/>
    <col min="11023" max="11023" width="6.28515625" style="775" customWidth="1"/>
    <col min="11024" max="11024" width="4" style="775" customWidth="1"/>
    <col min="11025" max="11025" width="7.28515625" style="775" customWidth="1"/>
    <col min="11026" max="11026" width="7.5703125" style="775" customWidth="1"/>
    <col min="11027" max="11027" width="6" style="775" customWidth="1"/>
    <col min="11028" max="11028" width="4.7109375" style="775" customWidth="1"/>
    <col min="11029" max="11029" width="5.42578125" style="775" customWidth="1"/>
    <col min="11030" max="11030" width="5.7109375" style="775" customWidth="1"/>
    <col min="11031" max="11031" width="5.85546875" style="775" customWidth="1"/>
    <col min="11032" max="11032" width="5.7109375" style="775" customWidth="1"/>
    <col min="11033" max="11043" width="0" style="775" hidden="1" customWidth="1"/>
    <col min="11044" max="11044" width="5.85546875" style="775" customWidth="1"/>
    <col min="11045" max="11045" width="5.7109375" style="775" customWidth="1"/>
    <col min="11046" max="11046" width="5" style="775" customWidth="1"/>
    <col min="11047" max="11047" width="4.140625" style="775" customWidth="1"/>
    <col min="11048" max="11048" width="5.85546875" style="775" customWidth="1"/>
    <col min="11049" max="11049" width="5.7109375" style="775" customWidth="1"/>
    <col min="11050" max="11050" width="4.7109375" style="775" customWidth="1"/>
    <col min="11051" max="11051" width="4.42578125" style="775" customWidth="1"/>
    <col min="11052" max="11055" width="0" style="775" hidden="1" customWidth="1"/>
    <col min="11056" max="11056" width="5.85546875" style="775" customWidth="1"/>
    <col min="11057" max="11057" width="5.42578125" style="775" customWidth="1"/>
    <col min="11058" max="11058" width="5.28515625" style="775" customWidth="1"/>
    <col min="11059" max="11059" width="4.85546875" style="775" customWidth="1"/>
    <col min="11060" max="11071" width="0" style="775" hidden="1" customWidth="1"/>
    <col min="11072" max="11072" width="5.85546875" style="775" customWidth="1"/>
    <col min="11073" max="11073" width="5.42578125" style="775" customWidth="1"/>
    <col min="11074" max="11074" width="5.140625" style="775" customWidth="1"/>
    <col min="11075" max="11075" width="4.140625" style="775" customWidth="1"/>
    <col min="11076" max="11076" width="6.140625" style="775" customWidth="1"/>
    <col min="11077" max="11078" width="5.5703125" style="775" customWidth="1"/>
    <col min="11079" max="11079" width="4.42578125" style="775" customWidth="1"/>
    <col min="11080" max="11091" width="0" style="775" hidden="1" customWidth="1"/>
    <col min="11092" max="11092" width="7.5703125" style="775" customWidth="1"/>
    <col min="11093" max="11093" width="6.42578125" style="775" customWidth="1"/>
    <col min="11094" max="11094" width="5.42578125" style="775" customWidth="1"/>
    <col min="11095" max="11095" width="5.140625" style="775" customWidth="1"/>
    <col min="11096" max="11096" width="5.7109375" style="775" customWidth="1"/>
    <col min="11097" max="11097" width="5.42578125" style="775" customWidth="1"/>
    <col min="11098" max="11098" width="4.5703125" style="775" customWidth="1"/>
    <col min="11099" max="11099" width="5.42578125" style="775" customWidth="1"/>
    <col min="11100" max="11102" width="5.85546875" style="775" customWidth="1"/>
    <col min="11103" max="11103" width="4.42578125" style="775" customWidth="1"/>
    <col min="11104" max="11118" width="0" style="775" hidden="1" customWidth="1"/>
    <col min="11119" max="11119" width="9.140625" style="775" customWidth="1"/>
    <col min="11120" max="11264" width="9.140625" style="775"/>
    <col min="11265" max="11265" width="3.140625" style="775" customWidth="1"/>
    <col min="11266" max="11266" width="12.28515625" style="775" customWidth="1"/>
    <col min="11267" max="11267" width="34.85546875" style="775" customWidth="1"/>
    <col min="11268" max="11268" width="8.42578125" style="775" customWidth="1"/>
    <col min="11269" max="11269" width="8.28515625" style="775" customWidth="1"/>
    <col min="11270" max="11270" width="9.42578125" style="775" customWidth="1"/>
    <col min="11271" max="11271" width="8.28515625" style="775" customWidth="1"/>
    <col min="11272" max="11274" width="6.42578125" style="775" customWidth="1"/>
    <col min="11275" max="11275" width="7.140625" style="775" customWidth="1"/>
    <col min="11276" max="11276" width="4.5703125" style="775" customWidth="1"/>
    <col min="11277" max="11277" width="6.7109375" style="775" customWidth="1"/>
    <col min="11278" max="11278" width="6.85546875" style="775" customWidth="1"/>
    <col min="11279" max="11279" width="6.28515625" style="775" customWidth="1"/>
    <col min="11280" max="11280" width="4" style="775" customWidth="1"/>
    <col min="11281" max="11281" width="7.28515625" style="775" customWidth="1"/>
    <col min="11282" max="11282" width="7.5703125" style="775" customWidth="1"/>
    <col min="11283" max="11283" width="6" style="775" customWidth="1"/>
    <col min="11284" max="11284" width="4.7109375" style="775" customWidth="1"/>
    <col min="11285" max="11285" width="5.42578125" style="775" customWidth="1"/>
    <col min="11286" max="11286" width="5.7109375" style="775" customWidth="1"/>
    <col min="11287" max="11287" width="5.85546875" style="775" customWidth="1"/>
    <col min="11288" max="11288" width="5.7109375" style="775" customWidth="1"/>
    <col min="11289" max="11299" width="0" style="775" hidden="1" customWidth="1"/>
    <col min="11300" max="11300" width="5.85546875" style="775" customWidth="1"/>
    <col min="11301" max="11301" width="5.7109375" style="775" customWidth="1"/>
    <col min="11302" max="11302" width="5" style="775" customWidth="1"/>
    <col min="11303" max="11303" width="4.140625" style="775" customWidth="1"/>
    <col min="11304" max="11304" width="5.85546875" style="775" customWidth="1"/>
    <col min="11305" max="11305" width="5.7109375" style="775" customWidth="1"/>
    <col min="11306" max="11306" width="4.7109375" style="775" customWidth="1"/>
    <col min="11307" max="11307" width="4.42578125" style="775" customWidth="1"/>
    <col min="11308" max="11311" width="0" style="775" hidden="1" customWidth="1"/>
    <col min="11312" max="11312" width="5.85546875" style="775" customWidth="1"/>
    <col min="11313" max="11313" width="5.42578125" style="775" customWidth="1"/>
    <col min="11314" max="11314" width="5.28515625" style="775" customWidth="1"/>
    <col min="11315" max="11315" width="4.85546875" style="775" customWidth="1"/>
    <col min="11316" max="11327" width="0" style="775" hidden="1" customWidth="1"/>
    <col min="11328" max="11328" width="5.85546875" style="775" customWidth="1"/>
    <col min="11329" max="11329" width="5.42578125" style="775" customWidth="1"/>
    <col min="11330" max="11330" width="5.140625" style="775" customWidth="1"/>
    <col min="11331" max="11331" width="4.140625" style="775" customWidth="1"/>
    <col min="11332" max="11332" width="6.140625" style="775" customWidth="1"/>
    <col min="11333" max="11334" width="5.5703125" style="775" customWidth="1"/>
    <col min="11335" max="11335" width="4.42578125" style="775" customWidth="1"/>
    <col min="11336" max="11347" width="0" style="775" hidden="1" customWidth="1"/>
    <col min="11348" max="11348" width="7.5703125" style="775" customWidth="1"/>
    <col min="11349" max="11349" width="6.42578125" style="775" customWidth="1"/>
    <col min="11350" max="11350" width="5.42578125" style="775" customWidth="1"/>
    <col min="11351" max="11351" width="5.140625" style="775" customWidth="1"/>
    <col min="11352" max="11352" width="5.7109375" style="775" customWidth="1"/>
    <col min="11353" max="11353" width="5.42578125" style="775" customWidth="1"/>
    <col min="11354" max="11354" width="4.5703125" style="775" customWidth="1"/>
    <col min="11355" max="11355" width="5.42578125" style="775" customWidth="1"/>
    <col min="11356" max="11358" width="5.85546875" style="775" customWidth="1"/>
    <col min="11359" max="11359" width="4.42578125" style="775" customWidth="1"/>
    <col min="11360" max="11374" width="0" style="775" hidden="1" customWidth="1"/>
    <col min="11375" max="11375" width="9.140625" style="775" customWidth="1"/>
    <col min="11376" max="11520" width="9.140625" style="775"/>
    <col min="11521" max="11521" width="3.140625" style="775" customWidth="1"/>
    <col min="11522" max="11522" width="12.28515625" style="775" customWidth="1"/>
    <col min="11523" max="11523" width="34.85546875" style="775" customWidth="1"/>
    <col min="11524" max="11524" width="8.42578125" style="775" customWidth="1"/>
    <col min="11525" max="11525" width="8.28515625" style="775" customWidth="1"/>
    <col min="11526" max="11526" width="9.42578125" style="775" customWidth="1"/>
    <col min="11527" max="11527" width="8.28515625" style="775" customWidth="1"/>
    <col min="11528" max="11530" width="6.42578125" style="775" customWidth="1"/>
    <col min="11531" max="11531" width="7.140625" style="775" customWidth="1"/>
    <col min="11532" max="11532" width="4.5703125" style="775" customWidth="1"/>
    <col min="11533" max="11533" width="6.7109375" style="775" customWidth="1"/>
    <col min="11534" max="11534" width="6.85546875" style="775" customWidth="1"/>
    <col min="11535" max="11535" width="6.28515625" style="775" customWidth="1"/>
    <col min="11536" max="11536" width="4" style="775" customWidth="1"/>
    <col min="11537" max="11537" width="7.28515625" style="775" customWidth="1"/>
    <col min="11538" max="11538" width="7.5703125" style="775" customWidth="1"/>
    <col min="11539" max="11539" width="6" style="775" customWidth="1"/>
    <col min="11540" max="11540" width="4.7109375" style="775" customWidth="1"/>
    <col min="11541" max="11541" width="5.42578125" style="775" customWidth="1"/>
    <col min="11542" max="11542" width="5.7109375" style="775" customWidth="1"/>
    <col min="11543" max="11543" width="5.85546875" style="775" customWidth="1"/>
    <col min="11544" max="11544" width="5.7109375" style="775" customWidth="1"/>
    <col min="11545" max="11555" width="0" style="775" hidden="1" customWidth="1"/>
    <col min="11556" max="11556" width="5.85546875" style="775" customWidth="1"/>
    <col min="11557" max="11557" width="5.7109375" style="775" customWidth="1"/>
    <col min="11558" max="11558" width="5" style="775" customWidth="1"/>
    <col min="11559" max="11559" width="4.140625" style="775" customWidth="1"/>
    <col min="11560" max="11560" width="5.85546875" style="775" customWidth="1"/>
    <col min="11561" max="11561" width="5.7109375" style="775" customWidth="1"/>
    <col min="11562" max="11562" width="4.7109375" style="775" customWidth="1"/>
    <col min="11563" max="11563" width="4.42578125" style="775" customWidth="1"/>
    <col min="11564" max="11567" width="0" style="775" hidden="1" customWidth="1"/>
    <col min="11568" max="11568" width="5.85546875" style="775" customWidth="1"/>
    <col min="11569" max="11569" width="5.42578125" style="775" customWidth="1"/>
    <col min="11570" max="11570" width="5.28515625" style="775" customWidth="1"/>
    <col min="11571" max="11571" width="4.85546875" style="775" customWidth="1"/>
    <col min="11572" max="11583" width="0" style="775" hidden="1" customWidth="1"/>
    <col min="11584" max="11584" width="5.85546875" style="775" customWidth="1"/>
    <col min="11585" max="11585" width="5.42578125" style="775" customWidth="1"/>
    <col min="11586" max="11586" width="5.140625" style="775" customWidth="1"/>
    <col min="11587" max="11587" width="4.140625" style="775" customWidth="1"/>
    <col min="11588" max="11588" width="6.140625" style="775" customWidth="1"/>
    <col min="11589" max="11590" width="5.5703125" style="775" customWidth="1"/>
    <col min="11591" max="11591" width="4.42578125" style="775" customWidth="1"/>
    <col min="11592" max="11603" width="0" style="775" hidden="1" customWidth="1"/>
    <col min="11604" max="11604" width="7.5703125" style="775" customWidth="1"/>
    <col min="11605" max="11605" width="6.42578125" style="775" customWidth="1"/>
    <col min="11606" max="11606" width="5.42578125" style="775" customWidth="1"/>
    <col min="11607" max="11607" width="5.140625" style="775" customWidth="1"/>
    <col min="11608" max="11608" width="5.7109375" style="775" customWidth="1"/>
    <col min="11609" max="11609" width="5.42578125" style="775" customWidth="1"/>
    <col min="11610" max="11610" width="4.5703125" style="775" customWidth="1"/>
    <col min="11611" max="11611" width="5.42578125" style="775" customWidth="1"/>
    <col min="11612" max="11614" width="5.85546875" style="775" customWidth="1"/>
    <col min="11615" max="11615" width="4.42578125" style="775" customWidth="1"/>
    <col min="11616" max="11630" width="0" style="775" hidden="1" customWidth="1"/>
    <col min="11631" max="11631" width="9.140625" style="775" customWidth="1"/>
    <col min="11632" max="11776" width="9.140625" style="775"/>
    <col min="11777" max="11777" width="3.140625" style="775" customWidth="1"/>
    <col min="11778" max="11778" width="12.28515625" style="775" customWidth="1"/>
    <col min="11779" max="11779" width="34.85546875" style="775" customWidth="1"/>
    <col min="11780" max="11780" width="8.42578125" style="775" customWidth="1"/>
    <col min="11781" max="11781" width="8.28515625" style="775" customWidth="1"/>
    <col min="11782" max="11782" width="9.42578125" style="775" customWidth="1"/>
    <col min="11783" max="11783" width="8.28515625" style="775" customWidth="1"/>
    <col min="11784" max="11786" width="6.42578125" style="775" customWidth="1"/>
    <col min="11787" max="11787" width="7.140625" style="775" customWidth="1"/>
    <col min="11788" max="11788" width="4.5703125" style="775" customWidth="1"/>
    <col min="11789" max="11789" width="6.7109375" style="775" customWidth="1"/>
    <col min="11790" max="11790" width="6.85546875" style="775" customWidth="1"/>
    <col min="11791" max="11791" width="6.28515625" style="775" customWidth="1"/>
    <col min="11792" max="11792" width="4" style="775" customWidth="1"/>
    <col min="11793" max="11793" width="7.28515625" style="775" customWidth="1"/>
    <col min="11794" max="11794" width="7.5703125" style="775" customWidth="1"/>
    <col min="11795" max="11795" width="6" style="775" customWidth="1"/>
    <col min="11796" max="11796" width="4.7109375" style="775" customWidth="1"/>
    <col min="11797" max="11797" width="5.42578125" style="775" customWidth="1"/>
    <col min="11798" max="11798" width="5.7109375" style="775" customWidth="1"/>
    <col min="11799" max="11799" width="5.85546875" style="775" customWidth="1"/>
    <col min="11800" max="11800" width="5.7109375" style="775" customWidth="1"/>
    <col min="11801" max="11811" width="0" style="775" hidden="1" customWidth="1"/>
    <col min="11812" max="11812" width="5.85546875" style="775" customWidth="1"/>
    <col min="11813" max="11813" width="5.7109375" style="775" customWidth="1"/>
    <col min="11814" max="11814" width="5" style="775" customWidth="1"/>
    <col min="11815" max="11815" width="4.140625" style="775" customWidth="1"/>
    <col min="11816" max="11816" width="5.85546875" style="775" customWidth="1"/>
    <col min="11817" max="11817" width="5.7109375" style="775" customWidth="1"/>
    <col min="11818" max="11818" width="4.7109375" style="775" customWidth="1"/>
    <col min="11819" max="11819" width="4.42578125" style="775" customWidth="1"/>
    <col min="11820" max="11823" width="0" style="775" hidden="1" customWidth="1"/>
    <col min="11824" max="11824" width="5.85546875" style="775" customWidth="1"/>
    <col min="11825" max="11825" width="5.42578125" style="775" customWidth="1"/>
    <col min="11826" max="11826" width="5.28515625" style="775" customWidth="1"/>
    <col min="11827" max="11827" width="4.85546875" style="775" customWidth="1"/>
    <col min="11828" max="11839" width="0" style="775" hidden="1" customWidth="1"/>
    <col min="11840" max="11840" width="5.85546875" style="775" customWidth="1"/>
    <col min="11841" max="11841" width="5.42578125" style="775" customWidth="1"/>
    <col min="11842" max="11842" width="5.140625" style="775" customWidth="1"/>
    <col min="11843" max="11843" width="4.140625" style="775" customWidth="1"/>
    <col min="11844" max="11844" width="6.140625" style="775" customWidth="1"/>
    <col min="11845" max="11846" width="5.5703125" style="775" customWidth="1"/>
    <col min="11847" max="11847" width="4.42578125" style="775" customWidth="1"/>
    <col min="11848" max="11859" width="0" style="775" hidden="1" customWidth="1"/>
    <col min="11860" max="11860" width="7.5703125" style="775" customWidth="1"/>
    <col min="11861" max="11861" width="6.42578125" style="775" customWidth="1"/>
    <col min="11862" max="11862" width="5.42578125" style="775" customWidth="1"/>
    <col min="11863" max="11863" width="5.140625" style="775" customWidth="1"/>
    <col min="11864" max="11864" width="5.7109375" style="775" customWidth="1"/>
    <col min="11865" max="11865" width="5.42578125" style="775" customWidth="1"/>
    <col min="11866" max="11866" width="4.5703125" style="775" customWidth="1"/>
    <col min="11867" max="11867" width="5.42578125" style="775" customWidth="1"/>
    <col min="11868" max="11870" width="5.85546875" style="775" customWidth="1"/>
    <col min="11871" max="11871" width="4.42578125" style="775" customWidth="1"/>
    <col min="11872" max="11886" width="0" style="775" hidden="1" customWidth="1"/>
    <col min="11887" max="11887" width="9.140625" style="775" customWidth="1"/>
    <col min="11888" max="12032" width="9.140625" style="775"/>
    <col min="12033" max="12033" width="3.140625" style="775" customWidth="1"/>
    <col min="12034" max="12034" width="12.28515625" style="775" customWidth="1"/>
    <col min="12035" max="12035" width="34.85546875" style="775" customWidth="1"/>
    <col min="12036" max="12036" width="8.42578125" style="775" customWidth="1"/>
    <col min="12037" max="12037" width="8.28515625" style="775" customWidth="1"/>
    <col min="12038" max="12038" width="9.42578125" style="775" customWidth="1"/>
    <col min="12039" max="12039" width="8.28515625" style="775" customWidth="1"/>
    <col min="12040" max="12042" width="6.42578125" style="775" customWidth="1"/>
    <col min="12043" max="12043" width="7.140625" style="775" customWidth="1"/>
    <col min="12044" max="12044" width="4.5703125" style="775" customWidth="1"/>
    <col min="12045" max="12045" width="6.7109375" style="775" customWidth="1"/>
    <col min="12046" max="12046" width="6.85546875" style="775" customWidth="1"/>
    <col min="12047" max="12047" width="6.28515625" style="775" customWidth="1"/>
    <col min="12048" max="12048" width="4" style="775" customWidth="1"/>
    <col min="12049" max="12049" width="7.28515625" style="775" customWidth="1"/>
    <col min="12050" max="12050" width="7.5703125" style="775" customWidth="1"/>
    <col min="12051" max="12051" width="6" style="775" customWidth="1"/>
    <col min="12052" max="12052" width="4.7109375" style="775" customWidth="1"/>
    <col min="12053" max="12053" width="5.42578125" style="775" customWidth="1"/>
    <col min="12054" max="12054" width="5.7109375" style="775" customWidth="1"/>
    <col min="12055" max="12055" width="5.85546875" style="775" customWidth="1"/>
    <col min="12056" max="12056" width="5.7109375" style="775" customWidth="1"/>
    <col min="12057" max="12067" width="0" style="775" hidden="1" customWidth="1"/>
    <col min="12068" max="12068" width="5.85546875" style="775" customWidth="1"/>
    <col min="12069" max="12069" width="5.7109375" style="775" customWidth="1"/>
    <col min="12070" max="12070" width="5" style="775" customWidth="1"/>
    <col min="12071" max="12071" width="4.140625" style="775" customWidth="1"/>
    <col min="12072" max="12072" width="5.85546875" style="775" customWidth="1"/>
    <col min="12073" max="12073" width="5.7109375" style="775" customWidth="1"/>
    <col min="12074" max="12074" width="4.7109375" style="775" customWidth="1"/>
    <col min="12075" max="12075" width="4.42578125" style="775" customWidth="1"/>
    <col min="12076" max="12079" width="0" style="775" hidden="1" customWidth="1"/>
    <col min="12080" max="12080" width="5.85546875" style="775" customWidth="1"/>
    <col min="12081" max="12081" width="5.42578125" style="775" customWidth="1"/>
    <col min="12082" max="12082" width="5.28515625" style="775" customWidth="1"/>
    <col min="12083" max="12083" width="4.85546875" style="775" customWidth="1"/>
    <col min="12084" max="12095" width="0" style="775" hidden="1" customWidth="1"/>
    <col min="12096" max="12096" width="5.85546875" style="775" customWidth="1"/>
    <col min="12097" max="12097" width="5.42578125" style="775" customWidth="1"/>
    <col min="12098" max="12098" width="5.140625" style="775" customWidth="1"/>
    <col min="12099" max="12099" width="4.140625" style="775" customWidth="1"/>
    <col min="12100" max="12100" width="6.140625" style="775" customWidth="1"/>
    <col min="12101" max="12102" width="5.5703125" style="775" customWidth="1"/>
    <col min="12103" max="12103" width="4.42578125" style="775" customWidth="1"/>
    <col min="12104" max="12115" width="0" style="775" hidden="1" customWidth="1"/>
    <col min="12116" max="12116" width="7.5703125" style="775" customWidth="1"/>
    <col min="12117" max="12117" width="6.42578125" style="775" customWidth="1"/>
    <col min="12118" max="12118" width="5.42578125" style="775" customWidth="1"/>
    <col min="12119" max="12119" width="5.140625" style="775" customWidth="1"/>
    <col min="12120" max="12120" width="5.7109375" style="775" customWidth="1"/>
    <col min="12121" max="12121" width="5.42578125" style="775" customWidth="1"/>
    <col min="12122" max="12122" width="4.5703125" style="775" customWidth="1"/>
    <col min="12123" max="12123" width="5.42578125" style="775" customWidth="1"/>
    <col min="12124" max="12126" width="5.85546875" style="775" customWidth="1"/>
    <col min="12127" max="12127" width="4.42578125" style="775" customWidth="1"/>
    <col min="12128" max="12142" width="0" style="775" hidden="1" customWidth="1"/>
    <col min="12143" max="12143" width="9.140625" style="775" customWidth="1"/>
    <col min="12144" max="12288" width="9.140625" style="775"/>
    <col min="12289" max="12289" width="3.140625" style="775" customWidth="1"/>
    <col min="12290" max="12290" width="12.28515625" style="775" customWidth="1"/>
    <col min="12291" max="12291" width="34.85546875" style="775" customWidth="1"/>
    <col min="12292" max="12292" width="8.42578125" style="775" customWidth="1"/>
    <col min="12293" max="12293" width="8.28515625" style="775" customWidth="1"/>
    <col min="12294" max="12294" width="9.42578125" style="775" customWidth="1"/>
    <col min="12295" max="12295" width="8.28515625" style="775" customWidth="1"/>
    <col min="12296" max="12298" width="6.42578125" style="775" customWidth="1"/>
    <col min="12299" max="12299" width="7.140625" style="775" customWidth="1"/>
    <col min="12300" max="12300" width="4.5703125" style="775" customWidth="1"/>
    <col min="12301" max="12301" width="6.7109375" style="775" customWidth="1"/>
    <col min="12302" max="12302" width="6.85546875" style="775" customWidth="1"/>
    <col min="12303" max="12303" width="6.28515625" style="775" customWidth="1"/>
    <col min="12304" max="12304" width="4" style="775" customWidth="1"/>
    <col min="12305" max="12305" width="7.28515625" style="775" customWidth="1"/>
    <col min="12306" max="12306" width="7.5703125" style="775" customWidth="1"/>
    <col min="12307" max="12307" width="6" style="775" customWidth="1"/>
    <col min="12308" max="12308" width="4.7109375" style="775" customWidth="1"/>
    <col min="12309" max="12309" width="5.42578125" style="775" customWidth="1"/>
    <col min="12310" max="12310" width="5.7109375" style="775" customWidth="1"/>
    <col min="12311" max="12311" width="5.85546875" style="775" customWidth="1"/>
    <col min="12312" max="12312" width="5.7109375" style="775" customWidth="1"/>
    <col min="12313" max="12323" width="0" style="775" hidden="1" customWidth="1"/>
    <col min="12324" max="12324" width="5.85546875" style="775" customWidth="1"/>
    <col min="12325" max="12325" width="5.7109375" style="775" customWidth="1"/>
    <col min="12326" max="12326" width="5" style="775" customWidth="1"/>
    <col min="12327" max="12327" width="4.140625" style="775" customWidth="1"/>
    <col min="12328" max="12328" width="5.85546875" style="775" customWidth="1"/>
    <col min="12329" max="12329" width="5.7109375" style="775" customWidth="1"/>
    <col min="12330" max="12330" width="4.7109375" style="775" customWidth="1"/>
    <col min="12331" max="12331" width="4.42578125" style="775" customWidth="1"/>
    <col min="12332" max="12335" width="0" style="775" hidden="1" customWidth="1"/>
    <col min="12336" max="12336" width="5.85546875" style="775" customWidth="1"/>
    <col min="12337" max="12337" width="5.42578125" style="775" customWidth="1"/>
    <col min="12338" max="12338" width="5.28515625" style="775" customWidth="1"/>
    <col min="12339" max="12339" width="4.85546875" style="775" customWidth="1"/>
    <col min="12340" max="12351" width="0" style="775" hidden="1" customWidth="1"/>
    <col min="12352" max="12352" width="5.85546875" style="775" customWidth="1"/>
    <col min="12353" max="12353" width="5.42578125" style="775" customWidth="1"/>
    <col min="12354" max="12354" width="5.140625" style="775" customWidth="1"/>
    <col min="12355" max="12355" width="4.140625" style="775" customWidth="1"/>
    <col min="12356" max="12356" width="6.140625" style="775" customWidth="1"/>
    <col min="12357" max="12358" width="5.5703125" style="775" customWidth="1"/>
    <col min="12359" max="12359" width="4.42578125" style="775" customWidth="1"/>
    <col min="12360" max="12371" width="0" style="775" hidden="1" customWidth="1"/>
    <col min="12372" max="12372" width="7.5703125" style="775" customWidth="1"/>
    <col min="12373" max="12373" width="6.42578125" style="775" customWidth="1"/>
    <col min="12374" max="12374" width="5.42578125" style="775" customWidth="1"/>
    <col min="12375" max="12375" width="5.140625" style="775" customWidth="1"/>
    <col min="12376" max="12376" width="5.7109375" style="775" customWidth="1"/>
    <col min="12377" max="12377" width="5.42578125" style="775" customWidth="1"/>
    <col min="12378" max="12378" width="4.5703125" style="775" customWidth="1"/>
    <col min="12379" max="12379" width="5.42578125" style="775" customWidth="1"/>
    <col min="12380" max="12382" width="5.85546875" style="775" customWidth="1"/>
    <col min="12383" max="12383" width="4.42578125" style="775" customWidth="1"/>
    <col min="12384" max="12398" width="0" style="775" hidden="1" customWidth="1"/>
    <col min="12399" max="12399" width="9.140625" style="775" customWidth="1"/>
    <col min="12400" max="12544" width="9.140625" style="775"/>
    <col min="12545" max="12545" width="3.140625" style="775" customWidth="1"/>
    <col min="12546" max="12546" width="12.28515625" style="775" customWidth="1"/>
    <col min="12547" max="12547" width="34.85546875" style="775" customWidth="1"/>
    <col min="12548" max="12548" width="8.42578125" style="775" customWidth="1"/>
    <col min="12549" max="12549" width="8.28515625" style="775" customWidth="1"/>
    <col min="12550" max="12550" width="9.42578125" style="775" customWidth="1"/>
    <col min="12551" max="12551" width="8.28515625" style="775" customWidth="1"/>
    <col min="12552" max="12554" width="6.42578125" style="775" customWidth="1"/>
    <col min="12555" max="12555" width="7.140625" style="775" customWidth="1"/>
    <col min="12556" max="12556" width="4.5703125" style="775" customWidth="1"/>
    <col min="12557" max="12557" width="6.7109375" style="775" customWidth="1"/>
    <col min="12558" max="12558" width="6.85546875" style="775" customWidth="1"/>
    <col min="12559" max="12559" width="6.28515625" style="775" customWidth="1"/>
    <col min="12560" max="12560" width="4" style="775" customWidth="1"/>
    <col min="12561" max="12561" width="7.28515625" style="775" customWidth="1"/>
    <col min="12562" max="12562" width="7.5703125" style="775" customWidth="1"/>
    <col min="12563" max="12563" width="6" style="775" customWidth="1"/>
    <col min="12564" max="12564" width="4.7109375" style="775" customWidth="1"/>
    <col min="12565" max="12565" width="5.42578125" style="775" customWidth="1"/>
    <col min="12566" max="12566" width="5.7109375" style="775" customWidth="1"/>
    <col min="12567" max="12567" width="5.85546875" style="775" customWidth="1"/>
    <col min="12568" max="12568" width="5.7109375" style="775" customWidth="1"/>
    <col min="12569" max="12579" width="0" style="775" hidden="1" customWidth="1"/>
    <col min="12580" max="12580" width="5.85546875" style="775" customWidth="1"/>
    <col min="12581" max="12581" width="5.7109375" style="775" customWidth="1"/>
    <col min="12582" max="12582" width="5" style="775" customWidth="1"/>
    <col min="12583" max="12583" width="4.140625" style="775" customWidth="1"/>
    <col min="12584" max="12584" width="5.85546875" style="775" customWidth="1"/>
    <col min="12585" max="12585" width="5.7109375" style="775" customWidth="1"/>
    <col min="12586" max="12586" width="4.7109375" style="775" customWidth="1"/>
    <col min="12587" max="12587" width="4.42578125" style="775" customWidth="1"/>
    <col min="12588" max="12591" width="0" style="775" hidden="1" customWidth="1"/>
    <col min="12592" max="12592" width="5.85546875" style="775" customWidth="1"/>
    <col min="12593" max="12593" width="5.42578125" style="775" customWidth="1"/>
    <col min="12594" max="12594" width="5.28515625" style="775" customWidth="1"/>
    <col min="12595" max="12595" width="4.85546875" style="775" customWidth="1"/>
    <col min="12596" max="12607" width="0" style="775" hidden="1" customWidth="1"/>
    <col min="12608" max="12608" width="5.85546875" style="775" customWidth="1"/>
    <col min="12609" max="12609" width="5.42578125" style="775" customWidth="1"/>
    <col min="12610" max="12610" width="5.140625" style="775" customWidth="1"/>
    <col min="12611" max="12611" width="4.140625" style="775" customWidth="1"/>
    <col min="12612" max="12612" width="6.140625" style="775" customWidth="1"/>
    <col min="12613" max="12614" width="5.5703125" style="775" customWidth="1"/>
    <col min="12615" max="12615" width="4.42578125" style="775" customWidth="1"/>
    <col min="12616" max="12627" width="0" style="775" hidden="1" customWidth="1"/>
    <col min="12628" max="12628" width="7.5703125" style="775" customWidth="1"/>
    <col min="12629" max="12629" width="6.42578125" style="775" customWidth="1"/>
    <col min="12630" max="12630" width="5.42578125" style="775" customWidth="1"/>
    <col min="12631" max="12631" width="5.140625" style="775" customWidth="1"/>
    <col min="12632" max="12632" width="5.7109375" style="775" customWidth="1"/>
    <col min="12633" max="12633" width="5.42578125" style="775" customWidth="1"/>
    <col min="12634" max="12634" width="4.5703125" style="775" customWidth="1"/>
    <col min="12635" max="12635" width="5.42578125" style="775" customWidth="1"/>
    <col min="12636" max="12638" width="5.85546875" style="775" customWidth="1"/>
    <col min="12639" max="12639" width="4.42578125" style="775" customWidth="1"/>
    <col min="12640" max="12654" width="0" style="775" hidden="1" customWidth="1"/>
    <col min="12655" max="12655" width="9.140625" style="775" customWidth="1"/>
    <col min="12656" max="12800" width="9.140625" style="775"/>
    <col min="12801" max="12801" width="3.140625" style="775" customWidth="1"/>
    <col min="12802" max="12802" width="12.28515625" style="775" customWidth="1"/>
    <col min="12803" max="12803" width="34.85546875" style="775" customWidth="1"/>
    <col min="12804" max="12804" width="8.42578125" style="775" customWidth="1"/>
    <col min="12805" max="12805" width="8.28515625" style="775" customWidth="1"/>
    <col min="12806" max="12806" width="9.42578125" style="775" customWidth="1"/>
    <col min="12807" max="12807" width="8.28515625" style="775" customWidth="1"/>
    <col min="12808" max="12810" width="6.42578125" style="775" customWidth="1"/>
    <col min="12811" max="12811" width="7.140625" style="775" customWidth="1"/>
    <col min="12812" max="12812" width="4.5703125" style="775" customWidth="1"/>
    <col min="12813" max="12813" width="6.7109375" style="775" customWidth="1"/>
    <col min="12814" max="12814" width="6.85546875" style="775" customWidth="1"/>
    <col min="12815" max="12815" width="6.28515625" style="775" customWidth="1"/>
    <col min="12816" max="12816" width="4" style="775" customWidth="1"/>
    <col min="12817" max="12817" width="7.28515625" style="775" customWidth="1"/>
    <col min="12818" max="12818" width="7.5703125" style="775" customWidth="1"/>
    <col min="12819" max="12819" width="6" style="775" customWidth="1"/>
    <col min="12820" max="12820" width="4.7109375" style="775" customWidth="1"/>
    <col min="12821" max="12821" width="5.42578125" style="775" customWidth="1"/>
    <col min="12822" max="12822" width="5.7109375" style="775" customWidth="1"/>
    <col min="12823" max="12823" width="5.85546875" style="775" customWidth="1"/>
    <col min="12824" max="12824" width="5.7109375" style="775" customWidth="1"/>
    <col min="12825" max="12835" width="0" style="775" hidden="1" customWidth="1"/>
    <col min="12836" max="12836" width="5.85546875" style="775" customWidth="1"/>
    <col min="12837" max="12837" width="5.7109375" style="775" customWidth="1"/>
    <col min="12838" max="12838" width="5" style="775" customWidth="1"/>
    <col min="12839" max="12839" width="4.140625" style="775" customWidth="1"/>
    <col min="12840" max="12840" width="5.85546875" style="775" customWidth="1"/>
    <col min="12841" max="12841" width="5.7109375" style="775" customWidth="1"/>
    <col min="12842" max="12842" width="4.7109375" style="775" customWidth="1"/>
    <col min="12843" max="12843" width="4.42578125" style="775" customWidth="1"/>
    <col min="12844" max="12847" width="0" style="775" hidden="1" customWidth="1"/>
    <col min="12848" max="12848" width="5.85546875" style="775" customWidth="1"/>
    <col min="12849" max="12849" width="5.42578125" style="775" customWidth="1"/>
    <col min="12850" max="12850" width="5.28515625" style="775" customWidth="1"/>
    <col min="12851" max="12851" width="4.85546875" style="775" customWidth="1"/>
    <col min="12852" max="12863" width="0" style="775" hidden="1" customWidth="1"/>
    <col min="12864" max="12864" width="5.85546875" style="775" customWidth="1"/>
    <col min="12865" max="12865" width="5.42578125" style="775" customWidth="1"/>
    <col min="12866" max="12866" width="5.140625" style="775" customWidth="1"/>
    <col min="12867" max="12867" width="4.140625" style="775" customWidth="1"/>
    <col min="12868" max="12868" width="6.140625" style="775" customWidth="1"/>
    <col min="12869" max="12870" width="5.5703125" style="775" customWidth="1"/>
    <col min="12871" max="12871" width="4.42578125" style="775" customWidth="1"/>
    <col min="12872" max="12883" width="0" style="775" hidden="1" customWidth="1"/>
    <col min="12884" max="12884" width="7.5703125" style="775" customWidth="1"/>
    <col min="12885" max="12885" width="6.42578125" style="775" customWidth="1"/>
    <col min="12886" max="12886" width="5.42578125" style="775" customWidth="1"/>
    <col min="12887" max="12887" width="5.140625" style="775" customWidth="1"/>
    <col min="12888" max="12888" width="5.7109375" style="775" customWidth="1"/>
    <col min="12889" max="12889" width="5.42578125" style="775" customWidth="1"/>
    <col min="12890" max="12890" width="4.5703125" style="775" customWidth="1"/>
    <col min="12891" max="12891" width="5.42578125" style="775" customWidth="1"/>
    <col min="12892" max="12894" width="5.85546875" style="775" customWidth="1"/>
    <col min="12895" max="12895" width="4.42578125" style="775" customWidth="1"/>
    <col min="12896" max="12910" width="0" style="775" hidden="1" customWidth="1"/>
    <col min="12911" max="12911" width="9.140625" style="775" customWidth="1"/>
    <col min="12912" max="13056" width="9.140625" style="775"/>
    <col min="13057" max="13057" width="3.140625" style="775" customWidth="1"/>
    <col min="13058" max="13058" width="12.28515625" style="775" customWidth="1"/>
    <col min="13059" max="13059" width="34.85546875" style="775" customWidth="1"/>
    <col min="13060" max="13060" width="8.42578125" style="775" customWidth="1"/>
    <col min="13061" max="13061" width="8.28515625" style="775" customWidth="1"/>
    <col min="13062" max="13062" width="9.42578125" style="775" customWidth="1"/>
    <col min="13063" max="13063" width="8.28515625" style="775" customWidth="1"/>
    <col min="13064" max="13066" width="6.42578125" style="775" customWidth="1"/>
    <col min="13067" max="13067" width="7.140625" style="775" customWidth="1"/>
    <col min="13068" max="13068" width="4.5703125" style="775" customWidth="1"/>
    <col min="13069" max="13069" width="6.7109375" style="775" customWidth="1"/>
    <col min="13070" max="13070" width="6.85546875" style="775" customWidth="1"/>
    <col min="13071" max="13071" width="6.28515625" style="775" customWidth="1"/>
    <col min="13072" max="13072" width="4" style="775" customWidth="1"/>
    <col min="13073" max="13073" width="7.28515625" style="775" customWidth="1"/>
    <col min="13074" max="13074" width="7.5703125" style="775" customWidth="1"/>
    <col min="13075" max="13075" width="6" style="775" customWidth="1"/>
    <col min="13076" max="13076" width="4.7109375" style="775" customWidth="1"/>
    <col min="13077" max="13077" width="5.42578125" style="775" customWidth="1"/>
    <col min="13078" max="13078" width="5.7109375" style="775" customWidth="1"/>
    <col min="13079" max="13079" width="5.85546875" style="775" customWidth="1"/>
    <col min="13080" max="13080" width="5.7109375" style="775" customWidth="1"/>
    <col min="13081" max="13091" width="0" style="775" hidden="1" customWidth="1"/>
    <col min="13092" max="13092" width="5.85546875" style="775" customWidth="1"/>
    <col min="13093" max="13093" width="5.7109375" style="775" customWidth="1"/>
    <col min="13094" max="13094" width="5" style="775" customWidth="1"/>
    <col min="13095" max="13095" width="4.140625" style="775" customWidth="1"/>
    <col min="13096" max="13096" width="5.85546875" style="775" customWidth="1"/>
    <col min="13097" max="13097" width="5.7109375" style="775" customWidth="1"/>
    <col min="13098" max="13098" width="4.7109375" style="775" customWidth="1"/>
    <col min="13099" max="13099" width="4.42578125" style="775" customWidth="1"/>
    <col min="13100" max="13103" width="0" style="775" hidden="1" customWidth="1"/>
    <col min="13104" max="13104" width="5.85546875" style="775" customWidth="1"/>
    <col min="13105" max="13105" width="5.42578125" style="775" customWidth="1"/>
    <col min="13106" max="13106" width="5.28515625" style="775" customWidth="1"/>
    <col min="13107" max="13107" width="4.85546875" style="775" customWidth="1"/>
    <col min="13108" max="13119" width="0" style="775" hidden="1" customWidth="1"/>
    <col min="13120" max="13120" width="5.85546875" style="775" customWidth="1"/>
    <col min="13121" max="13121" width="5.42578125" style="775" customWidth="1"/>
    <col min="13122" max="13122" width="5.140625" style="775" customWidth="1"/>
    <col min="13123" max="13123" width="4.140625" style="775" customWidth="1"/>
    <col min="13124" max="13124" width="6.140625" style="775" customWidth="1"/>
    <col min="13125" max="13126" width="5.5703125" style="775" customWidth="1"/>
    <col min="13127" max="13127" width="4.42578125" style="775" customWidth="1"/>
    <col min="13128" max="13139" width="0" style="775" hidden="1" customWidth="1"/>
    <col min="13140" max="13140" width="7.5703125" style="775" customWidth="1"/>
    <col min="13141" max="13141" width="6.42578125" style="775" customWidth="1"/>
    <col min="13142" max="13142" width="5.42578125" style="775" customWidth="1"/>
    <col min="13143" max="13143" width="5.140625" style="775" customWidth="1"/>
    <col min="13144" max="13144" width="5.7109375" style="775" customWidth="1"/>
    <col min="13145" max="13145" width="5.42578125" style="775" customWidth="1"/>
    <col min="13146" max="13146" width="4.5703125" style="775" customWidth="1"/>
    <col min="13147" max="13147" width="5.42578125" style="775" customWidth="1"/>
    <col min="13148" max="13150" width="5.85546875" style="775" customWidth="1"/>
    <col min="13151" max="13151" width="4.42578125" style="775" customWidth="1"/>
    <col min="13152" max="13166" width="0" style="775" hidden="1" customWidth="1"/>
    <col min="13167" max="13167" width="9.140625" style="775" customWidth="1"/>
    <col min="13168" max="13312" width="9.140625" style="775"/>
    <col min="13313" max="13313" width="3.140625" style="775" customWidth="1"/>
    <col min="13314" max="13314" width="12.28515625" style="775" customWidth="1"/>
    <col min="13315" max="13315" width="34.85546875" style="775" customWidth="1"/>
    <col min="13316" max="13316" width="8.42578125" style="775" customWidth="1"/>
    <col min="13317" max="13317" width="8.28515625" style="775" customWidth="1"/>
    <col min="13318" max="13318" width="9.42578125" style="775" customWidth="1"/>
    <col min="13319" max="13319" width="8.28515625" style="775" customWidth="1"/>
    <col min="13320" max="13322" width="6.42578125" style="775" customWidth="1"/>
    <col min="13323" max="13323" width="7.140625" style="775" customWidth="1"/>
    <col min="13324" max="13324" width="4.5703125" style="775" customWidth="1"/>
    <col min="13325" max="13325" width="6.7109375" style="775" customWidth="1"/>
    <col min="13326" max="13326" width="6.85546875" style="775" customWidth="1"/>
    <col min="13327" max="13327" width="6.28515625" style="775" customWidth="1"/>
    <col min="13328" max="13328" width="4" style="775" customWidth="1"/>
    <col min="13329" max="13329" width="7.28515625" style="775" customWidth="1"/>
    <col min="13330" max="13330" width="7.5703125" style="775" customWidth="1"/>
    <col min="13331" max="13331" width="6" style="775" customWidth="1"/>
    <col min="13332" max="13332" width="4.7109375" style="775" customWidth="1"/>
    <col min="13333" max="13333" width="5.42578125" style="775" customWidth="1"/>
    <col min="13334" max="13334" width="5.7109375" style="775" customWidth="1"/>
    <col min="13335" max="13335" width="5.85546875" style="775" customWidth="1"/>
    <col min="13336" max="13336" width="5.7109375" style="775" customWidth="1"/>
    <col min="13337" max="13347" width="0" style="775" hidden="1" customWidth="1"/>
    <col min="13348" max="13348" width="5.85546875" style="775" customWidth="1"/>
    <col min="13349" max="13349" width="5.7109375" style="775" customWidth="1"/>
    <col min="13350" max="13350" width="5" style="775" customWidth="1"/>
    <col min="13351" max="13351" width="4.140625" style="775" customWidth="1"/>
    <col min="13352" max="13352" width="5.85546875" style="775" customWidth="1"/>
    <col min="13353" max="13353" width="5.7109375" style="775" customWidth="1"/>
    <col min="13354" max="13354" width="4.7109375" style="775" customWidth="1"/>
    <col min="13355" max="13355" width="4.42578125" style="775" customWidth="1"/>
    <col min="13356" max="13359" width="0" style="775" hidden="1" customWidth="1"/>
    <col min="13360" max="13360" width="5.85546875" style="775" customWidth="1"/>
    <col min="13361" max="13361" width="5.42578125" style="775" customWidth="1"/>
    <col min="13362" max="13362" width="5.28515625" style="775" customWidth="1"/>
    <col min="13363" max="13363" width="4.85546875" style="775" customWidth="1"/>
    <col min="13364" max="13375" width="0" style="775" hidden="1" customWidth="1"/>
    <col min="13376" max="13376" width="5.85546875" style="775" customWidth="1"/>
    <col min="13377" max="13377" width="5.42578125" style="775" customWidth="1"/>
    <col min="13378" max="13378" width="5.140625" style="775" customWidth="1"/>
    <col min="13379" max="13379" width="4.140625" style="775" customWidth="1"/>
    <col min="13380" max="13380" width="6.140625" style="775" customWidth="1"/>
    <col min="13381" max="13382" width="5.5703125" style="775" customWidth="1"/>
    <col min="13383" max="13383" width="4.42578125" style="775" customWidth="1"/>
    <col min="13384" max="13395" width="0" style="775" hidden="1" customWidth="1"/>
    <col min="13396" max="13396" width="7.5703125" style="775" customWidth="1"/>
    <col min="13397" max="13397" width="6.42578125" style="775" customWidth="1"/>
    <col min="13398" max="13398" width="5.42578125" style="775" customWidth="1"/>
    <col min="13399" max="13399" width="5.140625" style="775" customWidth="1"/>
    <col min="13400" max="13400" width="5.7109375" style="775" customWidth="1"/>
    <col min="13401" max="13401" width="5.42578125" style="775" customWidth="1"/>
    <col min="13402" max="13402" width="4.5703125" style="775" customWidth="1"/>
    <col min="13403" max="13403" width="5.42578125" style="775" customWidth="1"/>
    <col min="13404" max="13406" width="5.85546875" style="775" customWidth="1"/>
    <col min="13407" max="13407" width="4.42578125" style="775" customWidth="1"/>
    <col min="13408" max="13422" width="0" style="775" hidden="1" customWidth="1"/>
    <col min="13423" max="13423" width="9.140625" style="775" customWidth="1"/>
    <col min="13424" max="13568" width="9.140625" style="775"/>
    <col min="13569" max="13569" width="3.140625" style="775" customWidth="1"/>
    <col min="13570" max="13570" width="12.28515625" style="775" customWidth="1"/>
    <col min="13571" max="13571" width="34.85546875" style="775" customWidth="1"/>
    <col min="13572" max="13572" width="8.42578125" style="775" customWidth="1"/>
    <col min="13573" max="13573" width="8.28515625" style="775" customWidth="1"/>
    <col min="13574" max="13574" width="9.42578125" style="775" customWidth="1"/>
    <col min="13575" max="13575" width="8.28515625" style="775" customWidth="1"/>
    <col min="13576" max="13578" width="6.42578125" style="775" customWidth="1"/>
    <col min="13579" max="13579" width="7.140625" style="775" customWidth="1"/>
    <col min="13580" max="13580" width="4.5703125" style="775" customWidth="1"/>
    <col min="13581" max="13581" width="6.7109375" style="775" customWidth="1"/>
    <col min="13582" max="13582" width="6.85546875" style="775" customWidth="1"/>
    <col min="13583" max="13583" width="6.28515625" style="775" customWidth="1"/>
    <col min="13584" max="13584" width="4" style="775" customWidth="1"/>
    <col min="13585" max="13585" width="7.28515625" style="775" customWidth="1"/>
    <col min="13586" max="13586" width="7.5703125" style="775" customWidth="1"/>
    <col min="13587" max="13587" width="6" style="775" customWidth="1"/>
    <col min="13588" max="13588" width="4.7109375" style="775" customWidth="1"/>
    <col min="13589" max="13589" width="5.42578125" style="775" customWidth="1"/>
    <col min="13590" max="13590" width="5.7109375" style="775" customWidth="1"/>
    <col min="13591" max="13591" width="5.85546875" style="775" customWidth="1"/>
    <col min="13592" max="13592" width="5.7109375" style="775" customWidth="1"/>
    <col min="13593" max="13603" width="0" style="775" hidden="1" customWidth="1"/>
    <col min="13604" max="13604" width="5.85546875" style="775" customWidth="1"/>
    <col min="13605" max="13605" width="5.7109375" style="775" customWidth="1"/>
    <col min="13606" max="13606" width="5" style="775" customWidth="1"/>
    <col min="13607" max="13607" width="4.140625" style="775" customWidth="1"/>
    <col min="13608" max="13608" width="5.85546875" style="775" customWidth="1"/>
    <col min="13609" max="13609" width="5.7109375" style="775" customWidth="1"/>
    <col min="13610" max="13610" width="4.7109375" style="775" customWidth="1"/>
    <col min="13611" max="13611" width="4.42578125" style="775" customWidth="1"/>
    <col min="13612" max="13615" width="0" style="775" hidden="1" customWidth="1"/>
    <col min="13616" max="13616" width="5.85546875" style="775" customWidth="1"/>
    <col min="13617" max="13617" width="5.42578125" style="775" customWidth="1"/>
    <col min="13618" max="13618" width="5.28515625" style="775" customWidth="1"/>
    <col min="13619" max="13619" width="4.85546875" style="775" customWidth="1"/>
    <col min="13620" max="13631" width="0" style="775" hidden="1" customWidth="1"/>
    <col min="13632" max="13632" width="5.85546875" style="775" customWidth="1"/>
    <col min="13633" max="13633" width="5.42578125" style="775" customWidth="1"/>
    <col min="13634" max="13634" width="5.140625" style="775" customWidth="1"/>
    <col min="13635" max="13635" width="4.140625" style="775" customWidth="1"/>
    <col min="13636" max="13636" width="6.140625" style="775" customWidth="1"/>
    <col min="13637" max="13638" width="5.5703125" style="775" customWidth="1"/>
    <col min="13639" max="13639" width="4.42578125" style="775" customWidth="1"/>
    <col min="13640" max="13651" width="0" style="775" hidden="1" customWidth="1"/>
    <col min="13652" max="13652" width="7.5703125" style="775" customWidth="1"/>
    <col min="13653" max="13653" width="6.42578125" style="775" customWidth="1"/>
    <col min="13654" max="13654" width="5.42578125" style="775" customWidth="1"/>
    <col min="13655" max="13655" width="5.140625" style="775" customWidth="1"/>
    <col min="13656" max="13656" width="5.7109375" style="775" customWidth="1"/>
    <col min="13657" max="13657" width="5.42578125" style="775" customWidth="1"/>
    <col min="13658" max="13658" width="4.5703125" style="775" customWidth="1"/>
    <col min="13659" max="13659" width="5.42578125" style="775" customWidth="1"/>
    <col min="13660" max="13662" width="5.85546875" style="775" customWidth="1"/>
    <col min="13663" max="13663" width="4.42578125" style="775" customWidth="1"/>
    <col min="13664" max="13678" width="0" style="775" hidden="1" customWidth="1"/>
    <col min="13679" max="13679" width="9.140625" style="775" customWidth="1"/>
    <col min="13680" max="13824" width="9.140625" style="775"/>
    <col min="13825" max="13825" width="3.140625" style="775" customWidth="1"/>
    <col min="13826" max="13826" width="12.28515625" style="775" customWidth="1"/>
    <col min="13827" max="13827" width="34.85546875" style="775" customWidth="1"/>
    <col min="13828" max="13828" width="8.42578125" style="775" customWidth="1"/>
    <col min="13829" max="13829" width="8.28515625" style="775" customWidth="1"/>
    <col min="13830" max="13830" width="9.42578125" style="775" customWidth="1"/>
    <col min="13831" max="13831" width="8.28515625" style="775" customWidth="1"/>
    <col min="13832" max="13834" width="6.42578125" style="775" customWidth="1"/>
    <col min="13835" max="13835" width="7.140625" style="775" customWidth="1"/>
    <col min="13836" max="13836" width="4.5703125" style="775" customWidth="1"/>
    <col min="13837" max="13837" width="6.7109375" style="775" customWidth="1"/>
    <col min="13838" max="13838" width="6.85546875" style="775" customWidth="1"/>
    <col min="13839" max="13839" width="6.28515625" style="775" customWidth="1"/>
    <col min="13840" max="13840" width="4" style="775" customWidth="1"/>
    <col min="13841" max="13841" width="7.28515625" style="775" customWidth="1"/>
    <col min="13842" max="13842" width="7.5703125" style="775" customWidth="1"/>
    <col min="13843" max="13843" width="6" style="775" customWidth="1"/>
    <col min="13844" max="13844" width="4.7109375" style="775" customWidth="1"/>
    <col min="13845" max="13845" width="5.42578125" style="775" customWidth="1"/>
    <col min="13846" max="13846" width="5.7109375" style="775" customWidth="1"/>
    <col min="13847" max="13847" width="5.85546875" style="775" customWidth="1"/>
    <col min="13848" max="13848" width="5.7109375" style="775" customWidth="1"/>
    <col min="13849" max="13859" width="0" style="775" hidden="1" customWidth="1"/>
    <col min="13860" max="13860" width="5.85546875" style="775" customWidth="1"/>
    <col min="13861" max="13861" width="5.7109375" style="775" customWidth="1"/>
    <col min="13862" max="13862" width="5" style="775" customWidth="1"/>
    <col min="13863" max="13863" width="4.140625" style="775" customWidth="1"/>
    <col min="13864" max="13864" width="5.85546875" style="775" customWidth="1"/>
    <col min="13865" max="13865" width="5.7109375" style="775" customWidth="1"/>
    <col min="13866" max="13866" width="4.7109375" style="775" customWidth="1"/>
    <col min="13867" max="13867" width="4.42578125" style="775" customWidth="1"/>
    <col min="13868" max="13871" width="0" style="775" hidden="1" customWidth="1"/>
    <col min="13872" max="13872" width="5.85546875" style="775" customWidth="1"/>
    <col min="13873" max="13873" width="5.42578125" style="775" customWidth="1"/>
    <col min="13874" max="13874" width="5.28515625" style="775" customWidth="1"/>
    <col min="13875" max="13875" width="4.85546875" style="775" customWidth="1"/>
    <col min="13876" max="13887" width="0" style="775" hidden="1" customWidth="1"/>
    <col min="13888" max="13888" width="5.85546875" style="775" customWidth="1"/>
    <col min="13889" max="13889" width="5.42578125" style="775" customWidth="1"/>
    <col min="13890" max="13890" width="5.140625" style="775" customWidth="1"/>
    <col min="13891" max="13891" width="4.140625" style="775" customWidth="1"/>
    <col min="13892" max="13892" width="6.140625" style="775" customWidth="1"/>
    <col min="13893" max="13894" width="5.5703125" style="775" customWidth="1"/>
    <col min="13895" max="13895" width="4.42578125" style="775" customWidth="1"/>
    <col min="13896" max="13907" width="0" style="775" hidden="1" customWidth="1"/>
    <col min="13908" max="13908" width="7.5703125" style="775" customWidth="1"/>
    <col min="13909" max="13909" width="6.42578125" style="775" customWidth="1"/>
    <col min="13910" max="13910" width="5.42578125" style="775" customWidth="1"/>
    <col min="13911" max="13911" width="5.140625" style="775" customWidth="1"/>
    <col min="13912" max="13912" width="5.7109375" style="775" customWidth="1"/>
    <col min="13913" max="13913" width="5.42578125" style="775" customWidth="1"/>
    <col min="13914" max="13914" width="4.5703125" style="775" customWidth="1"/>
    <col min="13915" max="13915" width="5.42578125" style="775" customWidth="1"/>
    <col min="13916" max="13918" width="5.85546875" style="775" customWidth="1"/>
    <col min="13919" max="13919" width="4.42578125" style="775" customWidth="1"/>
    <col min="13920" max="13934" width="0" style="775" hidden="1" customWidth="1"/>
    <col min="13935" max="13935" width="9.140625" style="775" customWidth="1"/>
    <col min="13936" max="14080" width="9.140625" style="775"/>
    <col min="14081" max="14081" width="3.140625" style="775" customWidth="1"/>
    <col min="14082" max="14082" width="12.28515625" style="775" customWidth="1"/>
    <col min="14083" max="14083" width="34.85546875" style="775" customWidth="1"/>
    <col min="14084" max="14084" width="8.42578125" style="775" customWidth="1"/>
    <col min="14085" max="14085" width="8.28515625" style="775" customWidth="1"/>
    <col min="14086" max="14086" width="9.42578125" style="775" customWidth="1"/>
    <col min="14087" max="14087" width="8.28515625" style="775" customWidth="1"/>
    <col min="14088" max="14090" width="6.42578125" style="775" customWidth="1"/>
    <col min="14091" max="14091" width="7.140625" style="775" customWidth="1"/>
    <col min="14092" max="14092" width="4.5703125" style="775" customWidth="1"/>
    <col min="14093" max="14093" width="6.7109375" style="775" customWidth="1"/>
    <col min="14094" max="14094" width="6.85546875" style="775" customWidth="1"/>
    <col min="14095" max="14095" width="6.28515625" style="775" customWidth="1"/>
    <col min="14096" max="14096" width="4" style="775" customWidth="1"/>
    <col min="14097" max="14097" width="7.28515625" style="775" customWidth="1"/>
    <col min="14098" max="14098" width="7.5703125" style="775" customWidth="1"/>
    <col min="14099" max="14099" width="6" style="775" customWidth="1"/>
    <col min="14100" max="14100" width="4.7109375" style="775" customWidth="1"/>
    <col min="14101" max="14101" width="5.42578125" style="775" customWidth="1"/>
    <col min="14102" max="14102" width="5.7109375" style="775" customWidth="1"/>
    <col min="14103" max="14103" width="5.85546875" style="775" customWidth="1"/>
    <col min="14104" max="14104" width="5.7109375" style="775" customWidth="1"/>
    <col min="14105" max="14115" width="0" style="775" hidden="1" customWidth="1"/>
    <col min="14116" max="14116" width="5.85546875" style="775" customWidth="1"/>
    <col min="14117" max="14117" width="5.7109375" style="775" customWidth="1"/>
    <col min="14118" max="14118" width="5" style="775" customWidth="1"/>
    <col min="14119" max="14119" width="4.140625" style="775" customWidth="1"/>
    <col min="14120" max="14120" width="5.85546875" style="775" customWidth="1"/>
    <col min="14121" max="14121" width="5.7109375" style="775" customWidth="1"/>
    <col min="14122" max="14122" width="4.7109375" style="775" customWidth="1"/>
    <col min="14123" max="14123" width="4.42578125" style="775" customWidth="1"/>
    <col min="14124" max="14127" width="0" style="775" hidden="1" customWidth="1"/>
    <col min="14128" max="14128" width="5.85546875" style="775" customWidth="1"/>
    <col min="14129" max="14129" width="5.42578125" style="775" customWidth="1"/>
    <col min="14130" max="14130" width="5.28515625" style="775" customWidth="1"/>
    <col min="14131" max="14131" width="4.85546875" style="775" customWidth="1"/>
    <col min="14132" max="14143" width="0" style="775" hidden="1" customWidth="1"/>
    <col min="14144" max="14144" width="5.85546875" style="775" customWidth="1"/>
    <col min="14145" max="14145" width="5.42578125" style="775" customWidth="1"/>
    <col min="14146" max="14146" width="5.140625" style="775" customWidth="1"/>
    <col min="14147" max="14147" width="4.140625" style="775" customWidth="1"/>
    <col min="14148" max="14148" width="6.140625" style="775" customWidth="1"/>
    <col min="14149" max="14150" width="5.5703125" style="775" customWidth="1"/>
    <col min="14151" max="14151" width="4.42578125" style="775" customWidth="1"/>
    <col min="14152" max="14163" width="0" style="775" hidden="1" customWidth="1"/>
    <col min="14164" max="14164" width="7.5703125" style="775" customWidth="1"/>
    <col min="14165" max="14165" width="6.42578125" style="775" customWidth="1"/>
    <col min="14166" max="14166" width="5.42578125" style="775" customWidth="1"/>
    <col min="14167" max="14167" width="5.140625" style="775" customWidth="1"/>
    <col min="14168" max="14168" width="5.7109375" style="775" customWidth="1"/>
    <col min="14169" max="14169" width="5.42578125" style="775" customWidth="1"/>
    <col min="14170" max="14170" width="4.5703125" style="775" customWidth="1"/>
    <col min="14171" max="14171" width="5.42578125" style="775" customWidth="1"/>
    <col min="14172" max="14174" width="5.85546875" style="775" customWidth="1"/>
    <col min="14175" max="14175" width="4.42578125" style="775" customWidth="1"/>
    <col min="14176" max="14190" width="0" style="775" hidden="1" customWidth="1"/>
    <col min="14191" max="14191" width="9.140625" style="775" customWidth="1"/>
    <col min="14192" max="14336" width="9.140625" style="775"/>
    <col min="14337" max="14337" width="3.140625" style="775" customWidth="1"/>
    <col min="14338" max="14338" width="12.28515625" style="775" customWidth="1"/>
    <col min="14339" max="14339" width="34.85546875" style="775" customWidth="1"/>
    <col min="14340" max="14340" width="8.42578125" style="775" customWidth="1"/>
    <col min="14341" max="14341" width="8.28515625" style="775" customWidth="1"/>
    <col min="14342" max="14342" width="9.42578125" style="775" customWidth="1"/>
    <col min="14343" max="14343" width="8.28515625" style="775" customWidth="1"/>
    <col min="14344" max="14346" width="6.42578125" style="775" customWidth="1"/>
    <col min="14347" max="14347" width="7.140625" style="775" customWidth="1"/>
    <col min="14348" max="14348" width="4.5703125" style="775" customWidth="1"/>
    <col min="14349" max="14349" width="6.7109375" style="775" customWidth="1"/>
    <col min="14350" max="14350" width="6.85546875" style="775" customWidth="1"/>
    <col min="14351" max="14351" width="6.28515625" style="775" customWidth="1"/>
    <col min="14352" max="14352" width="4" style="775" customWidth="1"/>
    <col min="14353" max="14353" width="7.28515625" style="775" customWidth="1"/>
    <col min="14354" max="14354" width="7.5703125" style="775" customWidth="1"/>
    <col min="14355" max="14355" width="6" style="775" customWidth="1"/>
    <col min="14356" max="14356" width="4.7109375" style="775" customWidth="1"/>
    <col min="14357" max="14357" width="5.42578125" style="775" customWidth="1"/>
    <col min="14358" max="14358" width="5.7109375" style="775" customWidth="1"/>
    <col min="14359" max="14359" width="5.85546875" style="775" customWidth="1"/>
    <col min="14360" max="14360" width="5.7109375" style="775" customWidth="1"/>
    <col min="14361" max="14371" width="0" style="775" hidden="1" customWidth="1"/>
    <col min="14372" max="14372" width="5.85546875" style="775" customWidth="1"/>
    <col min="14373" max="14373" width="5.7109375" style="775" customWidth="1"/>
    <col min="14374" max="14374" width="5" style="775" customWidth="1"/>
    <col min="14375" max="14375" width="4.140625" style="775" customWidth="1"/>
    <col min="14376" max="14376" width="5.85546875" style="775" customWidth="1"/>
    <col min="14377" max="14377" width="5.7109375" style="775" customWidth="1"/>
    <col min="14378" max="14378" width="4.7109375" style="775" customWidth="1"/>
    <col min="14379" max="14379" width="4.42578125" style="775" customWidth="1"/>
    <col min="14380" max="14383" width="0" style="775" hidden="1" customWidth="1"/>
    <col min="14384" max="14384" width="5.85546875" style="775" customWidth="1"/>
    <col min="14385" max="14385" width="5.42578125" style="775" customWidth="1"/>
    <col min="14386" max="14386" width="5.28515625" style="775" customWidth="1"/>
    <col min="14387" max="14387" width="4.85546875" style="775" customWidth="1"/>
    <col min="14388" max="14399" width="0" style="775" hidden="1" customWidth="1"/>
    <col min="14400" max="14400" width="5.85546875" style="775" customWidth="1"/>
    <col min="14401" max="14401" width="5.42578125" style="775" customWidth="1"/>
    <col min="14402" max="14402" width="5.140625" style="775" customWidth="1"/>
    <col min="14403" max="14403" width="4.140625" style="775" customWidth="1"/>
    <col min="14404" max="14404" width="6.140625" style="775" customWidth="1"/>
    <col min="14405" max="14406" width="5.5703125" style="775" customWidth="1"/>
    <col min="14407" max="14407" width="4.42578125" style="775" customWidth="1"/>
    <col min="14408" max="14419" width="0" style="775" hidden="1" customWidth="1"/>
    <col min="14420" max="14420" width="7.5703125" style="775" customWidth="1"/>
    <col min="14421" max="14421" width="6.42578125" style="775" customWidth="1"/>
    <col min="14422" max="14422" width="5.42578125" style="775" customWidth="1"/>
    <col min="14423" max="14423" width="5.140625" style="775" customWidth="1"/>
    <col min="14424" max="14424" width="5.7109375" style="775" customWidth="1"/>
    <col min="14425" max="14425" width="5.42578125" style="775" customWidth="1"/>
    <col min="14426" max="14426" width="4.5703125" style="775" customWidth="1"/>
    <col min="14427" max="14427" width="5.42578125" style="775" customWidth="1"/>
    <col min="14428" max="14430" width="5.85546875" style="775" customWidth="1"/>
    <col min="14431" max="14431" width="4.42578125" style="775" customWidth="1"/>
    <col min="14432" max="14446" width="0" style="775" hidden="1" customWidth="1"/>
    <col min="14447" max="14447" width="9.140625" style="775" customWidth="1"/>
    <col min="14448" max="14592" width="9.140625" style="775"/>
    <col min="14593" max="14593" width="3.140625" style="775" customWidth="1"/>
    <col min="14594" max="14594" width="12.28515625" style="775" customWidth="1"/>
    <col min="14595" max="14595" width="34.85546875" style="775" customWidth="1"/>
    <col min="14596" max="14596" width="8.42578125" style="775" customWidth="1"/>
    <col min="14597" max="14597" width="8.28515625" style="775" customWidth="1"/>
    <col min="14598" max="14598" width="9.42578125" style="775" customWidth="1"/>
    <col min="14599" max="14599" width="8.28515625" style="775" customWidth="1"/>
    <col min="14600" max="14602" width="6.42578125" style="775" customWidth="1"/>
    <col min="14603" max="14603" width="7.140625" style="775" customWidth="1"/>
    <col min="14604" max="14604" width="4.5703125" style="775" customWidth="1"/>
    <col min="14605" max="14605" width="6.7109375" style="775" customWidth="1"/>
    <col min="14606" max="14606" width="6.85546875" style="775" customWidth="1"/>
    <col min="14607" max="14607" width="6.28515625" style="775" customWidth="1"/>
    <col min="14608" max="14608" width="4" style="775" customWidth="1"/>
    <col min="14609" max="14609" width="7.28515625" style="775" customWidth="1"/>
    <col min="14610" max="14610" width="7.5703125" style="775" customWidth="1"/>
    <col min="14611" max="14611" width="6" style="775" customWidth="1"/>
    <col min="14612" max="14612" width="4.7109375" style="775" customWidth="1"/>
    <col min="14613" max="14613" width="5.42578125" style="775" customWidth="1"/>
    <col min="14614" max="14614" width="5.7109375" style="775" customWidth="1"/>
    <col min="14615" max="14615" width="5.85546875" style="775" customWidth="1"/>
    <col min="14616" max="14616" width="5.7109375" style="775" customWidth="1"/>
    <col min="14617" max="14627" width="0" style="775" hidden="1" customWidth="1"/>
    <col min="14628" max="14628" width="5.85546875" style="775" customWidth="1"/>
    <col min="14629" max="14629" width="5.7109375" style="775" customWidth="1"/>
    <col min="14630" max="14630" width="5" style="775" customWidth="1"/>
    <col min="14631" max="14631" width="4.140625" style="775" customWidth="1"/>
    <col min="14632" max="14632" width="5.85546875" style="775" customWidth="1"/>
    <col min="14633" max="14633" width="5.7109375" style="775" customWidth="1"/>
    <col min="14634" max="14634" width="4.7109375" style="775" customWidth="1"/>
    <col min="14635" max="14635" width="4.42578125" style="775" customWidth="1"/>
    <col min="14636" max="14639" width="0" style="775" hidden="1" customWidth="1"/>
    <col min="14640" max="14640" width="5.85546875" style="775" customWidth="1"/>
    <col min="14641" max="14641" width="5.42578125" style="775" customWidth="1"/>
    <col min="14642" max="14642" width="5.28515625" style="775" customWidth="1"/>
    <col min="14643" max="14643" width="4.85546875" style="775" customWidth="1"/>
    <col min="14644" max="14655" width="0" style="775" hidden="1" customWidth="1"/>
    <col min="14656" max="14656" width="5.85546875" style="775" customWidth="1"/>
    <col min="14657" max="14657" width="5.42578125" style="775" customWidth="1"/>
    <col min="14658" max="14658" width="5.140625" style="775" customWidth="1"/>
    <col min="14659" max="14659" width="4.140625" style="775" customWidth="1"/>
    <col min="14660" max="14660" width="6.140625" style="775" customWidth="1"/>
    <col min="14661" max="14662" width="5.5703125" style="775" customWidth="1"/>
    <col min="14663" max="14663" width="4.42578125" style="775" customWidth="1"/>
    <col min="14664" max="14675" width="0" style="775" hidden="1" customWidth="1"/>
    <col min="14676" max="14676" width="7.5703125" style="775" customWidth="1"/>
    <col min="14677" max="14677" width="6.42578125" style="775" customWidth="1"/>
    <col min="14678" max="14678" width="5.42578125" style="775" customWidth="1"/>
    <col min="14679" max="14679" width="5.140625" style="775" customWidth="1"/>
    <col min="14680" max="14680" width="5.7109375" style="775" customWidth="1"/>
    <col min="14681" max="14681" width="5.42578125" style="775" customWidth="1"/>
    <col min="14682" max="14682" width="4.5703125" style="775" customWidth="1"/>
    <col min="14683" max="14683" width="5.42578125" style="775" customWidth="1"/>
    <col min="14684" max="14686" width="5.85546875" style="775" customWidth="1"/>
    <col min="14687" max="14687" width="4.42578125" style="775" customWidth="1"/>
    <col min="14688" max="14702" width="0" style="775" hidden="1" customWidth="1"/>
    <col min="14703" max="14703" width="9.140625" style="775" customWidth="1"/>
    <col min="14704" max="14848" width="9.140625" style="775"/>
    <col min="14849" max="14849" width="3.140625" style="775" customWidth="1"/>
    <col min="14850" max="14850" width="12.28515625" style="775" customWidth="1"/>
    <col min="14851" max="14851" width="34.85546875" style="775" customWidth="1"/>
    <col min="14852" max="14852" width="8.42578125" style="775" customWidth="1"/>
    <col min="14853" max="14853" width="8.28515625" style="775" customWidth="1"/>
    <col min="14854" max="14854" width="9.42578125" style="775" customWidth="1"/>
    <col min="14855" max="14855" width="8.28515625" style="775" customWidth="1"/>
    <col min="14856" max="14858" width="6.42578125" style="775" customWidth="1"/>
    <col min="14859" max="14859" width="7.140625" style="775" customWidth="1"/>
    <col min="14860" max="14860" width="4.5703125" style="775" customWidth="1"/>
    <col min="14861" max="14861" width="6.7109375" style="775" customWidth="1"/>
    <col min="14862" max="14862" width="6.85546875" style="775" customWidth="1"/>
    <col min="14863" max="14863" width="6.28515625" style="775" customWidth="1"/>
    <col min="14864" max="14864" width="4" style="775" customWidth="1"/>
    <col min="14865" max="14865" width="7.28515625" style="775" customWidth="1"/>
    <col min="14866" max="14866" width="7.5703125" style="775" customWidth="1"/>
    <col min="14867" max="14867" width="6" style="775" customWidth="1"/>
    <col min="14868" max="14868" width="4.7109375" style="775" customWidth="1"/>
    <col min="14869" max="14869" width="5.42578125" style="775" customWidth="1"/>
    <col min="14870" max="14870" width="5.7109375" style="775" customWidth="1"/>
    <col min="14871" max="14871" width="5.85546875" style="775" customWidth="1"/>
    <col min="14872" max="14872" width="5.7109375" style="775" customWidth="1"/>
    <col min="14873" max="14883" width="0" style="775" hidden="1" customWidth="1"/>
    <col min="14884" max="14884" width="5.85546875" style="775" customWidth="1"/>
    <col min="14885" max="14885" width="5.7109375" style="775" customWidth="1"/>
    <col min="14886" max="14886" width="5" style="775" customWidth="1"/>
    <col min="14887" max="14887" width="4.140625" style="775" customWidth="1"/>
    <col min="14888" max="14888" width="5.85546875" style="775" customWidth="1"/>
    <col min="14889" max="14889" width="5.7109375" style="775" customWidth="1"/>
    <col min="14890" max="14890" width="4.7109375" style="775" customWidth="1"/>
    <col min="14891" max="14891" width="4.42578125" style="775" customWidth="1"/>
    <col min="14892" max="14895" width="0" style="775" hidden="1" customWidth="1"/>
    <col min="14896" max="14896" width="5.85546875" style="775" customWidth="1"/>
    <col min="14897" max="14897" width="5.42578125" style="775" customWidth="1"/>
    <col min="14898" max="14898" width="5.28515625" style="775" customWidth="1"/>
    <col min="14899" max="14899" width="4.85546875" style="775" customWidth="1"/>
    <col min="14900" max="14911" width="0" style="775" hidden="1" customWidth="1"/>
    <col min="14912" max="14912" width="5.85546875" style="775" customWidth="1"/>
    <col min="14913" max="14913" width="5.42578125" style="775" customWidth="1"/>
    <col min="14914" max="14914" width="5.140625" style="775" customWidth="1"/>
    <col min="14915" max="14915" width="4.140625" style="775" customWidth="1"/>
    <col min="14916" max="14916" width="6.140625" style="775" customWidth="1"/>
    <col min="14917" max="14918" width="5.5703125" style="775" customWidth="1"/>
    <col min="14919" max="14919" width="4.42578125" style="775" customWidth="1"/>
    <col min="14920" max="14931" width="0" style="775" hidden="1" customWidth="1"/>
    <col min="14932" max="14932" width="7.5703125" style="775" customWidth="1"/>
    <col min="14933" max="14933" width="6.42578125" style="775" customWidth="1"/>
    <col min="14934" max="14934" width="5.42578125" style="775" customWidth="1"/>
    <col min="14935" max="14935" width="5.140625" style="775" customWidth="1"/>
    <col min="14936" max="14936" width="5.7109375" style="775" customWidth="1"/>
    <col min="14937" max="14937" width="5.42578125" style="775" customWidth="1"/>
    <col min="14938" max="14938" width="4.5703125" style="775" customWidth="1"/>
    <col min="14939" max="14939" width="5.42578125" style="775" customWidth="1"/>
    <col min="14940" max="14942" width="5.85546875" style="775" customWidth="1"/>
    <col min="14943" max="14943" width="4.42578125" style="775" customWidth="1"/>
    <col min="14944" max="14958" width="0" style="775" hidden="1" customWidth="1"/>
    <col min="14959" max="14959" width="9.140625" style="775" customWidth="1"/>
    <col min="14960" max="15104" width="9.140625" style="775"/>
    <col min="15105" max="15105" width="3.140625" style="775" customWidth="1"/>
    <col min="15106" max="15106" width="12.28515625" style="775" customWidth="1"/>
    <col min="15107" max="15107" width="34.85546875" style="775" customWidth="1"/>
    <col min="15108" max="15108" width="8.42578125" style="775" customWidth="1"/>
    <col min="15109" max="15109" width="8.28515625" style="775" customWidth="1"/>
    <col min="15110" max="15110" width="9.42578125" style="775" customWidth="1"/>
    <col min="15111" max="15111" width="8.28515625" style="775" customWidth="1"/>
    <col min="15112" max="15114" width="6.42578125" style="775" customWidth="1"/>
    <col min="15115" max="15115" width="7.140625" style="775" customWidth="1"/>
    <col min="15116" max="15116" width="4.5703125" style="775" customWidth="1"/>
    <col min="15117" max="15117" width="6.7109375" style="775" customWidth="1"/>
    <col min="15118" max="15118" width="6.85546875" style="775" customWidth="1"/>
    <col min="15119" max="15119" width="6.28515625" style="775" customWidth="1"/>
    <col min="15120" max="15120" width="4" style="775" customWidth="1"/>
    <col min="15121" max="15121" width="7.28515625" style="775" customWidth="1"/>
    <col min="15122" max="15122" width="7.5703125" style="775" customWidth="1"/>
    <col min="15123" max="15123" width="6" style="775" customWidth="1"/>
    <col min="15124" max="15124" width="4.7109375" style="775" customWidth="1"/>
    <col min="15125" max="15125" width="5.42578125" style="775" customWidth="1"/>
    <col min="15126" max="15126" width="5.7109375" style="775" customWidth="1"/>
    <col min="15127" max="15127" width="5.85546875" style="775" customWidth="1"/>
    <col min="15128" max="15128" width="5.7109375" style="775" customWidth="1"/>
    <col min="15129" max="15139" width="0" style="775" hidden="1" customWidth="1"/>
    <col min="15140" max="15140" width="5.85546875" style="775" customWidth="1"/>
    <col min="15141" max="15141" width="5.7109375" style="775" customWidth="1"/>
    <col min="15142" max="15142" width="5" style="775" customWidth="1"/>
    <col min="15143" max="15143" width="4.140625" style="775" customWidth="1"/>
    <col min="15144" max="15144" width="5.85546875" style="775" customWidth="1"/>
    <col min="15145" max="15145" width="5.7109375" style="775" customWidth="1"/>
    <col min="15146" max="15146" width="4.7109375" style="775" customWidth="1"/>
    <col min="15147" max="15147" width="4.42578125" style="775" customWidth="1"/>
    <col min="15148" max="15151" width="0" style="775" hidden="1" customWidth="1"/>
    <col min="15152" max="15152" width="5.85546875" style="775" customWidth="1"/>
    <col min="15153" max="15153" width="5.42578125" style="775" customWidth="1"/>
    <col min="15154" max="15154" width="5.28515625" style="775" customWidth="1"/>
    <col min="15155" max="15155" width="4.85546875" style="775" customWidth="1"/>
    <col min="15156" max="15167" width="0" style="775" hidden="1" customWidth="1"/>
    <col min="15168" max="15168" width="5.85546875" style="775" customWidth="1"/>
    <col min="15169" max="15169" width="5.42578125" style="775" customWidth="1"/>
    <col min="15170" max="15170" width="5.140625" style="775" customWidth="1"/>
    <col min="15171" max="15171" width="4.140625" style="775" customWidth="1"/>
    <col min="15172" max="15172" width="6.140625" style="775" customWidth="1"/>
    <col min="15173" max="15174" width="5.5703125" style="775" customWidth="1"/>
    <col min="15175" max="15175" width="4.42578125" style="775" customWidth="1"/>
    <col min="15176" max="15187" width="0" style="775" hidden="1" customWidth="1"/>
    <col min="15188" max="15188" width="7.5703125" style="775" customWidth="1"/>
    <col min="15189" max="15189" width="6.42578125" style="775" customWidth="1"/>
    <col min="15190" max="15190" width="5.42578125" style="775" customWidth="1"/>
    <col min="15191" max="15191" width="5.140625" style="775" customWidth="1"/>
    <col min="15192" max="15192" width="5.7109375" style="775" customWidth="1"/>
    <col min="15193" max="15193" width="5.42578125" style="775" customWidth="1"/>
    <col min="15194" max="15194" width="4.5703125" style="775" customWidth="1"/>
    <col min="15195" max="15195" width="5.42578125" style="775" customWidth="1"/>
    <col min="15196" max="15198" width="5.85546875" style="775" customWidth="1"/>
    <col min="15199" max="15199" width="4.42578125" style="775" customWidth="1"/>
    <col min="15200" max="15214" width="0" style="775" hidden="1" customWidth="1"/>
    <col min="15215" max="15215" width="9.140625" style="775" customWidth="1"/>
    <col min="15216" max="15360" width="9.140625" style="775"/>
    <col min="15361" max="15361" width="3.140625" style="775" customWidth="1"/>
    <col min="15362" max="15362" width="12.28515625" style="775" customWidth="1"/>
    <col min="15363" max="15363" width="34.85546875" style="775" customWidth="1"/>
    <col min="15364" max="15364" width="8.42578125" style="775" customWidth="1"/>
    <col min="15365" max="15365" width="8.28515625" style="775" customWidth="1"/>
    <col min="15366" max="15366" width="9.42578125" style="775" customWidth="1"/>
    <col min="15367" max="15367" width="8.28515625" style="775" customWidth="1"/>
    <col min="15368" max="15370" width="6.42578125" style="775" customWidth="1"/>
    <col min="15371" max="15371" width="7.140625" style="775" customWidth="1"/>
    <col min="15372" max="15372" width="4.5703125" style="775" customWidth="1"/>
    <col min="15373" max="15373" width="6.7109375" style="775" customWidth="1"/>
    <col min="15374" max="15374" width="6.85546875" style="775" customWidth="1"/>
    <col min="15375" max="15375" width="6.28515625" style="775" customWidth="1"/>
    <col min="15376" max="15376" width="4" style="775" customWidth="1"/>
    <col min="15377" max="15377" width="7.28515625" style="775" customWidth="1"/>
    <col min="15378" max="15378" width="7.5703125" style="775" customWidth="1"/>
    <col min="15379" max="15379" width="6" style="775" customWidth="1"/>
    <col min="15380" max="15380" width="4.7109375" style="775" customWidth="1"/>
    <col min="15381" max="15381" width="5.42578125" style="775" customWidth="1"/>
    <col min="15382" max="15382" width="5.7109375" style="775" customWidth="1"/>
    <col min="15383" max="15383" width="5.85546875" style="775" customWidth="1"/>
    <col min="15384" max="15384" width="5.7109375" style="775" customWidth="1"/>
    <col min="15385" max="15395" width="0" style="775" hidden="1" customWidth="1"/>
    <col min="15396" max="15396" width="5.85546875" style="775" customWidth="1"/>
    <col min="15397" max="15397" width="5.7109375" style="775" customWidth="1"/>
    <col min="15398" max="15398" width="5" style="775" customWidth="1"/>
    <col min="15399" max="15399" width="4.140625" style="775" customWidth="1"/>
    <col min="15400" max="15400" width="5.85546875" style="775" customWidth="1"/>
    <col min="15401" max="15401" width="5.7109375" style="775" customWidth="1"/>
    <col min="15402" max="15402" width="4.7109375" style="775" customWidth="1"/>
    <col min="15403" max="15403" width="4.42578125" style="775" customWidth="1"/>
    <col min="15404" max="15407" width="0" style="775" hidden="1" customWidth="1"/>
    <col min="15408" max="15408" width="5.85546875" style="775" customWidth="1"/>
    <col min="15409" max="15409" width="5.42578125" style="775" customWidth="1"/>
    <col min="15410" max="15410" width="5.28515625" style="775" customWidth="1"/>
    <col min="15411" max="15411" width="4.85546875" style="775" customWidth="1"/>
    <col min="15412" max="15423" width="0" style="775" hidden="1" customWidth="1"/>
    <col min="15424" max="15424" width="5.85546875" style="775" customWidth="1"/>
    <col min="15425" max="15425" width="5.42578125" style="775" customWidth="1"/>
    <col min="15426" max="15426" width="5.140625" style="775" customWidth="1"/>
    <col min="15427" max="15427" width="4.140625" style="775" customWidth="1"/>
    <col min="15428" max="15428" width="6.140625" style="775" customWidth="1"/>
    <col min="15429" max="15430" width="5.5703125" style="775" customWidth="1"/>
    <col min="15431" max="15431" width="4.42578125" style="775" customWidth="1"/>
    <col min="15432" max="15443" width="0" style="775" hidden="1" customWidth="1"/>
    <col min="15444" max="15444" width="7.5703125" style="775" customWidth="1"/>
    <col min="15445" max="15445" width="6.42578125" style="775" customWidth="1"/>
    <col min="15446" max="15446" width="5.42578125" style="775" customWidth="1"/>
    <col min="15447" max="15447" width="5.140625" style="775" customWidth="1"/>
    <col min="15448" max="15448" width="5.7109375" style="775" customWidth="1"/>
    <col min="15449" max="15449" width="5.42578125" style="775" customWidth="1"/>
    <col min="15450" max="15450" width="4.5703125" style="775" customWidth="1"/>
    <col min="15451" max="15451" width="5.42578125" style="775" customWidth="1"/>
    <col min="15452" max="15454" width="5.85546875" style="775" customWidth="1"/>
    <col min="15455" max="15455" width="4.42578125" style="775" customWidth="1"/>
    <col min="15456" max="15470" width="0" style="775" hidden="1" customWidth="1"/>
    <col min="15471" max="15471" width="9.140625" style="775" customWidth="1"/>
    <col min="15472" max="15616" width="9.140625" style="775"/>
    <col min="15617" max="15617" width="3.140625" style="775" customWidth="1"/>
    <col min="15618" max="15618" width="12.28515625" style="775" customWidth="1"/>
    <col min="15619" max="15619" width="34.85546875" style="775" customWidth="1"/>
    <col min="15620" max="15620" width="8.42578125" style="775" customWidth="1"/>
    <col min="15621" max="15621" width="8.28515625" style="775" customWidth="1"/>
    <col min="15622" max="15622" width="9.42578125" style="775" customWidth="1"/>
    <col min="15623" max="15623" width="8.28515625" style="775" customWidth="1"/>
    <col min="15624" max="15626" width="6.42578125" style="775" customWidth="1"/>
    <col min="15627" max="15627" width="7.140625" style="775" customWidth="1"/>
    <col min="15628" max="15628" width="4.5703125" style="775" customWidth="1"/>
    <col min="15629" max="15629" width="6.7109375" style="775" customWidth="1"/>
    <col min="15630" max="15630" width="6.85546875" style="775" customWidth="1"/>
    <col min="15631" max="15631" width="6.28515625" style="775" customWidth="1"/>
    <col min="15632" max="15632" width="4" style="775" customWidth="1"/>
    <col min="15633" max="15633" width="7.28515625" style="775" customWidth="1"/>
    <col min="15634" max="15634" width="7.5703125" style="775" customWidth="1"/>
    <col min="15635" max="15635" width="6" style="775" customWidth="1"/>
    <col min="15636" max="15636" width="4.7109375" style="775" customWidth="1"/>
    <col min="15637" max="15637" width="5.42578125" style="775" customWidth="1"/>
    <col min="15638" max="15638" width="5.7109375" style="775" customWidth="1"/>
    <col min="15639" max="15639" width="5.85546875" style="775" customWidth="1"/>
    <col min="15640" max="15640" width="5.7109375" style="775" customWidth="1"/>
    <col min="15641" max="15651" width="0" style="775" hidden="1" customWidth="1"/>
    <col min="15652" max="15652" width="5.85546875" style="775" customWidth="1"/>
    <col min="15653" max="15653" width="5.7109375" style="775" customWidth="1"/>
    <col min="15654" max="15654" width="5" style="775" customWidth="1"/>
    <col min="15655" max="15655" width="4.140625" style="775" customWidth="1"/>
    <col min="15656" max="15656" width="5.85546875" style="775" customWidth="1"/>
    <col min="15657" max="15657" width="5.7109375" style="775" customWidth="1"/>
    <col min="15658" max="15658" width="4.7109375" style="775" customWidth="1"/>
    <col min="15659" max="15659" width="4.42578125" style="775" customWidth="1"/>
    <col min="15660" max="15663" width="0" style="775" hidden="1" customWidth="1"/>
    <col min="15664" max="15664" width="5.85546875" style="775" customWidth="1"/>
    <col min="15665" max="15665" width="5.42578125" style="775" customWidth="1"/>
    <col min="15666" max="15666" width="5.28515625" style="775" customWidth="1"/>
    <col min="15667" max="15667" width="4.85546875" style="775" customWidth="1"/>
    <col min="15668" max="15679" width="0" style="775" hidden="1" customWidth="1"/>
    <col min="15680" max="15680" width="5.85546875" style="775" customWidth="1"/>
    <col min="15681" max="15681" width="5.42578125" style="775" customWidth="1"/>
    <col min="15682" max="15682" width="5.140625" style="775" customWidth="1"/>
    <col min="15683" max="15683" width="4.140625" style="775" customWidth="1"/>
    <col min="15684" max="15684" width="6.140625" style="775" customWidth="1"/>
    <col min="15685" max="15686" width="5.5703125" style="775" customWidth="1"/>
    <col min="15687" max="15687" width="4.42578125" style="775" customWidth="1"/>
    <col min="15688" max="15699" width="0" style="775" hidden="1" customWidth="1"/>
    <col min="15700" max="15700" width="7.5703125" style="775" customWidth="1"/>
    <col min="15701" max="15701" width="6.42578125" style="775" customWidth="1"/>
    <col min="15702" max="15702" width="5.42578125" style="775" customWidth="1"/>
    <col min="15703" max="15703" width="5.140625" style="775" customWidth="1"/>
    <col min="15704" max="15704" width="5.7109375" style="775" customWidth="1"/>
    <col min="15705" max="15705" width="5.42578125" style="775" customWidth="1"/>
    <col min="15706" max="15706" width="4.5703125" style="775" customWidth="1"/>
    <col min="15707" max="15707" width="5.42578125" style="775" customWidth="1"/>
    <col min="15708" max="15710" width="5.85546875" style="775" customWidth="1"/>
    <col min="15711" max="15711" width="4.42578125" style="775" customWidth="1"/>
    <col min="15712" max="15726" width="0" style="775" hidden="1" customWidth="1"/>
    <col min="15727" max="15727" width="9.140625" style="775" customWidth="1"/>
    <col min="15728" max="15872" width="9.140625" style="775"/>
    <col min="15873" max="15873" width="3.140625" style="775" customWidth="1"/>
    <col min="15874" max="15874" width="12.28515625" style="775" customWidth="1"/>
    <col min="15875" max="15875" width="34.85546875" style="775" customWidth="1"/>
    <col min="15876" max="15876" width="8.42578125" style="775" customWidth="1"/>
    <col min="15877" max="15877" width="8.28515625" style="775" customWidth="1"/>
    <col min="15878" max="15878" width="9.42578125" style="775" customWidth="1"/>
    <col min="15879" max="15879" width="8.28515625" style="775" customWidth="1"/>
    <col min="15880" max="15882" width="6.42578125" style="775" customWidth="1"/>
    <col min="15883" max="15883" width="7.140625" style="775" customWidth="1"/>
    <col min="15884" max="15884" width="4.5703125" style="775" customWidth="1"/>
    <col min="15885" max="15885" width="6.7109375" style="775" customWidth="1"/>
    <col min="15886" max="15886" width="6.85546875" style="775" customWidth="1"/>
    <col min="15887" max="15887" width="6.28515625" style="775" customWidth="1"/>
    <col min="15888" max="15888" width="4" style="775" customWidth="1"/>
    <col min="15889" max="15889" width="7.28515625" style="775" customWidth="1"/>
    <col min="15890" max="15890" width="7.5703125" style="775" customWidth="1"/>
    <col min="15891" max="15891" width="6" style="775" customWidth="1"/>
    <col min="15892" max="15892" width="4.7109375" style="775" customWidth="1"/>
    <col min="15893" max="15893" width="5.42578125" style="775" customWidth="1"/>
    <col min="15894" max="15894" width="5.7109375" style="775" customWidth="1"/>
    <col min="15895" max="15895" width="5.85546875" style="775" customWidth="1"/>
    <col min="15896" max="15896" width="5.7109375" style="775" customWidth="1"/>
    <col min="15897" max="15907" width="0" style="775" hidden="1" customWidth="1"/>
    <col min="15908" max="15908" width="5.85546875" style="775" customWidth="1"/>
    <col min="15909" max="15909" width="5.7109375" style="775" customWidth="1"/>
    <col min="15910" max="15910" width="5" style="775" customWidth="1"/>
    <col min="15911" max="15911" width="4.140625" style="775" customWidth="1"/>
    <col min="15912" max="15912" width="5.85546875" style="775" customWidth="1"/>
    <col min="15913" max="15913" width="5.7109375" style="775" customWidth="1"/>
    <col min="15914" max="15914" width="4.7109375" style="775" customWidth="1"/>
    <col min="15915" max="15915" width="4.42578125" style="775" customWidth="1"/>
    <col min="15916" max="15919" width="0" style="775" hidden="1" customWidth="1"/>
    <col min="15920" max="15920" width="5.85546875" style="775" customWidth="1"/>
    <col min="15921" max="15921" width="5.42578125" style="775" customWidth="1"/>
    <col min="15922" max="15922" width="5.28515625" style="775" customWidth="1"/>
    <col min="15923" max="15923" width="4.85546875" style="775" customWidth="1"/>
    <col min="15924" max="15935" width="0" style="775" hidden="1" customWidth="1"/>
    <col min="15936" max="15936" width="5.85546875" style="775" customWidth="1"/>
    <col min="15937" max="15937" width="5.42578125" style="775" customWidth="1"/>
    <col min="15938" max="15938" width="5.140625" style="775" customWidth="1"/>
    <col min="15939" max="15939" width="4.140625" style="775" customWidth="1"/>
    <col min="15940" max="15940" width="6.140625" style="775" customWidth="1"/>
    <col min="15941" max="15942" width="5.5703125" style="775" customWidth="1"/>
    <col min="15943" max="15943" width="4.42578125" style="775" customWidth="1"/>
    <col min="15944" max="15955" width="0" style="775" hidden="1" customWidth="1"/>
    <col min="15956" max="15956" width="7.5703125" style="775" customWidth="1"/>
    <col min="15957" max="15957" width="6.42578125" style="775" customWidth="1"/>
    <col min="15958" max="15958" width="5.42578125" style="775" customWidth="1"/>
    <col min="15959" max="15959" width="5.140625" style="775" customWidth="1"/>
    <col min="15960" max="15960" width="5.7109375" style="775" customWidth="1"/>
    <col min="15961" max="15961" width="5.42578125" style="775" customWidth="1"/>
    <col min="15962" max="15962" width="4.5703125" style="775" customWidth="1"/>
    <col min="15963" max="15963" width="5.42578125" style="775" customWidth="1"/>
    <col min="15964" max="15966" width="5.85546875" style="775" customWidth="1"/>
    <col min="15967" max="15967" width="4.42578125" style="775" customWidth="1"/>
    <col min="15968" max="15982" width="0" style="775" hidden="1" customWidth="1"/>
    <col min="15983" max="15983" width="9.140625" style="775" customWidth="1"/>
    <col min="15984" max="16128" width="9.140625" style="775"/>
    <col min="16129" max="16129" width="3.140625" style="775" customWidth="1"/>
    <col min="16130" max="16130" width="12.28515625" style="775" customWidth="1"/>
    <col min="16131" max="16131" width="34.85546875" style="775" customWidth="1"/>
    <col min="16132" max="16132" width="8.42578125" style="775" customWidth="1"/>
    <col min="16133" max="16133" width="8.28515625" style="775" customWidth="1"/>
    <col min="16134" max="16134" width="9.42578125" style="775" customWidth="1"/>
    <col min="16135" max="16135" width="8.28515625" style="775" customWidth="1"/>
    <col min="16136" max="16138" width="6.42578125" style="775" customWidth="1"/>
    <col min="16139" max="16139" width="7.140625" style="775" customWidth="1"/>
    <col min="16140" max="16140" width="4.5703125" style="775" customWidth="1"/>
    <col min="16141" max="16141" width="6.7109375" style="775" customWidth="1"/>
    <col min="16142" max="16142" width="6.85546875" style="775" customWidth="1"/>
    <col min="16143" max="16143" width="6.28515625" style="775" customWidth="1"/>
    <col min="16144" max="16144" width="4" style="775" customWidth="1"/>
    <col min="16145" max="16145" width="7.28515625" style="775" customWidth="1"/>
    <col min="16146" max="16146" width="7.5703125" style="775" customWidth="1"/>
    <col min="16147" max="16147" width="6" style="775" customWidth="1"/>
    <col min="16148" max="16148" width="4.7109375" style="775" customWidth="1"/>
    <col min="16149" max="16149" width="5.42578125" style="775" customWidth="1"/>
    <col min="16150" max="16150" width="5.7109375" style="775" customWidth="1"/>
    <col min="16151" max="16151" width="5.85546875" style="775" customWidth="1"/>
    <col min="16152" max="16152" width="5.7109375" style="775" customWidth="1"/>
    <col min="16153" max="16163" width="0" style="775" hidden="1" customWidth="1"/>
    <col min="16164" max="16164" width="5.85546875" style="775" customWidth="1"/>
    <col min="16165" max="16165" width="5.7109375" style="775" customWidth="1"/>
    <col min="16166" max="16166" width="5" style="775" customWidth="1"/>
    <col min="16167" max="16167" width="4.140625" style="775" customWidth="1"/>
    <col min="16168" max="16168" width="5.85546875" style="775" customWidth="1"/>
    <col min="16169" max="16169" width="5.7109375" style="775" customWidth="1"/>
    <col min="16170" max="16170" width="4.7109375" style="775" customWidth="1"/>
    <col min="16171" max="16171" width="4.42578125" style="775" customWidth="1"/>
    <col min="16172" max="16175" width="0" style="775" hidden="1" customWidth="1"/>
    <col min="16176" max="16176" width="5.85546875" style="775" customWidth="1"/>
    <col min="16177" max="16177" width="5.42578125" style="775" customWidth="1"/>
    <col min="16178" max="16178" width="5.28515625" style="775" customWidth="1"/>
    <col min="16179" max="16179" width="4.85546875" style="775" customWidth="1"/>
    <col min="16180" max="16191" width="0" style="775" hidden="1" customWidth="1"/>
    <col min="16192" max="16192" width="5.85546875" style="775" customWidth="1"/>
    <col min="16193" max="16193" width="5.42578125" style="775" customWidth="1"/>
    <col min="16194" max="16194" width="5.140625" style="775" customWidth="1"/>
    <col min="16195" max="16195" width="4.140625" style="775" customWidth="1"/>
    <col min="16196" max="16196" width="6.140625" style="775" customWidth="1"/>
    <col min="16197" max="16198" width="5.5703125" style="775" customWidth="1"/>
    <col min="16199" max="16199" width="4.42578125" style="775" customWidth="1"/>
    <col min="16200" max="16211" width="0" style="775" hidden="1" customWidth="1"/>
    <col min="16212" max="16212" width="7.5703125" style="775" customWidth="1"/>
    <col min="16213" max="16213" width="6.42578125" style="775" customWidth="1"/>
    <col min="16214" max="16214" width="5.42578125" style="775" customWidth="1"/>
    <col min="16215" max="16215" width="5.140625" style="775" customWidth="1"/>
    <col min="16216" max="16216" width="5.7109375" style="775" customWidth="1"/>
    <col min="16217" max="16217" width="5.42578125" style="775" customWidth="1"/>
    <col min="16218" max="16218" width="4.5703125" style="775" customWidth="1"/>
    <col min="16219" max="16219" width="5.42578125" style="775" customWidth="1"/>
    <col min="16220" max="16222" width="5.85546875" style="775" customWidth="1"/>
    <col min="16223" max="16223" width="4.42578125" style="775" customWidth="1"/>
    <col min="16224" max="16238" width="0" style="775" hidden="1" customWidth="1"/>
    <col min="16239" max="16239" width="9.140625" style="775" customWidth="1"/>
    <col min="16240" max="16384" width="9.140625" style="775"/>
  </cols>
  <sheetData>
    <row r="1" spans="1:118" ht="15.75">
      <c r="A1" s="771"/>
      <c r="B1" s="772"/>
      <c r="C1" s="771" t="s">
        <v>559</v>
      </c>
      <c r="D1" s="202"/>
      <c r="E1" s="773" t="s">
        <v>945</v>
      </c>
      <c r="F1" s="772"/>
      <c r="G1" s="771"/>
      <c r="H1" s="771"/>
      <c r="I1" s="772"/>
      <c r="J1" s="772"/>
      <c r="K1" s="771"/>
      <c r="L1" s="771"/>
      <c r="M1" s="772"/>
      <c r="N1" s="772"/>
      <c r="O1" s="771"/>
      <c r="P1" s="771"/>
      <c r="Q1" s="772"/>
      <c r="R1" s="772"/>
      <c r="S1" s="771"/>
      <c r="T1" s="771"/>
      <c r="U1" s="772"/>
      <c r="V1" s="772"/>
      <c r="W1" s="771"/>
      <c r="X1" s="771"/>
      <c r="Y1" s="772"/>
      <c r="Z1" s="772"/>
      <c r="AA1" s="771"/>
      <c r="AB1" s="771"/>
      <c r="AC1" s="772"/>
      <c r="AD1" s="772"/>
      <c r="AE1" s="771"/>
      <c r="AF1" s="771"/>
      <c r="AG1" s="771"/>
      <c r="AH1" s="771"/>
      <c r="AI1" s="771"/>
      <c r="AJ1" s="772"/>
      <c r="AK1" s="772"/>
      <c r="AL1" s="771"/>
      <c r="AM1" s="771"/>
      <c r="AN1" s="772"/>
      <c r="AO1" s="772"/>
      <c r="AP1" s="771"/>
      <c r="AQ1" s="771"/>
      <c r="AR1" s="771"/>
      <c r="AS1" s="771"/>
      <c r="AT1" s="771"/>
      <c r="AU1" s="771"/>
      <c r="AV1" s="772"/>
      <c r="AW1" s="772"/>
      <c r="AX1" s="771"/>
      <c r="AY1" s="771"/>
      <c r="AZ1" s="771"/>
      <c r="BA1" s="771"/>
      <c r="BB1" s="771"/>
      <c r="BC1" s="771"/>
      <c r="BD1" s="772"/>
      <c r="BE1" s="772"/>
      <c r="BF1" s="771"/>
      <c r="BG1" s="771"/>
      <c r="BH1" s="772"/>
      <c r="BI1" s="772"/>
      <c r="BJ1" s="771"/>
      <c r="BK1" s="771"/>
      <c r="BL1" s="771"/>
      <c r="BM1" s="771"/>
      <c r="BN1" s="771"/>
      <c r="BO1" s="771"/>
      <c r="BP1" s="771"/>
      <c r="BQ1" s="771"/>
      <c r="BR1" s="771"/>
      <c r="BS1" s="771"/>
      <c r="BT1" s="771"/>
      <c r="BU1" s="999"/>
      <c r="BV1" s="999"/>
      <c r="BW1" s="999"/>
      <c r="BX1" s="999"/>
      <c r="BY1" s="999"/>
      <c r="BZ1" s="999"/>
      <c r="CA1" s="999"/>
      <c r="CB1" s="999"/>
      <c r="CC1" s="999"/>
      <c r="CD1" s="999"/>
      <c r="CE1" s="999"/>
      <c r="CF1" s="999"/>
      <c r="CG1" s="999"/>
      <c r="CH1" s="999"/>
      <c r="CI1" s="999"/>
      <c r="CJ1" s="999"/>
      <c r="CK1" s="999"/>
      <c r="CL1" s="999"/>
      <c r="CM1" s="999"/>
      <c r="CN1" s="999"/>
      <c r="CO1" s="999"/>
      <c r="CP1" s="999"/>
      <c r="CQ1" s="999"/>
      <c r="CR1" s="514"/>
      <c r="CS1" s="514"/>
      <c r="CT1" s="514"/>
      <c r="CU1" s="514"/>
      <c r="CV1" s="774"/>
      <c r="CW1" s="774"/>
      <c r="CX1" s="514"/>
      <c r="CY1" s="514"/>
      <c r="CZ1" s="774"/>
      <c r="DA1" s="774"/>
      <c r="DB1" s="514"/>
      <c r="DC1" s="514"/>
      <c r="DG1" s="238" t="s">
        <v>620</v>
      </c>
    </row>
    <row r="2" spans="1:118" ht="10.5" customHeight="1">
      <c r="A2" s="1000" t="s">
        <v>247</v>
      </c>
      <c r="B2" s="776"/>
      <c r="C2" s="1003" t="s">
        <v>248</v>
      </c>
      <c r="D2" s="1006" t="s">
        <v>249</v>
      </c>
      <c r="E2" s="1007"/>
      <c r="F2" s="1008"/>
      <c r="G2" s="1012" t="s">
        <v>412</v>
      </c>
      <c r="H2" s="1012" t="s">
        <v>413</v>
      </c>
      <c r="I2" s="777"/>
      <c r="J2" s="777"/>
      <c r="K2" s="778"/>
      <c r="L2" s="778"/>
      <c r="M2" s="777"/>
      <c r="N2" s="777"/>
      <c r="O2" s="778"/>
      <c r="P2" s="778"/>
      <c r="Q2" s="777"/>
      <c r="R2" s="777"/>
      <c r="S2" s="778"/>
      <c r="T2" s="778"/>
      <c r="U2" s="777"/>
      <c r="V2" s="777"/>
      <c r="W2" s="778"/>
      <c r="X2" s="778"/>
      <c r="Y2" s="777"/>
      <c r="Z2" s="777"/>
      <c r="AA2" s="778"/>
      <c r="AB2" s="778"/>
      <c r="AC2" s="777"/>
      <c r="AD2" s="777"/>
      <c r="AE2" s="778"/>
      <c r="AF2" s="778"/>
      <c r="AG2" s="778" t="s">
        <v>414</v>
      </c>
      <c r="AH2" s="778" t="s">
        <v>414</v>
      </c>
      <c r="AI2" s="778"/>
      <c r="AJ2" s="777"/>
      <c r="AK2" s="777"/>
      <c r="AL2" s="778"/>
      <c r="AM2" s="778"/>
      <c r="AN2" s="777"/>
      <c r="AO2" s="777"/>
      <c r="AP2" s="778"/>
      <c r="AQ2" s="778"/>
      <c r="AR2" s="778"/>
      <c r="AS2" s="778"/>
      <c r="AT2" s="778"/>
      <c r="AU2" s="778"/>
      <c r="AV2" s="777"/>
      <c r="AW2" s="777"/>
      <c r="AX2" s="778"/>
      <c r="AY2" s="778"/>
      <c r="AZ2" s="778"/>
      <c r="BA2" s="778"/>
      <c r="BB2" s="778"/>
      <c r="BC2" s="778"/>
      <c r="BD2" s="777"/>
      <c r="BE2" s="777"/>
      <c r="BF2" s="778"/>
      <c r="BG2" s="778"/>
      <c r="BH2" s="777"/>
      <c r="BI2" s="777"/>
      <c r="BJ2" s="778"/>
      <c r="BK2" s="778"/>
      <c r="BL2" s="778"/>
      <c r="BM2" s="778"/>
      <c r="BN2" s="778"/>
      <c r="BO2" s="778"/>
      <c r="BP2" s="778"/>
      <c r="BQ2" s="778"/>
      <c r="BR2" s="778"/>
      <c r="BS2" s="778"/>
      <c r="BT2" s="778"/>
      <c r="BU2" s="778"/>
      <c r="BV2" s="778"/>
      <c r="BW2" s="778"/>
      <c r="BX2" s="777"/>
      <c r="BY2" s="777"/>
      <c r="BZ2" s="778"/>
      <c r="CA2" s="778"/>
      <c r="CB2" s="778"/>
      <c r="CC2" s="778"/>
      <c r="CD2" s="778"/>
      <c r="CE2" s="778"/>
      <c r="CF2" s="777"/>
      <c r="CG2" s="777"/>
      <c r="CH2" s="778"/>
      <c r="CI2" s="778"/>
      <c r="CJ2" s="777"/>
      <c r="CK2" s="777"/>
      <c r="CL2" s="778"/>
      <c r="CM2" s="778"/>
      <c r="CN2" s="778"/>
      <c r="CO2" s="778"/>
      <c r="CP2" s="778"/>
      <c r="CQ2" s="778"/>
      <c r="CR2" s="779"/>
      <c r="CS2" s="779"/>
      <c r="CT2" s="779"/>
      <c r="CU2" s="779"/>
      <c r="CV2" s="780"/>
      <c r="CW2" s="780"/>
      <c r="CX2" s="779"/>
      <c r="CY2" s="779"/>
      <c r="CZ2" s="780"/>
      <c r="DA2" s="780"/>
      <c r="DB2" s="779"/>
      <c r="DC2" s="779"/>
      <c r="DG2" s="778"/>
      <c r="DH2" s="778"/>
      <c r="DI2" s="778"/>
      <c r="DJ2" s="778"/>
      <c r="DK2" s="778"/>
      <c r="DL2" s="778"/>
      <c r="DM2" s="778"/>
      <c r="DN2" s="778"/>
    </row>
    <row r="3" spans="1:118" ht="48.75" customHeight="1">
      <c r="A3" s="1001"/>
      <c r="B3" s="781"/>
      <c r="C3" s="1004"/>
      <c r="D3" s="1009"/>
      <c r="E3" s="1010"/>
      <c r="F3" s="1011"/>
      <c r="G3" s="1013"/>
      <c r="H3" s="1013"/>
      <c r="I3" s="997" t="s">
        <v>415</v>
      </c>
      <c r="J3" s="998"/>
      <c r="K3" s="1000" t="s">
        <v>416</v>
      </c>
      <c r="L3" s="1000" t="s">
        <v>413</v>
      </c>
      <c r="M3" s="997" t="s">
        <v>417</v>
      </c>
      <c r="N3" s="998"/>
      <c r="O3" s="1000" t="s">
        <v>416</v>
      </c>
      <c r="P3" s="1000" t="s">
        <v>413</v>
      </c>
      <c r="Q3" s="997" t="s">
        <v>418</v>
      </c>
      <c r="R3" s="998"/>
      <c r="S3" s="1000" t="s">
        <v>416</v>
      </c>
      <c r="T3" s="1000" t="s">
        <v>413</v>
      </c>
      <c r="U3" s="997" t="s">
        <v>419</v>
      </c>
      <c r="V3" s="998"/>
      <c r="W3" s="1000" t="s">
        <v>420</v>
      </c>
      <c r="X3" s="1000" t="s">
        <v>413</v>
      </c>
      <c r="Y3" s="997" t="s">
        <v>946</v>
      </c>
      <c r="Z3" s="998"/>
      <c r="AA3" s="1000" t="s">
        <v>416</v>
      </c>
      <c r="AB3" s="1000" t="s">
        <v>413</v>
      </c>
      <c r="AC3" s="997" t="s">
        <v>422</v>
      </c>
      <c r="AD3" s="998"/>
      <c r="AE3" s="1000" t="s">
        <v>423</v>
      </c>
      <c r="AF3" s="1000" t="s">
        <v>424</v>
      </c>
      <c r="AG3" s="997" t="s">
        <v>425</v>
      </c>
      <c r="AH3" s="998"/>
      <c r="AI3" s="1000" t="s">
        <v>426</v>
      </c>
      <c r="AJ3" s="997" t="s">
        <v>947</v>
      </c>
      <c r="AK3" s="998"/>
      <c r="AL3" s="1000" t="s">
        <v>423</v>
      </c>
      <c r="AM3" s="1000" t="s">
        <v>413</v>
      </c>
      <c r="AN3" s="997" t="s">
        <v>428</v>
      </c>
      <c r="AO3" s="998"/>
      <c r="AP3" s="1000" t="s">
        <v>416</v>
      </c>
      <c r="AQ3" s="1000" t="s">
        <v>413</v>
      </c>
      <c r="AR3" s="997" t="s">
        <v>429</v>
      </c>
      <c r="AS3" s="998"/>
      <c r="AT3" s="1000" t="s">
        <v>416</v>
      </c>
      <c r="AU3" s="1000" t="s">
        <v>413</v>
      </c>
      <c r="AV3" s="997" t="s">
        <v>430</v>
      </c>
      <c r="AW3" s="998"/>
      <c r="AX3" s="1000" t="s">
        <v>431</v>
      </c>
      <c r="AY3" s="1000" t="s">
        <v>424</v>
      </c>
      <c r="AZ3" s="997" t="s">
        <v>432</v>
      </c>
      <c r="BA3" s="998"/>
      <c r="BB3" s="1000" t="s">
        <v>431</v>
      </c>
      <c r="BC3" s="1000" t="s">
        <v>424</v>
      </c>
      <c r="BD3" s="997" t="s">
        <v>433</v>
      </c>
      <c r="BE3" s="998"/>
      <c r="BF3" s="1000" t="s">
        <v>431</v>
      </c>
      <c r="BG3" s="1000" t="s">
        <v>424</v>
      </c>
      <c r="BH3" s="997" t="s">
        <v>434</v>
      </c>
      <c r="BI3" s="998"/>
      <c r="BJ3" s="1000" t="s">
        <v>431</v>
      </c>
      <c r="BK3" s="1000" t="s">
        <v>424</v>
      </c>
      <c r="BL3" s="997" t="s">
        <v>779</v>
      </c>
      <c r="BM3" s="998"/>
      <c r="BN3" s="1000" t="s">
        <v>431</v>
      </c>
      <c r="BO3" s="1000" t="s">
        <v>424</v>
      </c>
      <c r="BP3" s="997" t="s">
        <v>948</v>
      </c>
      <c r="BQ3" s="998"/>
      <c r="BR3" s="1000" t="s">
        <v>431</v>
      </c>
      <c r="BS3" s="1000" t="s">
        <v>424</v>
      </c>
      <c r="BT3" s="997" t="s">
        <v>435</v>
      </c>
      <c r="BU3" s="998"/>
      <c r="BV3" s="1000" t="s">
        <v>431</v>
      </c>
      <c r="BW3" s="1000" t="s">
        <v>424</v>
      </c>
      <c r="BX3" s="997" t="s">
        <v>436</v>
      </c>
      <c r="BY3" s="998"/>
      <c r="BZ3" s="1000" t="s">
        <v>431</v>
      </c>
      <c r="CA3" s="1000" t="s">
        <v>424</v>
      </c>
      <c r="CB3" s="997" t="s">
        <v>437</v>
      </c>
      <c r="CC3" s="998"/>
      <c r="CD3" s="1000" t="s">
        <v>431</v>
      </c>
      <c r="CE3" s="1000" t="s">
        <v>424</v>
      </c>
      <c r="CF3" s="997" t="s">
        <v>438</v>
      </c>
      <c r="CG3" s="998"/>
      <c r="CH3" s="1000" t="s">
        <v>431</v>
      </c>
      <c r="CI3" s="1000" t="s">
        <v>424</v>
      </c>
      <c r="CJ3" s="997" t="s">
        <v>439</v>
      </c>
      <c r="CK3" s="998"/>
      <c r="CL3" s="1000" t="s">
        <v>431</v>
      </c>
      <c r="CM3" s="1000" t="s">
        <v>424</v>
      </c>
      <c r="CN3" s="997" t="s">
        <v>440</v>
      </c>
      <c r="CO3" s="998"/>
      <c r="CP3" s="1000" t="s">
        <v>431</v>
      </c>
      <c r="CQ3" s="1000" t="s">
        <v>424</v>
      </c>
      <c r="CR3" s="1017" t="s">
        <v>514</v>
      </c>
      <c r="CS3" s="1018"/>
      <c r="CT3" s="1015" t="s">
        <v>431</v>
      </c>
      <c r="CU3" s="1015" t="s">
        <v>424</v>
      </c>
      <c r="CV3" s="1017" t="s">
        <v>515</v>
      </c>
      <c r="CW3" s="1018"/>
      <c r="CX3" s="1015" t="s">
        <v>431</v>
      </c>
      <c r="CY3" s="1015" t="s">
        <v>424</v>
      </c>
      <c r="CZ3" s="1017" t="s">
        <v>516</v>
      </c>
      <c r="DA3" s="1018"/>
      <c r="DB3" s="1015" t="s">
        <v>431</v>
      </c>
      <c r="DC3" s="1015" t="s">
        <v>424</v>
      </c>
      <c r="DG3" s="997" t="s">
        <v>432</v>
      </c>
      <c r="DH3" s="998"/>
      <c r="DI3" s="1000" t="s">
        <v>431</v>
      </c>
      <c r="DJ3" s="1000" t="s">
        <v>424</v>
      </c>
      <c r="DK3" s="997" t="s">
        <v>780</v>
      </c>
      <c r="DL3" s="998"/>
      <c r="DM3" s="1000" t="s">
        <v>431</v>
      </c>
      <c r="DN3" s="1000" t="s">
        <v>424</v>
      </c>
    </row>
    <row r="4" spans="1:118" ht="27" customHeight="1">
      <c r="A4" s="1002"/>
      <c r="B4" s="782" t="s">
        <v>639</v>
      </c>
      <c r="C4" s="1005"/>
      <c r="D4" s="783" t="s">
        <v>844</v>
      </c>
      <c r="E4" s="783" t="s">
        <v>892</v>
      </c>
      <c r="F4" s="784" t="s">
        <v>953</v>
      </c>
      <c r="G4" s="1014"/>
      <c r="H4" s="1014"/>
      <c r="I4" s="783" t="s">
        <v>892</v>
      </c>
      <c r="J4" s="784" t="s">
        <v>953</v>
      </c>
      <c r="K4" s="1002"/>
      <c r="L4" s="1002"/>
      <c r="M4" s="783" t="s">
        <v>892</v>
      </c>
      <c r="N4" s="784" t="s">
        <v>953</v>
      </c>
      <c r="O4" s="1002"/>
      <c r="P4" s="1002"/>
      <c r="Q4" s="783" t="s">
        <v>892</v>
      </c>
      <c r="R4" s="784" t="s">
        <v>953</v>
      </c>
      <c r="S4" s="1002"/>
      <c r="T4" s="1002"/>
      <c r="U4" s="783" t="s">
        <v>892</v>
      </c>
      <c r="V4" s="784" t="s">
        <v>953</v>
      </c>
      <c r="W4" s="1002"/>
      <c r="X4" s="1002"/>
      <c r="Y4" s="783" t="s">
        <v>950</v>
      </c>
      <c r="Z4" s="783" t="s">
        <v>954</v>
      </c>
      <c r="AA4" s="1002"/>
      <c r="AB4" s="1002"/>
      <c r="AC4" s="783" t="s">
        <v>444</v>
      </c>
      <c r="AD4" s="783" t="s">
        <v>443</v>
      </c>
      <c r="AE4" s="1002"/>
      <c r="AF4" s="1002"/>
      <c r="AG4" s="783" t="s">
        <v>442</v>
      </c>
      <c r="AH4" s="783" t="s">
        <v>443</v>
      </c>
      <c r="AI4" s="1002"/>
      <c r="AJ4" s="783" t="s">
        <v>892</v>
      </c>
      <c r="AK4" s="784" t="s">
        <v>953</v>
      </c>
      <c r="AL4" s="1002"/>
      <c r="AM4" s="1002"/>
      <c r="AN4" s="783" t="s">
        <v>892</v>
      </c>
      <c r="AO4" s="784" t="s">
        <v>949</v>
      </c>
      <c r="AP4" s="1002"/>
      <c r="AQ4" s="1002"/>
      <c r="AR4" s="783" t="s">
        <v>410</v>
      </c>
      <c r="AS4" s="784" t="s">
        <v>563</v>
      </c>
      <c r="AT4" s="1002"/>
      <c r="AU4" s="1002"/>
      <c r="AV4" s="783" t="s">
        <v>892</v>
      </c>
      <c r="AW4" s="784" t="s">
        <v>953</v>
      </c>
      <c r="AX4" s="1002"/>
      <c r="AY4" s="1002"/>
      <c r="AZ4" s="783" t="s">
        <v>564</v>
      </c>
      <c r="BA4" s="783" t="s">
        <v>565</v>
      </c>
      <c r="BB4" s="1002"/>
      <c r="BC4" s="1002"/>
      <c r="BD4" s="783" t="s">
        <v>442</v>
      </c>
      <c r="BE4" s="783" t="s">
        <v>443</v>
      </c>
      <c r="BF4" s="1002"/>
      <c r="BG4" s="1002"/>
      <c r="BH4" s="783" t="s">
        <v>442</v>
      </c>
      <c r="BI4" s="783" t="s">
        <v>443</v>
      </c>
      <c r="BJ4" s="1002"/>
      <c r="BK4" s="1002"/>
      <c r="BL4" s="783" t="s">
        <v>892</v>
      </c>
      <c r="BM4" s="784" t="s">
        <v>953</v>
      </c>
      <c r="BN4" s="1002"/>
      <c r="BO4" s="1002"/>
      <c r="BP4" s="783" t="s">
        <v>892</v>
      </c>
      <c r="BQ4" s="784" t="s">
        <v>953</v>
      </c>
      <c r="BR4" s="1002"/>
      <c r="BS4" s="1002"/>
      <c r="BT4" s="783" t="s">
        <v>562</v>
      </c>
      <c r="BU4" s="784" t="s">
        <v>566</v>
      </c>
      <c r="BV4" s="1002"/>
      <c r="BW4" s="1002"/>
      <c r="BX4" s="783" t="s">
        <v>442</v>
      </c>
      <c r="BY4" s="783" t="s">
        <v>443</v>
      </c>
      <c r="BZ4" s="1002"/>
      <c r="CA4" s="1002"/>
      <c r="CB4" s="783" t="s">
        <v>442</v>
      </c>
      <c r="CC4" s="783" t="s">
        <v>445</v>
      </c>
      <c r="CD4" s="1002"/>
      <c r="CE4" s="1002"/>
      <c r="CF4" s="783" t="s">
        <v>892</v>
      </c>
      <c r="CG4" s="784" t="s">
        <v>953</v>
      </c>
      <c r="CH4" s="1002"/>
      <c r="CI4" s="1002"/>
      <c r="CJ4" s="783" t="s">
        <v>727</v>
      </c>
      <c r="CK4" s="784" t="s">
        <v>951</v>
      </c>
      <c r="CL4" s="1002"/>
      <c r="CM4" s="1002"/>
      <c r="CN4" s="783" t="s">
        <v>892</v>
      </c>
      <c r="CO4" s="784" t="s">
        <v>953</v>
      </c>
      <c r="CP4" s="1002"/>
      <c r="CQ4" s="1002"/>
      <c r="CR4" s="785" t="s">
        <v>950</v>
      </c>
      <c r="CS4" s="785" t="s">
        <v>954</v>
      </c>
      <c r="CT4" s="1016"/>
      <c r="CU4" s="1016"/>
      <c r="CV4" s="785" t="s">
        <v>442</v>
      </c>
      <c r="CW4" s="785" t="s">
        <v>517</v>
      </c>
      <c r="CX4" s="1016"/>
      <c r="CY4" s="1016"/>
      <c r="CZ4" s="785" t="s">
        <v>950</v>
      </c>
      <c r="DA4" s="785" t="s">
        <v>954</v>
      </c>
      <c r="DB4" s="1016"/>
      <c r="DC4" s="1016"/>
      <c r="DG4" s="783" t="s">
        <v>642</v>
      </c>
      <c r="DH4" s="784" t="s">
        <v>782</v>
      </c>
      <c r="DI4" s="1002"/>
      <c r="DJ4" s="1002"/>
      <c r="DK4" s="783" t="s">
        <v>892</v>
      </c>
      <c r="DL4" s="784" t="s">
        <v>953</v>
      </c>
      <c r="DM4" s="1002"/>
      <c r="DN4" s="1002"/>
    </row>
    <row r="5" spans="1:118" s="238" customFormat="1" ht="15" hidden="1" customHeight="1">
      <c r="A5" s="235" t="s">
        <v>250</v>
      </c>
      <c r="B5" s="235"/>
      <c r="C5" s="209" t="s">
        <v>251</v>
      </c>
      <c r="D5" s="127">
        <f>SUM(D6:D18)</f>
        <v>0</v>
      </c>
      <c r="E5" s="128">
        <f>SUM(E6:E18)</f>
        <v>0</v>
      </c>
      <c r="F5" s="128">
        <f>SUM(F6:F18)</f>
        <v>0</v>
      </c>
      <c r="G5" s="129">
        <f>F5-E5</f>
        <v>0</v>
      </c>
      <c r="H5" s="164">
        <v>0</v>
      </c>
      <c r="I5" s="128">
        <f t="shared" ref="I5:AD5" si="0">SUM(I6:I18)</f>
        <v>0</v>
      </c>
      <c r="J5" s="128">
        <f t="shared" si="0"/>
        <v>0</v>
      </c>
      <c r="K5" s="129">
        <f t="shared" si="0"/>
        <v>0</v>
      </c>
      <c r="L5" s="129">
        <v>0</v>
      </c>
      <c r="M5" s="128">
        <f t="shared" si="0"/>
        <v>0</v>
      </c>
      <c r="N5" s="128">
        <f t="shared" si="0"/>
        <v>0</v>
      </c>
      <c r="O5" s="129">
        <f t="shared" si="0"/>
        <v>0</v>
      </c>
      <c r="P5" s="129">
        <f t="shared" si="0"/>
        <v>0</v>
      </c>
      <c r="Q5" s="128">
        <f t="shared" si="0"/>
        <v>0</v>
      </c>
      <c r="R5" s="128">
        <f t="shared" si="0"/>
        <v>0</v>
      </c>
      <c r="S5" s="129">
        <f t="shared" si="0"/>
        <v>0</v>
      </c>
      <c r="T5" s="129">
        <f t="shared" si="0"/>
        <v>0</v>
      </c>
      <c r="U5" s="128">
        <f t="shared" si="0"/>
        <v>0</v>
      </c>
      <c r="V5" s="128">
        <f t="shared" si="0"/>
        <v>0</v>
      </c>
      <c r="W5" s="129">
        <f t="shared" si="0"/>
        <v>0</v>
      </c>
      <c r="X5" s="129">
        <f t="shared" si="0"/>
        <v>0</v>
      </c>
      <c r="Y5" s="644">
        <f t="shared" si="0"/>
        <v>0</v>
      </c>
      <c r="Z5" s="644">
        <f t="shared" si="0"/>
        <v>0</v>
      </c>
      <c r="AA5" s="129">
        <f t="shared" si="0"/>
        <v>0</v>
      </c>
      <c r="AB5" s="129">
        <f t="shared" si="0"/>
        <v>0</v>
      </c>
      <c r="AC5" s="128">
        <f t="shared" si="0"/>
        <v>0</v>
      </c>
      <c r="AD5" s="128">
        <f t="shared" si="0"/>
        <v>0</v>
      </c>
      <c r="AE5" s="129">
        <f>AD5-AC5</f>
        <v>0</v>
      </c>
      <c r="AF5" s="129"/>
      <c r="AG5" s="128">
        <f t="shared" ref="AG5:AS5" si="1">SUM(AG6:AG18)</f>
        <v>0</v>
      </c>
      <c r="AH5" s="128">
        <f t="shared" si="1"/>
        <v>0</v>
      </c>
      <c r="AI5" s="129">
        <f t="shared" si="1"/>
        <v>0</v>
      </c>
      <c r="AJ5" s="128">
        <f t="shared" si="1"/>
        <v>0</v>
      </c>
      <c r="AK5" s="128">
        <f t="shared" si="1"/>
        <v>0</v>
      </c>
      <c r="AL5" s="129">
        <f t="shared" si="1"/>
        <v>0</v>
      </c>
      <c r="AM5" s="129">
        <f t="shared" si="1"/>
        <v>0</v>
      </c>
      <c r="AN5" s="128">
        <f t="shared" si="1"/>
        <v>0</v>
      </c>
      <c r="AO5" s="128">
        <f t="shared" si="1"/>
        <v>0</v>
      </c>
      <c r="AP5" s="129">
        <f t="shared" si="1"/>
        <v>0</v>
      </c>
      <c r="AQ5" s="129">
        <f t="shared" si="1"/>
        <v>0</v>
      </c>
      <c r="AR5" s="129">
        <f t="shared" si="1"/>
        <v>0</v>
      </c>
      <c r="AS5" s="129">
        <f t="shared" si="1"/>
        <v>0</v>
      </c>
      <c r="AT5" s="129">
        <f>AS5-AR5</f>
        <v>0</v>
      </c>
      <c r="AU5" s="129"/>
      <c r="AV5" s="128">
        <f t="shared" ref="AV5:CO5" si="2">SUM(AV6:AV18)</f>
        <v>0</v>
      </c>
      <c r="AW5" s="128">
        <f t="shared" si="2"/>
        <v>0</v>
      </c>
      <c r="AX5" s="129">
        <f t="shared" si="2"/>
        <v>0</v>
      </c>
      <c r="AY5" s="129">
        <f t="shared" si="2"/>
        <v>0</v>
      </c>
      <c r="AZ5" s="128">
        <f t="shared" si="2"/>
        <v>0</v>
      </c>
      <c r="BA5" s="128">
        <f t="shared" si="2"/>
        <v>0</v>
      </c>
      <c r="BB5" s="129">
        <f t="shared" si="2"/>
        <v>0</v>
      </c>
      <c r="BC5" s="129">
        <f t="shared" si="2"/>
        <v>0</v>
      </c>
      <c r="BD5" s="128">
        <f t="shared" si="2"/>
        <v>0</v>
      </c>
      <c r="BE5" s="128">
        <f t="shared" si="2"/>
        <v>0</v>
      </c>
      <c r="BF5" s="129">
        <f t="shared" si="2"/>
        <v>0</v>
      </c>
      <c r="BG5" s="129">
        <f t="shared" si="2"/>
        <v>0</v>
      </c>
      <c r="BH5" s="128">
        <f t="shared" si="2"/>
        <v>0</v>
      </c>
      <c r="BI5" s="128">
        <f t="shared" si="2"/>
        <v>0</v>
      </c>
      <c r="BJ5" s="129">
        <f t="shared" si="2"/>
        <v>0</v>
      </c>
      <c r="BK5" s="129">
        <f t="shared" si="2"/>
        <v>0</v>
      </c>
      <c r="BL5" s="128">
        <f t="shared" si="2"/>
        <v>0</v>
      </c>
      <c r="BM5" s="128">
        <f t="shared" si="2"/>
        <v>0</v>
      </c>
      <c r="BN5" s="129">
        <f t="shared" si="2"/>
        <v>0</v>
      </c>
      <c r="BO5" s="129">
        <f t="shared" si="2"/>
        <v>0</v>
      </c>
      <c r="BP5" s="128">
        <f>SUM(BP6:BP18)</f>
        <v>0</v>
      </c>
      <c r="BQ5" s="128">
        <f>SUM(BQ6:BQ18)</f>
        <v>0</v>
      </c>
      <c r="BR5" s="129">
        <f>SUM(BR6:BR18)</f>
        <v>0</v>
      </c>
      <c r="BS5" s="129">
        <f>SUM(BS6:BS18)</f>
        <v>0</v>
      </c>
      <c r="BT5" s="128">
        <f t="shared" si="2"/>
        <v>0</v>
      </c>
      <c r="BU5" s="128">
        <f t="shared" si="2"/>
        <v>0</v>
      </c>
      <c r="BV5" s="129">
        <f t="shared" si="2"/>
        <v>0</v>
      </c>
      <c r="BW5" s="129">
        <f t="shared" si="2"/>
        <v>0</v>
      </c>
      <c r="BX5" s="128">
        <f t="shared" si="2"/>
        <v>0</v>
      </c>
      <c r="BY5" s="128">
        <f t="shared" si="2"/>
        <v>0</v>
      </c>
      <c r="BZ5" s="129">
        <f t="shared" si="2"/>
        <v>0</v>
      </c>
      <c r="CA5" s="129">
        <f t="shared" si="2"/>
        <v>0</v>
      </c>
      <c r="CB5" s="128">
        <f>SUM(CB6:CB18)</f>
        <v>0</v>
      </c>
      <c r="CC5" s="128">
        <f>SUM(CC6:CC18)</f>
        <v>0</v>
      </c>
      <c r="CD5" s="129">
        <f>SUM(CD6:CD18)</f>
        <v>0</v>
      </c>
      <c r="CE5" s="129">
        <f>SUM(CE6:CE18)</f>
        <v>0</v>
      </c>
      <c r="CF5" s="128">
        <f t="shared" si="2"/>
        <v>0</v>
      </c>
      <c r="CG5" s="128">
        <f t="shared" si="2"/>
        <v>0</v>
      </c>
      <c r="CH5" s="129">
        <f t="shared" si="2"/>
        <v>0</v>
      </c>
      <c r="CI5" s="129">
        <f t="shared" si="2"/>
        <v>0</v>
      </c>
      <c r="CJ5" s="128">
        <f t="shared" si="2"/>
        <v>0</v>
      </c>
      <c r="CK5" s="128">
        <f t="shared" si="2"/>
        <v>0</v>
      </c>
      <c r="CL5" s="129">
        <f t="shared" si="2"/>
        <v>0</v>
      </c>
      <c r="CM5" s="652"/>
      <c r="CN5" s="652">
        <f t="shared" si="2"/>
        <v>0</v>
      </c>
      <c r="CO5" s="652">
        <f t="shared" si="2"/>
        <v>0</v>
      </c>
      <c r="CP5" s="652">
        <f>CO5-CN5</f>
        <v>0</v>
      </c>
      <c r="CQ5" s="652"/>
      <c r="CR5" s="786">
        <f>SUM(CR6:CR18)</f>
        <v>0</v>
      </c>
      <c r="CS5" s="786">
        <f>SUM(CS6:CS18)</f>
        <v>0</v>
      </c>
      <c r="CT5" s="787">
        <f>CS5-CR5</f>
        <v>0</v>
      </c>
      <c r="CU5" s="788"/>
      <c r="CV5" s="636">
        <f t="shared" ref="CV5:DC5" si="3">SUM(CV6:CV18)</f>
        <v>0</v>
      </c>
      <c r="CW5" s="636">
        <f t="shared" si="3"/>
        <v>0</v>
      </c>
      <c r="CX5" s="786">
        <f t="shared" si="3"/>
        <v>0</v>
      </c>
      <c r="CY5" s="786">
        <f t="shared" si="3"/>
        <v>0</v>
      </c>
      <c r="CZ5" s="636">
        <f t="shared" si="3"/>
        <v>0</v>
      </c>
      <c r="DA5" s="636">
        <f t="shared" si="3"/>
        <v>0</v>
      </c>
      <c r="DB5" s="786">
        <f t="shared" si="3"/>
        <v>0</v>
      </c>
      <c r="DC5" s="786">
        <f t="shared" si="3"/>
        <v>0</v>
      </c>
      <c r="DG5" s="652">
        <f t="shared" ref="DG5:DH5" si="4">SUM(DG6:DG18)</f>
        <v>0</v>
      </c>
      <c r="DH5" s="652">
        <f t="shared" si="4"/>
        <v>0</v>
      </c>
      <c r="DI5" s="652">
        <f>DH5-DG5</f>
        <v>0</v>
      </c>
      <c r="DJ5" s="652"/>
      <c r="DK5" s="652">
        <f t="shared" ref="DK5:DL5" si="5">SUM(DK6:DK18)</f>
        <v>0</v>
      </c>
      <c r="DL5" s="652">
        <f t="shared" si="5"/>
        <v>0</v>
      </c>
      <c r="DM5" s="652">
        <f>DL5-DK5</f>
        <v>0</v>
      </c>
      <c r="DN5" s="652"/>
    </row>
    <row r="6" spans="1:118" ht="12" hidden="1" customHeight="1">
      <c r="A6" s="213"/>
      <c r="B6" s="132"/>
      <c r="C6" s="213" t="s">
        <v>252</v>
      </c>
      <c r="D6" s="132"/>
      <c r="E6" s="134">
        <f t="shared" ref="E6:E17" si="6">I6+M6+Q6+U6+Y6+AJ6+AN6+AR6+AV6+BD6+BH6+BX6+CF6+CJ6+CN6+CR6+CV6+CZ6+AZ6+BL6+BT6</f>
        <v>0</v>
      </c>
      <c r="F6" s="134">
        <f>J6+N6+R6+V6+Z6+AK6+AO6+AS6+AW6+BE6+BI6+BY6+CG6+CK6+CO6+CS6+CW6+DA6+BM6+BU6</f>
        <v>0</v>
      </c>
      <c r="G6" s="135">
        <f t="shared" ref="G6:G35" si="7">F6-E6</f>
        <v>0</v>
      </c>
      <c r="H6" s="135"/>
      <c r="I6" s="134"/>
      <c r="J6" s="134"/>
      <c r="K6" s="136">
        <f>J6-I6</f>
        <v>0</v>
      </c>
      <c r="L6" s="136"/>
      <c r="M6" s="134"/>
      <c r="N6" s="134"/>
      <c r="O6" s="136">
        <f>N6-M6</f>
        <v>0</v>
      </c>
      <c r="P6" s="136"/>
      <c r="Q6" s="134"/>
      <c r="R6" s="134"/>
      <c r="S6" s="136">
        <f>R6-Q6</f>
        <v>0</v>
      </c>
      <c r="T6" s="136"/>
      <c r="U6" s="134"/>
      <c r="V6" s="134"/>
      <c r="W6" s="136">
        <f>V6-U6</f>
        <v>0</v>
      </c>
      <c r="X6" s="136"/>
      <c r="Y6" s="641">
        <f t="shared" ref="Y6:Z42" si="8">AC6</f>
        <v>0</v>
      </c>
      <c r="Z6" s="641">
        <f t="shared" si="8"/>
        <v>0</v>
      </c>
      <c r="AA6" s="136">
        <f>Z6-Y6</f>
        <v>0</v>
      </c>
      <c r="AB6" s="136"/>
      <c r="AC6" s="134"/>
      <c r="AD6" s="134"/>
      <c r="AE6" s="136">
        <f>AD6-AC6</f>
        <v>0</v>
      </c>
      <c r="AF6" s="136"/>
      <c r="AG6" s="134"/>
      <c r="AH6" s="134"/>
      <c r="AI6" s="136">
        <f>AH6-AG6</f>
        <v>0</v>
      </c>
      <c r="AJ6" s="134"/>
      <c r="AK6" s="134"/>
      <c r="AL6" s="136">
        <f>AK6-AJ6</f>
        <v>0</v>
      </c>
      <c r="AM6" s="136"/>
      <c r="AN6" s="134"/>
      <c r="AO6" s="134"/>
      <c r="AP6" s="136">
        <f>AO6-AN6</f>
        <v>0</v>
      </c>
      <c r="AQ6" s="136"/>
      <c r="AR6" s="136"/>
      <c r="AS6" s="136"/>
      <c r="AT6" s="136">
        <f>AS6-AR6</f>
        <v>0</v>
      </c>
      <c r="AU6" s="136"/>
      <c r="AV6" s="134"/>
      <c r="AW6" s="134"/>
      <c r="AX6" s="136">
        <f>AW6-AV6</f>
        <v>0</v>
      </c>
      <c r="AY6" s="136"/>
      <c r="AZ6" s="134"/>
      <c r="BA6" s="134"/>
      <c r="BB6" s="136">
        <f>BA6-AZ6</f>
        <v>0</v>
      </c>
      <c r="BC6" s="136"/>
      <c r="BD6" s="134"/>
      <c r="BE6" s="134"/>
      <c r="BF6" s="136">
        <f>BE6-BD6</f>
        <v>0</v>
      </c>
      <c r="BG6" s="136"/>
      <c r="BH6" s="134"/>
      <c r="BI6" s="134"/>
      <c r="BJ6" s="136">
        <f>BI6-BH6</f>
        <v>0</v>
      </c>
      <c r="BK6" s="136"/>
      <c r="BL6" s="134"/>
      <c r="BM6" s="134"/>
      <c r="BN6" s="136">
        <f>BM6-BL6</f>
        <v>0</v>
      </c>
      <c r="BO6" s="136"/>
      <c r="BP6" s="134"/>
      <c r="BQ6" s="134"/>
      <c r="BR6" s="136">
        <f>BQ6-BP6</f>
        <v>0</v>
      </c>
      <c r="BS6" s="136"/>
      <c r="BT6" s="134"/>
      <c r="BU6" s="134"/>
      <c r="BV6" s="136">
        <f>BU6-BT6</f>
        <v>0</v>
      </c>
      <c r="BW6" s="136"/>
      <c r="BX6" s="134"/>
      <c r="BY6" s="134"/>
      <c r="BZ6" s="136">
        <f>BY6-BX6</f>
        <v>0</v>
      </c>
      <c r="CA6" s="136"/>
      <c r="CB6" s="134"/>
      <c r="CC6" s="134"/>
      <c r="CD6" s="136">
        <f>CC6-CB6</f>
        <v>0</v>
      </c>
      <c r="CE6" s="136"/>
      <c r="CF6" s="134"/>
      <c r="CG6" s="134"/>
      <c r="CH6" s="136">
        <f>CG6-CF6</f>
        <v>0</v>
      </c>
      <c r="CI6" s="136"/>
      <c r="CJ6" s="134"/>
      <c r="CK6" s="134"/>
      <c r="CL6" s="136">
        <f>CK6-CJ6</f>
        <v>0</v>
      </c>
      <c r="CM6" s="652"/>
      <c r="CN6" s="642"/>
      <c r="CO6" s="642"/>
      <c r="CP6" s="642">
        <f>CO6-CN6</f>
        <v>0</v>
      </c>
      <c r="CQ6" s="642"/>
      <c r="CR6" s="779"/>
      <c r="CS6" s="779"/>
      <c r="CT6" s="789">
        <f>CS6-CR6</f>
        <v>0</v>
      </c>
      <c r="CU6" s="790"/>
      <c r="CV6" s="780"/>
      <c r="CW6" s="780"/>
      <c r="CX6" s="789">
        <f>CW6-CV6</f>
        <v>0</v>
      </c>
      <c r="CY6" s="790"/>
      <c r="CZ6" s="780"/>
      <c r="DA6" s="780"/>
      <c r="DB6" s="789">
        <f>DA6-CZ6</f>
        <v>0</v>
      </c>
      <c r="DC6" s="790"/>
      <c r="DG6" s="642"/>
      <c r="DH6" s="642"/>
      <c r="DI6" s="642">
        <f>DH6-DG6</f>
        <v>0</v>
      </c>
      <c r="DJ6" s="642"/>
      <c r="DK6" s="642"/>
      <c r="DL6" s="642"/>
      <c r="DM6" s="642">
        <f>DL6-DK6</f>
        <v>0</v>
      </c>
      <c r="DN6" s="642"/>
    </row>
    <row r="7" spans="1:118" ht="16.5" hidden="1" customHeight="1">
      <c r="A7" s="213"/>
      <c r="B7" s="132"/>
      <c r="C7" s="213" t="s">
        <v>253</v>
      </c>
      <c r="D7" s="138"/>
      <c r="E7" s="100">
        <f t="shared" si="6"/>
        <v>0</v>
      </c>
      <c r="F7" s="100">
        <f>J7+N7+R7+V7+Z7+AK7+AO7+AS7+AW7+BE7+BI7+BY7+CG7+CK7+CO7+CS7+CW7+DA7+BM7+BU7</f>
        <v>0</v>
      </c>
      <c r="G7" s="109">
        <f t="shared" si="7"/>
        <v>0</v>
      </c>
      <c r="H7" s="109"/>
      <c r="I7" s="100"/>
      <c r="J7" s="100"/>
      <c r="K7" s="103">
        <f>J7-I7</f>
        <v>0</v>
      </c>
      <c r="L7" s="103"/>
      <c r="M7" s="100"/>
      <c r="N7" s="100"/>
      <c r="O7" s="103">
        <f>N7-M7</f>
        <v>0</v>
      </c>
      <c r="P7" s="103"/>
      <c r="Q7" s="100"/>
      <c r="R7" s="100"/>
      <c r="S7" s="103">
        <f>R7-Q7</f>
        <v>0</v>
      </c>
      <c r="T7" s="103"/>
      <c r="U7" s="100"/>
      <c r="V7" s="100"/>
      <c r="W7" s="103">
        <f>V7-U7</f>
        <v>0</v>
      </c>
      <c r="X7" s="103"/>
      <c r="Y7" s="640">
        <f t="shared" si="8"/>
        <v>0</v>
      </c>
      <c r="Z7" s="640">
        <f t="shared" si="8"/>
        <v>0</v>
      </c>
      <c r="AA7" s="103">
        <f>Z7-Y7</f>
        <v>0</v>
      </c>
      <c r="AB7" s="103"/>
      <c r="AC7" s="100"/>
      <c r="AD7" s="100"/>
      <c r="AE7" s="103">
        <f>AD7-AC7</f>
        <v>0</v>
      </c>
      <c r="AF7" s="103"/>
      <c r="AG7" s="100"/>
      <c r="AH7" s="100"/>
      <c r="AI7" s="103">
        <f>AH7-AG7</f>
        <v>0</v>
      </c>
      <c r="AJ7" s="100"/>
      <c r="AK7" s="100"/>
      <c r="AL7" s="103">
        <f>AK7-AJ7</f>
        <v>0</v>
      </c>
      <c r="AM7" s="103"/>
      <c r="AN7" s="100"/>
      <c r="AO7" s="100"/>
      <c r="AP7" s="103">
        <f>AO7-AN7</f>
        <v>0</v>
      </c>
      <c r="AQ7" s="103"/>
      <c r="AR7" s="103"/>
      <c r="AS7" s="103"/>
      <c r="AT7" s="103">
        <f>AS7-AR7</f>
        <v>0</v>
      </c>
      <c r="AU7" s="103"/>
      <c r="AV7" s="100"/>
      <c r="AW7" s="100"/>
      <c r="AX7" s="103">
        <f>AW7-AV7</f>
        <v>0</v>
      </c>
      <c r="AY7" s="103"/>
      <c r="AZ7" s="100"/>
      <c r="BA7" s="100"/>
      <c r="BB7" s="103">
        <f>BA7-AZ7</f>
        <v>0</v>
      </c>
      <c r="BC7" s="103"/>
      <c r="BD7" s="100"/>
      <c r="BE7" s="100"/>
      <c r="BF7" s="103">
        <f>BE7-BD7</f>
        <v>0</v>
      </c>
      <c r="BG7" s="103"/>
      <c r="BH7" s="100"/>
      <c r="BI7" s="100"/>
      <c r="BJ7" s="103">
        <f>BI7-BH7</f>
        <v>0</v>
      </c>
      <c r="BK7" s="103"/>
      <c r="BL7" s="100"/>
      <c r="BM7" s="100"/>
      <c r="BN7" s="103">
        <f>BM7-BL7</f>
        <v>0</v>
      </c>
      <c r="BO7" s="103"/>
      <c r="BP7" s="100"/>
      <c r="BQ7" s="100"/>
      <c r="BR7" s="103">
        <f>BQ7-BP7</f>
        <v>0</v>
      </c>
      <c r="BS7" s="103"/>
      <c r="BT7" s="100"/>
      <c r="BU7" s="100"/>
      <c r="BV7" s="103">
        <f>BU7-BT7</f>
        <v>0</v>
      </c>
      <c r="BW7" s="103"/>
      <c r="BX7" s="100"/>
      <c r="BY7" s="100"/>
      <c r="BZ7" s="103">
        <f>BY7-BX7</f>
        <v>0</v>
      </c>
      <c r="CA7" s="103"/>
      <c r="CB7" s="100"/>
      <c r="CC7" s="100"/>
      <c r="CD7" s="103">
        <f>CC7-CB7</f>
        <v>0</v>
      </c>
      <c r="CE7" s="103"/>
      <c r="CF7" s="100"/>
      <c r="CG7" s="100"/>
      <c r="CH7" s="103">
        <f>CG7-CF7</f>
        <v>0</v>
      </c>
      <c r="CI7" s="103"/>
      <c r="CJ7" s="100"/>
      <c r="CK7" s="100"/>
      <c r="CL7" s="103">
        <f>CK7-CJ7</f>
        <v>0</v>
      </c>
      <c r="CM7" s="652"/>
      <c r="CN7" s="654"/>
      <c r="CO7" s="654"/>
      <c r="CP7" s="654">
        <f>CO7-CN7</f>
        <v>0</v>
      </c>
      <c r="CQ7" s="654"/>
      <c r="CR7" s="779"/>
      <c r="CS7" s="779"/>
      <c r="CT7" s="789">
        <f>CS7-CR7</f>
        <v>0</v>
      </c>
      <c r="CU7" s="790"/>
      <c r="CV7" s="780"/>
      <c r="CW7" s="780"/>
      <c r="CX7" s="789">
        <f>CW7-CV7</f>
        <v>0</v>
      </c>
      <c r="CY7" s="790"/>
      <c r="CZ7" s="780"/>
      <c r="DA7" s="780"/>
      <c r="DB7" s="789">
        <f>DA7-CZ7</f>
        <v>0</v>
      </c>
      <c r="DC7" s="790"/>
      <c r="DG7" s="654"/>
      <c r="DH7" s="654"/>
      <c r="DI7" s="654">
        <f>DH7-DG7</f>
        <v>0</v>
      </c>
      <c r="DJ7" s="654"/>
      <c r="DK7" s="654"/>
      <c r="DL7" s="654"/>
      <c r="DM7" s="654">
        <f>DL7-DK7</f>
        <v>0</v>
      </c>
      <c r="DN7" s="654"/>
    </row>
    <row r="8" spans="1:118" ht="26.25" hidden="1" customHeight="1">
      <c r="A8" s="213"/>
      <c r="B8" s="132"/>
      <c r="C8" s="212" t="s">
        <v>446</v>
      </c>
      <c r="D8" s="142"/>
      <c r="E8" s="100">
        <f t="shared" si="6"/>
        <v>0</v>
      </c>
      <c r="F8" s="100">
        <f>J8+N8+R8+V8+Z8+AK8+AO8+AS8+AW8+BE8+BI8+BY8+CG8+CK8+CO8+CS8+CW8+DA8+BM8+BU8</f>
        <v>0</v>
      </c>
      <c r="G8" s="109">
        <f t="shared" si="7"/>
        <v>0</v>
      </c>
      <c r="H8" s="109" t="e">
        <f t="shared" ref="H8:H18" si="9">F8/E8</f>
        <v>#DIV/0!</v>
      </c>
      <c r="I8" s="100"/>
      <c r="J8" s="100"/>
      <c r="K8" s="103">
        <f>J8-I8</f>
        <v>0</v>
      </c>
      <c r="L8" s="103"/>
      <c r="M8" s="100"/>
      <c r="N8" s="100"/>
      <c r="O8" s="103">
        <f>N8-M8</f>
        <v>0</v>
      </c>
      <c r="P8" s="103"/>
      <c r="Q8" s="100"/>
      <c r="R8" s="100"/>
      <c r="S8" s="103">
        <f>R8-Q8</f>
        <v>0</v>
      </c>
      <c r="T8" s="103"/>
      <c r="U8" s="100"/>
      <c r="V8" s="100"/>
      <c r="W8" s="103">
        <f>V8-U8</f>
        <v>0</v>
      </c>
      <c r="X8" s="103"/>
      <c r="Y8" s="640">
        <f t="shared" si="8"/>
        <v>0</v>
      </c>
      <c r="Z8" s="640">
        <f t="shared" si="8"/>
        <v>0</v>
      </c>
      <c r="AA8" s="103">
        <f>Z8-Y8</f>
        <v>0</v>
      </c>
      <c r="AB8" s="103"/>
      <c r="AC8" s="100"/>
      <c r="AD8" s="100"/>
      <c r="AE8" s="103">
        <f>AD8-AC8</f>
        <v>0</v>
      </c>
      <c r="AF8" s="103"/>
      <c r="AG8" s="100"/>
      <c r="AH8" s="100"/>
      <c r="AI8" s="103">
        <f>AH8-AG8</f>
        <v>0</v>
      </c>
      <c r="AJ8" s="100"/>
      <c r="AK8" s="100"/>
      <c r="AL8" s="103">
        <f>AK8-AJ8</f>
        <v>0</v>
      </c>
      <c r="AM8" s="103"/>
      <c r="AN8" s="100"/>
      <c r="AO8" s="100"/>
      <c r="AP8" s="103">
        <f>AO8-AN8</f>
        <v>0</v>
      </c>
      <c r="AQ8" s="103"/>
      <c r="AR8" s="103"/>
      <c r="AS8" s="103"/>
      <c r="AT8" s="103">
        <f>AS8-AR8</f>
        <v>0</v>
      </c>
      <c r="AU8" s="103"/>
      <c r="AV8" s="100"/>
      <c r="AW8" s="100"/>
      <c r="AX8" s="103">
        <f>AW8-AV8</f>
        <v>0</v>
      </c>
      <c r="AY8" s="103"/>
      <c r="AZ8" s="100"/>
      <c r="BA8" s="100"/>
      <c r="BB8" s="103">
        <f>BA8-AZ8</f>
        <v>0</v>
      </c>
      <c r="BC8" s="103"/>
      <c r="BD8" s="100"/>
      <c r="BE8" s="100"/>
      <c r="BF8" s="103">
        <f>BE8-BD8</f>
        <v>0</v>
      </c>
      <c r="BG8" s="103"/>
      <c r="BH8" s="100"/>
      <c r="BI8" s="100"/>
      <c r="BJ8" s="103">
        <f>BI8-BH8</f>
        <v>0</v>
      </c>
      <c r="BK8" s="103"/>
      <c r="BL8" s="100"/>
      <c r="BM8" s="100"/>
      <c r="BN8" s="103">
        <f>BM8-BL8</f>
        <v>0</v>
      </c>
      <c r="BO8" s="103"/>
      <c r="BP8" s="100"/>
      <c r="BQ8" s="100"/>
      <c r="BR8" s="103">
        <f>BQ8-BP8</f>
        <v>0</v>
      </c>
      <c r="BS8" s="103"/>
      <c r="BT8" s="100"/>
      <c r="BU8" s="100"/>
      <c r="BV8" s="103">
        <f>BU8-BT8</f>
        <v>0</v>
      </c>
      <c r="BW8" s="103"/>
      <c r="BX8" s="100"/>
      <c r="BY8" s="100"/>
      <c r="BZ8" s="103">
        <f>BY8-BX8</f>
        <v>0</v>
      </c>
      <c r="CA8" s="103"/>
      <c r="CB8" s="100"/>
      <c r="CC8" s="100"/>
      <c r="CD8" s="103">
        <f>CC8-CB8</f>
        <v>0</v>
      </c>
      <c r="CE8" s="103"/>
      <c r="CF8" s="100"/>
      <c r="CG8" s="100"/>
      <c r="CH8" s="103">
        <f>CG8-CF8</f>
        <v>0</v>
      </c>
      <c r="CI8" s="103"/>
      <c r="CJ8" s="100"/>
      <c r="CK8" s="100"/>
      <c r="CL8" s="103">
        <f>CK8-CJ8</f>
        <v>0</v>
      </c>
      <c r="CM8" s="652"/>
      <c r="CN8" s="654"/>
      <c r="CO8" s="654"/>
      <c r="CP8" s="654">
        <f>CO8-CN8</f>
        <v>0</v>
      </c>
      <c r="CQ8" s="654"/>
      <c r="CR8" s="779"/>
      <c r="CS8" s="779"/>
      <c r="CT8" s="789">
        <f>CS8-CR8</f>
        <v>0</v>
      </c>
      <c r="CU8" s="790"/>
      <c r="CV8" s="780"/>
      <c r="CW8" s="780"/>
      <c r="CX8" s="789">
        <f>CW8-CV8</f>
        <v>0</v>
      </c>
      <c r="CY8" s="790"/>
      <c r="CZ8" s="780"/>
      <c r="DA8" s="780"/>
      <c r="DB8" s="789">
        <f>DA8-CZ8</f>
        <v>0</v>
      </c>
      <c r="DC8" s="790"/>
      <c r="DG8" s="654"/>
      <c r="DH8" s="654"/>
      <c r="DI8" s="654">
        <f>DH8-DG8</f>
        <v>0</v>
      </c>
      <c r="DJ8" s="654"/>
      <c r="DK8" s="654"/>
      <c r="DL8" s="654"/>
      <c r="DM8" s="654">
        <f>DL8-DK8</f>
        <v>0</v>
      </c>
      <c r="DN8" s="654"/>
    </row>
    <row r="9" spans="1:118" ht="14.25" hidden="1" customHeight="1">
      <c r="A9" s="213"/>
      <c r="B9" s="132"/>
      <c r="C9" s="212" t="s">
        <v>254</v>
      </c>
      <c r="D9" s="142"/>
      <c r="E9" s="100">
        <f t="shared" si="6"/>
        <v>0</v>
      </c>
      <c r="F9" s="100">
        <f>J9+N9+R9+V9+Z9+AK9+AO9+AS9+AW9+BE9+BI9+BY9+CG9+CK9+CO9+CS9+CW9+DA9+BM9+BU9</f>
        <v>0</v>
      </c>
      <c r="G9" s="109">
        <f t="shared" si="7"/>
        <v>0</v>
      </c>
      <c r="H9" s="109" t="e">
        <f t="shared" si="9"/>
        <v>#DIV/0!</v>
      </c>
      <c r="I9" s="100"/>
      <c r="J9" s="100"/>
      <c r="K9" s="103">
        <f>J9-I9</f>
        <v>0</v>
      </c>
      <c r="L9" s="103"/>
      <c r="M9" s="100"/>
      <c r="N9" s="100"/>
      <c r="O9" s="103">
        <f>N9-M9</f>
        <v>0</v>
      </c>
      <c r="P9" s="103"/>
      <c r="Q9" s="100"/>
      <c r="R9" s="100"/>
      <c r="S9" s="103">
        <f>R9-Q9</f>
        <v>0</v>
      </c>
      <c r="T9" s="103"/>
      <c r="U9" s="100"/>
      <c r="V9" s="100"/>
      <c r="W9" s="103">
        <f>V9-U9</f>
        <v>0</v>
      </c>
      <c r="X9" s="103"/>
      <c r="Y9" s="640">
        <f t="shared" si="8"/>
        <v>0</v>
      </c>
      <c r="Z9" s="640">
        <f t="shared" si="8"/>
        <v>0</v>
      </c>
      <c r="AA9" s="103">
        <f>Z9-Y9</f>
        <v>0</v>
      </c>
      <c r="AB9" s="103"/>
      <c r="AC9" s="100"/>
      <c r="AD9" s="100"/>
      <c r="AE9" s="103">
        <f>AD9-AC9</f>
        <v>0</v>
      </c>
      <c r="AF9" s="103"/>
      <c r="AG9" s="100"/>
      <c r="AH9" s="100"/>
      <c r="AI9" s="103">
        <f>AH9-AG9</f>
        <v>0</v>
      </c>
      <c r="AJ9" s="100"/>
      <c r="AK9" s="100"/>
      <c r="AL9" s="103">
        <f>AK9-AJ9</f>
        <v>0</v>
      </c>
      <c r="AM9" s="103"/>
      <c r="AN9" s="100"/>
      <c r="AO9" s="100"/>
      <c r="AP9" s="103">
        <f>AO9-AN9</f>
        <v>0</v>
      </c>
      <c r="AQ9" s="103"/>
      <c r="AR9" s="103"/>
      <c r="AS9" s="103"/>
      <c r="AT9" s="103">
        <f>AS9-AR9</f>
        <v>0</v>
      </c>
      <c r="AU9" s="103"/>
      <c r="AV9" s="100"/>
      <c r="AW9" s="100"/>
      <c r="AX9" s="103">
        <f>AW9-AV9</f>
        <v>0</v>
      </c>
      <c r="AY9" s="103"/>
      <c r="AZ9" s="100"/>
      <c r="BA9" s="100"/>
      <c r="BB9" s="103">
        <f>BA9-AZ9</f>
        <v>0</v>
      </c>
      <c r="BC9" s="103"/>
      <c r="BD9" s="100"/>
      <c r="BE9" s="100"/>
      <c r="BF9" s="103">
        <f>BE9-BD9</f>
        <v>0</v>
      </c>
      <c r="BG9" s="103"/>
      <c r="BH9" s="100"/>
      <c r="BI9" s="100"/>
      <c r="BJ9" s="103">
        <f>BI9-BH9</f>
        <v>0</v>
      </c>
      <c r="BK9" s="103"/>
      <c r="BL9" s="100"/>
      <c r="BM9" s="100"/>
      <c r="BN9" s="103">
        <f>BM9-BL9</f>
        <v>0</v>
      </c>
      <c r="BO9" s="103"/>
      <c r="BP9" s="100"/>
      <c r="BQ9" s="100"/>
      <c r="BR9" s="103">
        <f>BQ9-BP9</f>
        <v>0</v>
      </c>
      <c r="BS9" s="103"/>
      <c r="BT9" s="100"/>
      <c r="BU9" s="100"/>
      <c r="BV9" s="103">
        <f>BU9-BT9</f>
        <v>0</v>
      </c>
      <c r="BW9" s="103"/>
      <c r="BX9" s="100"/>
      <c r="BY9" s="100"/>
      <c r="BZ9" s="103">
        <f>BY9-BX9</f>
        <v>0</v>
      </c>
      <c r="CA9" s="103"/>
      <c r="CB9" s="100"/>
      <c r="CC9" s="100"/>
      <c r="CD9" s="103">
        <f>CC9-CB9</f>
        <v>0</v>
      </c>
      <c r="CE9" s="103"/>
      <c r="CF9" s="100"/>
      <c r="CG9" s="100"/>
      <c r="CH9" s="103">
        <f>CG9-CF9</f>
        <v>0</v>
      </c>
      <c r="CI9" s="103"/>
      <c r="CJ9" s="100"/>
      <c r="CK9" s="100"/>
      <c r="CL9" s="103">
        <f>CK9-CJ9</f>
        <v>0</v>
      </c>
      <c r="CM9" s="652"/>
      <c r="CN9" s="654"/>
      <c r="CO9" s="654"/>
      <c r="CP9" s="654">
        <f>CO9-CN9</f>
        <v>0</v>
      </c>
      <c r="CQ9" s="654"/>
      <c r="CR9" s="779"/>
      <c r="CS9" s="779"/>
      <c r="CT9" s="789">
        <f>CS9-CR9</f>
        <v>0</v>
      </c>
      <c r="CU9" s="790"/>
      <c r="CV9" s="780"/>
      <c r="CW9" s="780"/>
      <c r="CX9" s="789">
        <f>CW9-CV9</f>
        <v>0</v>
      </c>
      <c r="CY9" s="790"/>
      <c r="CZ9" s="780"/>
      <c r="DA9" s="780"/>
      <c r="DB9" s="789">
        <f>DA9-CZ9</f>
        <v>0</v>
      </c>
      <c r="DC9" s="790"/>
      <c r="DG9" s="654"/>
      <c r="DH9" s="654"/>
      <c r="DI9" s="654">
        <f>DH9-DG9</f>
        <v>0</v>
      </c>
      <c r="DJ9" s="654"/>
      <c r="DK9" s="654"/>
      <c r="DL9" s="654"/>
      <c r="DM9" s="654">
        <f>DL9-DK9</f>
        <v>0</v>
      </c>
      <c r="DN9" s="654"/>
    </row>
    <row r="10" spans="1:118" ht="15.75" hidden="1" customHeight="1">
      <c r="A10" s="213"/>
      <c r="B10" s="132">
        <v>1701042113</v>
      </c>
      <c r="C10" s="212" t="s">
        <v>643</v>
      </c>
      <c r="D10" s="142"/>
      <c r="E10" s="100">
        <f>I10+M10+Q10+U10+Y10+AJ10+AN10+AV10+BL10+CF10+CN10+DK10</f>
        <v>0</v>
      </c>
      <c r="F10" s="640"/>
      <c r="G10" s="109"/>
      <c r="H10" s="109">
        <v>0</v>
      </c>
      <c r="I10" s="100"/>
      <c r="J10" s="100"/>
      <c r="K10" s="103"/>
      <c r="L10" s="103">
        <v>0</v>
      </c>
      <c r="M10" s="100"/>
      <c r="N10" s="100"/>
      <c r="O10" s="103"/>
      <c r="P10" s="103"/>
      <c r="Q10" s="100"/>
      <c r="R10" s="100"/>
      <c r="S10" s="103"/>
      <c r="T10" s="103"/>
      <c r="U10" s="100"/>
      <c r="V10" s="100"/>
      <c r="W10" s="103"/>
      <c r="X10" s="103"/>
      <c r="Y10" s="640">
        <f t="shared" si="8"/>
        <v>0</v>
      </c>
      <c r="Z10" s="640">
        <f t="shared" si="8"/>
        <v>0</v>
      </c>
      <c r="AA10" s="103"/>
      <c r="AB10" s="103"/>
      <c r="AC10" s="100"/>
      <c r="AD10" s="100"/>
      <c r="AE10" s="103"/>
      <c r="AF10" s="103"/>
      <c r="AG10" s="100"/>
      <c r="AH10" s="100"/>
      <c r="AI10" s="103"/>
      <c r="AJ10" s="100"/>
      <c r="AK10" s="100"/>
      <c r="AL10" s="103"/>
      <c r="AM10" s="103"/>
      <c r="AN10" s="100"/>
      <c r="AO10" s="100"/>
      <c r="AP10" s="103"/>
      <c r="AQ10" s="103"/>
      <c r="AR10" s="103"/>
      <c r="AS10" s="103"/>
      <c r="AT10" s="103"/>
      <c r="AU10" s="103"/>
      <c r="AV10" s="100"/>
      <c r="AW10" s="100"/>
      <c r="AX10" s="103"/>
      <c r="AY10" s="103"/>
      <c r="AZ10" s="100"/>
      <c r="BA10" s="100"/>
      <c r="BB10" s="103"/>
      <c r="BC10" s="103"/>
      <c r="BD10" s="100"/>
      <c r="BE10" s="100"/>
      <c r="BF10" s="103"/>
      <c r="BG10" s="103"/>
      <c r="BH10" s="100"/>
      <c r="BI10" s="100"/>
      <c r="BJ10" s="103"/>
      <c r="BK10" s="103"/>
      <c r="BL10" s="100"/>
      <c r="BM10" s="100"/>
      <c r="BN10" s="103"/>
      <c r="BO10" s="103"/>
      <c r="BP10" s="100"/>
      <c r="BQ10" s="100"/>
      <c r="BR10" s="103"/>
      <c r="BS10" s="103"/>
      <c r="BT10" s="100"/>
      <c r="BU10" s="100"/>
      <c r="BV10" s="103"/>
      <c r="BW10" s="103"/>
      <c r="BX10" s="100"/>
      <c r="BY10" s="100"/>
      <c r="BZ10" s="103"/>
      <c r="CA10" s="103"/>
      <c r="CB10" s="100"/>
      <c r="CC10" s="100"/>
      <c r="CD10" s="103"/>
      <c r="CE10" s="103"/>
      <c r="CF10" s="100"/>
      <c r="CG10" s="100"/>
      <c r="CH10" s="103"/>
      <c r="CI10" s="103"/>
      <c r="CJ10" s="100"/>
      <c r="CK10" s="100"/>
      <c r="CL10" s="103"/>
      <c r="CM10" s="652"/>
      <c r="CN10" s="654"/>
      <c r="CO10" s="654"/>
      <c r="CP10" s="654"/>
      <c r="CQ10" s="654"/>
      <c r="CR10" s="779"/>
      <c r="CS10" s="779"/>
      <c r="CT10" s="789"/>
      <c r="CU10" s="790"/>
      <c r="CV10" s="780"/>
      <c r="CW10" s="780"/>
      <c r="CX10" s="789"/>
      <c r="CY10" s="790"/>
      <c r="CZ10" s="780"/>
      <c r="DA10" s="780"/>
      <c r="DB10" s="789"/>
      <c r="DC10" s="790"/>
      <c r="DG10" s="654"/>
      <c r="DH10" s="654"/>
      <c r="DI10" s="654"/>
      <c r="DJ10" s="654"/>
      <c r="DK10" s="654"/>
      <c r="DL10" s="654"/>
      <c r="DM10" s="654"/>
      <c r="DN10" s="654"/>
    </row>
    <row r="11" spans="1:118" ht="15.75" hidden="1" customHeight="1">
      <c r="A11" s="213"/>
      <c r="B11" s="132">
        <v>1701051164</v>
      </c>
      <c r="C11" s="212" t="s">
        <v>702</v>
      </c>
      <c r="D11" s="142"/>
      <c r="E11" s="100">
        <f t="shared" ref="E11:E14" si="10">I11+M11+Q11+U11+Y11+AJ11+AN11+AV11+BL11+CF11+CN11+DK11</f>
        <v>0</v>
      </c>
      <c r="F11" s="640"/>
      <c r="G11" s="109"/>
      <c r="H11" s="109" t="e">
        <f t="shared" si="9"/>
        <v>#DIV/0!</v>
      </c>
      <c r="I11" s="100"/>
      <c r="J11" s="100"/>
      <c r="K11" s="103"/>
      <c r="L11" s="103"/>
      <c r="M11" s="100"/>
      <c r="N11" s="100"/>
      <c r="O11" s="103"/>
      <c r="P11" s="103"/>
      <c r="Q11" s="100"/>
      <c r="R11" s="100"/>
      <c r="S11" s="103"/>
      <c r="T11" s="103"/>
      <c r="U11" s="100"/>
      <c r="V11" s="100"/>
      <c r="W11" s="103"/>
      <c r="X11" s="103"/>
      <c r="Y11" s="640"/>
      <c r="Z11" s="640"/>
      <c r="AA11" s="103"/>
      <c r="AB11" s="103"/>
      <c r="AC11" s="100"/>
      <c r="AD11" s="100"/>
      <c r="AE11" s="103"/>
      <c r="AF11" s="103"/>
      <c r="AG11" s="100"/>
      <c r="AH11" s="100"/>
      <c r="AI11" s="103"/>
      <c r="AJ11" s="100"/>
      <c r="AK11" s="100"/>
      <c r="AL11" s="103"/>
      <c r="AM11" s="103"/>
      <c r="AN11" s="100"/>
      <c r="AO11" s="100"/>
      <c r="AP11" s="103"/>
      <c r="AQ11" s="103"/>
      <c r="AR11" s="103"/>
      <c r="AS11" s="103"/>
      <c r="AT11" s="103"/>
      <c r="AU11" s="103"/>
      <c r="AV11" s="100"/>
      <c r="AW11" s="100"/>
      <c r="AX11" s="103"/>
      <c r="AY11" s="103"/>
      <c r="AZ11" s="100"/>
      <c r="BA11" s="100"/>
      <c r="BB11" s="103"/>
      <c r="BC11" s="103"/>
      <c r="BD11" s="100"/>
      <c r="BE11" s="100"/>
      <c r="BF11" s="103"/>
      <c r="BG11" s="103"/>
      <c r="BH11" s="100"/>
      <c r="BI11" s="100"/>
      <c r="BJ11" s="103"/>
      <c r="BK11" s="103"/>
      <c r="BL11" s="100"/>
      <c r="BM11" s="100"/>
      <c r="BN11" s="103"/>
      <c r="BO11" s="103"/>
      <c r="BP11" s="100"/>
      <c r="BQ11" s="100"/>
      <c r="BR11" s="103"/>
      <c r="BS11" s="103"/>
      <c r="BT11" s="100"/>
      <c r="BU11" s="100"/>
      <c r="BV11" s="103"/>
      <c r="BW11" s="103"/>
      <c r="BX11" s="100"/>
      <c r="BY11" s="100"/>
      <c r="BZ11" s="103"/>
      <c r="CA11" s="103"/>
      <c r="CB11" s="100"/>
      <c r="CC11" s="100"/>
      <c r="CD11" s="103"/>
      <c r="CE11" s="103"/>
      <c r="CF11" s="100"/>
      <c r="CG11" s="100"/>
      <c r="CH11" s="103"/>
      <c r="CI11" s="103"/>
      <c r="CJ11" s="100"/>
      <c r="CK11" s="100"/>
      <c r="CL11" s="103"/>
      <c r="CM11" s="652"/>
      <c r="CN11" s="654"/>
      <c r="CO11" s="654"/>
      <c r="CP11" s="654"/>
      <c r="CQ11" s="654"/>
      <c r="CR11" s="779"/>
      <c r="CS11" s="779"/>
      <c r="CT11" s="789"/>
      <c r="CU11" s="790"/>
      <c r="CV11" s="780"/>
      <c r="CW11" s="780"/>
      <c r="CX11" s="789"/>
      <c r="CY11" s="790"/>
      <c r="CZ11" s="780"/>
      <c r="DA11" s="780"/>
      <c r="DB11" s="789"/>
      <c r="DC11" s="790"/>
      <c r="DG11" s="654"/>
      <c r="DH11" s="654"/>
      <c r="DI11" s="654"/>
      <c r="DJ11" s="654"/>
      <c r="DK11" s="654"/>
      <c r="DL11" s="654"/>
      <c r="DM11" s="654"/>
      <c r="DN11" s="654"/>
    </row>
    <row r="12" spans="1:118" ht="16.5" hidden="1" customHeight="1">
      <c r="A12" s="213"/>
      <c r="B12" s="132">
        <v>1718000337</v>
      </c>
      <c r="C12" s="212" t="s">
        <v>703</v>
      </c>
      <c r="D12" s="142"/>
      <c r="E12" s="100">
        <f t="shared" si="10"/>
        <v>0</v>
      </c>
      <c r="F12" s="640"/>
      <c r="G12" s="109"/>
      <c r="H12" s="109" t="e">
        <f t="shared" si="9"/>
        <v>#DIV/0!</v>
      </c>
      <c r="I12" s="100"/>
      <c r="J12" s="100"/>
      <c r="K12" s="103">
        <f t="shared" ref="K12:K74" si="11">J12-I12</f>
        <v>0</v>
      </c>
      <c r="L12" s="103"/>
      <c r="M12" s="100"/>
      <c r="N12" s="100"/>
      <c r="O12" s="103">
        <f t="shared" ref="O12:O36" si="12">N12-M12</f>
        <v>0</v>
      </c>
      <c r="P12" s="103"/>
      <c r="Q12" s="100"/>
      <c r="R12" s="100"/>
      <c r="S12" s="103">
        <f t="shared" ref="S12:S36" si="13">R12-Q12</f>
        <v>0</v>
      </c>
      <c r="T12" s="103"/>
      <c r="U12" s="100"/>
      <c r="V12" s="100"/>
      <c r="W12" s="103">
        <f t="shared" ref="W12:W36" si="14">V12-U12</f>
        <v>0</v>
      </c>
      <c r="X12" s="103"/>
      <c r="Y12" s="640">
        <f t="shared" si="8"/>
        <v>0</v>
      </c>
      <c r="Z12" s="640">
        <f t="shared" si="8"/>
        <v>0</v>
      </c>
      <c r="AA12" s="103">
        <f t="shared" ref="AA12:AA36" si="15">Z12-Y12</f>
        <v>0</v>
      </c>
      <c r="AB12" s="103"/>
      <c r="AC12" s="100"/>
      <c r="AD12" s="100"/>
      <c r="AE12" s="103">
        <f t="shared" ref="AE12:AE21" si="16">AD12-AC12</f>
        <v>0</v>
      </c>
      <c r="AF12" s="103"/>
      <c r="AG12" s="100"/>
      <c r="AH12" s="100"/>
      <c r="AI12" s="103">
        <f t="shared" ref="AI12:AI36" si="17">AH12-AG12</f>
        <v>0</v>
      </c>
      <c r="AJ12" s="100"/>
      <c r="AK12" s="100"/>
      <c r="AL12" s="103">
        <f t="shared" ref="AL12:AL36" si="18">AK12-AJ12</f>
        <v>0</v>
      </c>
      <c r="AM12" s="103"/>
      <c r="AN12" s="100"/>
      <c r="AO12" s="100"/>
      <c r="AP12" s="103">
        <f t="shared" ref="AP12:AP36" si="19">AO12-AN12</f>
        <v>0</v>
      </c>
      <c r="AQ12" s="103"/>
      <c r="AR12" s="103"/>
      <c r="AS12" s="103"/>
      <c r="AT12" s="103">
        <f>AS12-AR12</f>
        <v>0</v>
      </c>
      <c r="AU12" s="103"/>
      <c r="AV12" s="100"/>
      <c r="AW12" s="100"/>
      <c r="AX12" s="103">
        <f t="shared" ref="AX12:AX36" si="20">AW12-AV12</f>
        <v>0</v>
      </c>
      <c r="AY12" s="103"/>
      <c r="AZ12" s="100"/>
      <c r="BA12" s="100"/>
      <c r="BB12" s="103">
        <f t="shared" ref="BB12:BB36" si="21">BA12-AZ12</f>
        <v>0</v>
      </c>
      <c r="BC12" s="103"/>
      <c r="BD12" s="100"/>
      <c r="BE12" s="100"/>
      <c r="BF12" s="103">
        <f t="shared" ref="BF12:BF36" si="22">BE12-BD12</f>
        <v>0</v>
      </c>
      <c r="BG12" s="103"/>
      <c r="BH12" s="100"/>
      <c r="BI12" s="100"/>
      <c r="BJ12" s="103">
        <f t="shared" ref="BJ12:BJ36" si="23">BI12-BH12</f>
        <v>0</v>
      </c>
      <c r="BK12" s="103"/>
      <c r="BL12" s="100"/>
      <c r="BM12" s="100"/>
      <c r="BN12" s="103">
        <f t="shared" ref="BN12:BN35" si="24">BM12-BL12</f>
        <v>0</v>
      </c>
      <c r="BO12" s="103"/>
      <c r="BP12" s="100"/>
      <c r="BQ12" s="100"/>
      <c r="BR12" s="103">
        <f t="shared" ref="BR12:BR36" si="25">BQ12-BP12</f>
        <v>0</v>
      </c>
      <c r="BS12" s="103"/>
      <c r="BT12" s="100"/>
      <c r="BU12" s="100"/>
      <c r="BV12" s="103">
        <f t="shared" ref="BV12:BV36" si="26">BU12-BT12</f>
        <v>0</v>
      </c>
      <c r="BW12" s="103"/>
      <c r="BX12" s="100"/>
      <c r="BY12" s="100"/>
      <c r="BZ12" s="103">
        <f t="shared" ref="BZ12:BZ36" si="27">BY12-BX12</f>
        <v>0</v>
      </c>
      <c r="CA12" s="103"/>
      <c r="CB12" s="100"/>
      <c r="CC12" s="100"/>
      <c r="CD12" s="103">
        <f t="shared" ref="CD12:CD36" si="28">CC12-CB12</f>
        <v>0</v>
      </c>
      <c r="CE12" s="103"/>
      <c r="CF12" s="100"/>
      <c r="CG12" s="100"/>
      <c r="CH12" s="103">
        <f t="shared" ref="CH12:CH36" si="29">CG12-CF12</f>
        <v>0</v>
      </c>
      <c r="CI12" s="103"/>
      <c r="CJ12" s="100"/>
      <c r="CK12" s="100"/>
      <c r="CL12" s="103">
        <f t="shared" ref="CL12:CL36" si="30">CK12-CJ12</f>
        <v>0</v>
      </c>
      <c r="CM12" s="652"/>
      <c r="CN12" s="654"/>
      <c r="CO12" s="654"/>
      <c r="CP12" s="654">
        <f>CO12-CN12</f>
        <v>0</v>
      </c>
      <c r="CQ12" s="654"/>
      <c r="CR12" s="779"/>
      <c r="CS12" s="779"/>
      <c r="CT12" s="789">
        <f>CS12-CR12</f>
        <v>0</v>
      </c>
      <c r="CU12" s="790"/>
      <c r="CV12" s="780"/>
      <c r="CW12" s="780"/>
      <c r="CX12" s="789">
        <f t="shared" ref="CX12:CX36" si="31">CW12-CV12</f>
        <v>0</v>
      </c>
      <c r="CY12" s="790"/>
      <c r="CZ12" s="780"/>
      <c r="DA12" s="780"/>
      <c r="DB12" s="789">
        <f t="shared" ref="DB12:DB36" si="32">DA12-CZ12</f>
        <v>0</v>
      </c>
      <c r="DC12" s="790"/>
      <c r="DG12" s="654"/>
      <c r="DH12" s="654"/>
      <c r="DI12" s="654">
        <f>DH12-DG12</f>
        <v>0</v>
      </c>
      <c r="DJ12" s="654"/>
      <c r="DK12" s="654"/>
      <c r="DL12" s="654"/>
      <c r="DM12" s="654">
        <f>DL12-DK12</f>
        <v>0</v>
      </c>
      <c r="DN12" s="654"/>
    </row>
    <row r="13" spans="1:118" ht="16.5" hidden="1" customHeight="1">
      <c r="A13" s="213"/>
      <c r="B13" s="132">
        <v>1701033158</v>
      </c>
      <c r="C13" s="212" t="s">
        <v>704</v>
      </c>
      <c r="D13" s="142"/>
      <c r="E13" s="100">
        <f t="shared" si="10"/>
        <v>0</v>
      </c>
      <c r="F13" s="640"/>
      <c r="G13" s="109"/>
      <c r="H13" s="109"/>
      <c r="I13" s="100"/>
      <c r="J13" s="100"/>
      <c r="K13" s="103"/>
      <c r="L13" s="103"/>
      <c r="M13" s="100"/>
      <c r="N13" s="100"/>
      <c r="O13" s="103"/>
      <c r="P13" s="103"/>
      <c r="Q13" s="100"/>
      <c r="R13" s="100"/>
      <c r="S13" s="103"/>
      <c r="T13" s="103"/>
      <c r="U13" s="100"/>
      <c r="V13" s="100"/>
      <c r="W13" s="103"/>
      <c r="X13" s="103"/>
      <c r="Y13" s="640"/>
      <c r="Z13" s="640"/>
      <c r="AA13" s="103"/>
      <c r="AB13" s="103"/>
      <c r="AC13" s="100"/>
      <c r="AD13" s="100"/>
      <c r="AE13" s="103"/>
      <c r="AF13" s="103"/>
      <c r="AG13" s="100"/>
      <c r="AH13" s="100"/>
      <c r="AI13" s="103"/>
      <c r="AJ13" s="100"/>
      <c r="AK13" s="100"/>
      <c r="AL13" s="103"/>
      <c r="AM13" s="103"/>
      <c r="AN13" s="100"/>
      <c r="AO13" s="100"/>
      <c r="AP13" s="103"/>
      <c r="AQ13" s="103"/>
      <c r="AR13" s="103"/>
      <c r="AS13" s="103"/>
      <c r="AT13" s="103"/>
      <c r="AU13" s="103"/>
      <c r="AV13" s="100"/>
      <c r="AW13" s="100"/>
      <c r="AX13" s="103"/>
      <c r="AY13" s="103"/>
      <c r="AZ13" s="100"/>
      <c r="BA13" s="100"/>
      <c r="BB13" s="103"/>
      <c r="BC13" s="103"/>
      <c r="BD13" s="100"/>
      <c r="BE13" s="100"/>
      <c r="BF13" s="103"/>
      <c r="BG13" s="103"/>
      <c r="BH13" s="100"/>
      <c r="BI13" s="100"/>
      <c r="BJ13" s="103"/>
      <c r="BK13" s="103"/>
      <c r="BL13" s="100"/>
      <c r="BM13" s="100"/>
      <c r="BN13" s="103"/>
      <c r="BO13" s="103"/>
      <c r="BP13" s="100"/>
      <c r="BQ13" s="100"/>
      <c r="BR13" s="103"/>
      <c r="BS13" s="103"/>
      <c r="BT13" s="100"/>
      <c r="BU13" s="100"/>
      <c r="BV13" s="103"/>
      <c r="BW13" s="103"/>
      <c r="BX13" s="100"/>
      <c r="BY13" s="100"/>
      <c r="BZ13" s="103"/>
      <c r="CA13" s="103"/>
      <c r="CB13" s="100"/>
      <c r="CC13" s="100"/>
      <c r="CD13" s="103"/>
      <c r="CE13" s="103"/>
      <c r="CF13" s="100"/>
      <c r="CG13" s="100"/>
      <c r="CH13" s="103"/>
      <c r="CI13" s="103"/>
      <c r="CJ13" s="100"/>
      <c r="CK13" s="100"/>
      <c r="CL13" s="103"/>
      <c r="CM13" s="652"/>
      <c r="CN13" s="654"/>
      <c r="CO13" s="654"/>
      <c r="CP13" s="654"/>
      <c r="CQ13" s="654"/>
      <c r="CR13" s="779"/>
      <c r="CS13" s="779"/>
      <c r="CT13" s="789"/>
      <c r="CU13" s="790"/>
      <c r="CV13" s="780"/>
      <c r="CW13" s="780"/>
      <c r="CX13" s="789"/>
      <c r="CY13" s="790"/>
      <c r="CZ13" s="780"/>
      <c r="DA13" s="780"/>
      <c r="DB13" s="789"/>
      <c r="DC13" s="790"/>
      <c r="DG13" s="654"/>
      <c r="DH13" s="654"/>
      <c r="DI13" s="654"/>
      <c r="DJ13" s="654"/>
      <c r="DK13" s="654"/>
      <c r="DL13" s="654"/>
      <c r="DM13" s="654"/>
      <c r="DN13" s="654"/>
    </row>
    <row r="14" spans="1:118" ht="28.5" hidden="1" customHeight="1">
      <c r="A14" s="213"/>
      <c r="B14" s="132">
        <v>1701037466</v>
      </c>
      <c r="C14" s="212" t="s">
        <v>705</v>
      </c>
      <c r="D14" s="142"/>
      <c r="E14" s="100">
        <f t="shared" si="10"/>
        <v>0</v>
      </c>
      <c r="F14" s="640"/>
      <c r="G14" s="109"/>
      <c r="H14" s="109">
        <v>0</v>
      </c>
      <c r="I14" s="100"/>
      <c r="J14" s="100"/>
      <c r="K14" s="103">
        <f>J14-I14</f>
        <v>0</v>
      </c>
      <c r="L14" s="103"/>
      <c r="M14" s="100"/>
      <c r="N14" s="100"/>
      <c r="O14" s="103">
        <f>N14-M14</f>
        <v>0</v>
      </c>
      <c r="P14" s="103"/>
      <c r="Q14" s="100"/>
      <c r="R14" s="100"/>
      <c r="S14" s="103">
        <f>R14-Q14</f>
        <v>0</v>
      </c>
      <c r="T14" s="103"/>
      <c r="U14" s="100"/>
      <c r="V14" s="100"/>
      <c r="W14" s="103">
        <f>V14-U14</f>
        <v>0</v>
      </c>
      <c r="X14" s="103"/>
      <c r="Y14" s="640">
        <f>AC14</f>
        <v>0</v>
      </c>
      <c r="Z14" s="640">
        <f>AD14</f>
        <v>0</v>
      </c>
      <c r="AA14" s="103">
        <f>Z14-Y14</f>
        <v>0</v>
      </c>
      <c r="AB14" s="103"/>
      <c r="AC14" s="100"/>
      <c r="AD14" s="100"/>
      <c r="AE14" s="103">
        <f>AD14-AC14</f>
        <v>0</v>
      </c>
      <c r="AF14" s="103"/>
      <c r="AG14" s="100"/>
      <c r="AH14" s="100"/>
      <c r="AI14" s="103">
        <f>AH14-AG14</f>
        <v>0</v>
      </c>
      <c r="AJ14" s="100"/>
      <c r="AK14" s="100"/>
      <c r="AL14" s="103">
        <f>AK14-AJ14</f>
        <v>0</v>
      </c>
      <c r="AM14" s="103"/>
      <c r="AN14" s="100"/>
      <c r="AO14" s="100"/>
      <c r="AP14" s="103">
        <f>AO14-AN14</f>
        <v>0</v>
      </c>
      <c r="AQ14" s="103"/>
      <c r="AR14" s="103"/>
      <c r="AS14" s="103"/>
      <c r="AT14" s="103"/>
      <c r="AU14" s="103"/>
      <c r="AV14" s="100"/>
      <c r="AW14" s="100"/>
      <c r="AX14" s="103">
        <f>AW14-AV14</f>
        <v>0</v>
      </c>
      <c r="AY14" s="103"/>
      <c r="AZ14" s="100"/>
      <c r="BA14" s="100"/>
      <c r="BB14" s="103">
        <f>BA14-AZ14</f>
        <v>0</v>
      </c>
      <c r="BC14" s="103"/>
      <c r="BD14" s="100"/>
      <c r="BE14" s="100"/>
      <c r="BF14" s="103">
        <f>BE14-BD14</f>
        <v>0</v>
      </c>
      <c r="BG14" s="103"/>
      <c r="BH14" s="100"/>
      <c r="BI14" s="100"/>
      <c r="BJ14" s="103">
        <f>BI14-BH14</f>
        <v>0</v>
      </c>
      <c r="BK14" s="103"/>
      <c r="BL14" s="100"/>
      <c r="BM14" s="100"/>
      <c r="BN14" s="103">
        <f>BM14-BL14</f>
        <v>0</v>
      </c>
      <c r="BO14" s="103"/>
      <c r="BP14" s="100"/>
      <c r="BQ14" s="100"/>
      <c r="BR14" s="103">
        <f>BQ14-BP14</f>
        <v>0</v>
      </c>
      <c r="BS14" s="103"/>
      <c r="BT14" s="100"/>
      <c r="BU14" s="100"/>
      <c r="BV14" s="103">
        <f>BU14-BT14</f>
        <v>0</v>
      </c>
      <c r="BW14" s="103"/>
      <c r="BX14" s="100"/>
      <c r="BY14" s="100"/>
      <c r="BZ14" s="103">
        <f>BY14-BX14</f>
        <v>0</v>
      </c>
      <c r="CA14" s="103"/>
      <c r="CB14" s="100"/>
      <c r="CC14" s="100"/>
      <c r="CD14" s="103">
        <f>CC14-CB14</f>
        <v>0</v>
      </c>
      <c r="CE14" s="103"/>
      <c r="CF14" s="100"/>
      <c r="CG14" s="100"/>
      <c r="CH14" s="103">
        <f>CG14-CF14</f>
        <v>0</v>
      </c>
      <c r="CI14" s="103"/>
      <c r="CJ14" s="100"/>
      <c r="CK14" s="100"/>
      <c r="CL14" s="103">
        <f>CK14-CJ14</f>
        <v>0</v>
      </c>
      <c r="CM14" s="652"/>
      <c r="CN14" s="654"/>
      <c r="CO14" s="654"/>
      <c r="CP14" s="654"/>
      <c r="CQ14" s="654"/>
      <c r="CR14" s="779"/>
      <c r="CS14" s="779"/>
      <c r="CT14" s="789"/>
      <c r="CU14" s="790"/>
      <c r="CV14" s="780"/>
      <c r="CW14" s="780"/>
      <c r="CX14" s="789">
        <f>CW14-CV14</f>
        <v>0</v>
      </c>
      <c r="CY14" s="790"/>
      <c r="CZ14" s="780"/>
      <c r="DA14" s="780"/>
      <c r="DB14" s="789">
        <f>DA14-CZ14</f>
        <v>0</v>
      </c>
      <c r="DC14" s="790"/>
      <c r="DG14" s="654"/>
      <c r="DH14" s="654"/>
      <c r="DI14" s="654"/>
      <c r="DJ14" s="654"/>
      <c r="DK14" s="654"/>
      <c r="DL14" s="654"/>
      <c r="DM14" s="654"/>
      <c r="DN14" s="654"/>
    </row>
    <row r="15" spans="1:118" ht="18" hidden="1" customHeight="1">
      <c r="A15" s="213"/>
      <c r="B15" s="132"/>
      <c r="C15" s="212" t="s">
        <v>256</v>
      </c>
      <c r="D15" s="142">
        <v>0</v>
      </c>
      <c r="E15" s="100">
        <f t="shared" si="6"/>
        <v>0</v>
      </c>
      <c r="F15" s="640">
        <f t="shared" ref="F15:F18" si="33">J15+N15+R15+V15+Z15+AK15+AO15+AS15+AW15+BE15+BI15+BY15+CG15+CK15+CO15+CS15+CW15+DA15+BM15+BU15+DL15</f>
        <v>0</v>
      </c>
      <c r="G15" s="109">
        <f t="shared" si="7"/>
        <v>0</v>
      </c>
      <c r="H15" s="109" t="e">
        <f t="shared" si="9"/>
        <v>#DIV/0!</v>
      </c>
      <c r="I15" s="100"/>
      <c r="J15" s="100"/>
      <c r="K15" s="103">
        <f t="shared" si="11"/>
        <v>0</v>
      </c>
      <c r="L15" s="103"/>
      <c r="M15" s="100"/>
      <c r="N15" s="100"/>
      <c r="O15" s="103">
        <f t="shared" si="12"/>
        <v>0</v>
      </c>
      <c r="P15" s="103"/>
      <c r="Q15" s="100"/>
      <c r="R15" s="100"/>
      <c r="S15" s="103">
        <f t="shared" si="13"/>
        <v>0</v>
      </c>
      <c r="T15" s="103"/>
      <c r="U15" s="100"/>
      <c r="V15" s="100"/>
      <c r="W15" s="103">
        <f t="shared" si="14"/>
        <v>0</v>
      </c>
      <c r="X15" s="103"/>
      <c r="Y15" s="640">
        <f t="shared" si="8"/>
        <v>0</v>
      </c>
      <c r="Z15" s="640">
        <f t="shared" si="8"/>
        <v>0</v>
      </c>
      <c r="AA15" s="103">
        <f t="shared" si="15"/>
        <v>0</v>
      </c>
      <c r="AB15" s="103"/>
      <c r="AC15" s="100"/>
      <c r="AD15" s="100"/>
      <c r="AE15" s="103">
        <f t="shared" si="16"/>
        <v>0</v>
      </c>
      <c r="AF15" s="103"/>
      <c r="AG15" s="100"/>
      <c r="AH15" s="100"/>
      <c r="AI15" s="103">
        <f t="shared" si="17"/>
        <v>0</v>
      </c>
      <c r="AJ15" s="100"/>
      <c r="AK15" s="100"/>
      <c r="AL15" s="103">
        <f t="shared" si="18"/>
        <v>0</v>
      </c>
      <c r="AM15" s="103"/>
      <c r="AN15" s="100"/>
      <c r="AO15" s="100"/>
      <c r="AP15" s="103">
        <f t="shared" si="19"/>
        <v>0</v>
      </c>
      <c r="AQ15" s="103"/>
      <c r="AR15" s="103"/>
      <c r="AS15" s="103"/>
      <c r="AT15" s="103"/>
      <c r="AU15" s="103"/>
      <c r="AV15" s="100"/>
      <c r="AW15" s="100"/>
      <c r="AX15" s="103">
        <f t="shared" si="20"/>
        <v>0</v>
      </c>
      <c r="AY15" s="103"/>
      <c r="AZ15" s="100"/>
      <c r="BA15" s="100"/>
      <c r="BB15" s="103">
        <f t="shared" si="21"/>
        <v>0</v>
      </c>
      <c r="BC15" s="103"/>
      <c r="BD15" s="100"/>
      <c r="BE15" s="100"/>
      <c r="BF15" s="103">
        <f t="shared" si="22"/>
        <v>0</v>
      </c>
      <c r="BG15" s="103"/>
      <c r="BH15" s="100"/>
      <c r="BI15" s="100"/>
      <c r="BJ15" s="103">
        <f t="shared" si="23"/>
        <v>0</v>
      </c>
      <c r="BK15" s="103"/>
      <c r="BL15" s="100"/>
      <c r="BM15" s="100"/>
      <c r="BN15" s="103">
        <f t="shared" si="24"/>
        <v>0</v>
      </c>
      <c r="BO15" s="103"/>
      <c r="BP15" s="100"/>
      <c r="BQ15" s="100"/>
      <c r="BR15" s="103">
        <f t="shared" si="25"/>
        <v>0</v>
      </c>
      <c r="BS15" s="103"/>
      <c r="BT15" s="100"/>
      <c r="BU15" s="100"/>
      <c r="BV15" s="103">
        <f t="shared" si="26"/>
        <v>0</v>
      </c>
      <c r="BW15" s="103"/>
      <c r="BX15" s="100"/>
      <c r="BY15" s="100"/>
      <c r="BZ15" s="103">
        <f t="shared" si="27"/>
        <v>0</v>
      </c>
      <c r="CA15" s="103"/>
      <c r="CB15" s="100"/>
      <c r="CC15" s="100"/>
      <c r="CD15" s="103">
        <f t="shared" si="28"/>
        <v>0</v>
      </c>
      <c r="CE15" s="103"/>
      <c r="CF15" s="100"/>
      <c r="CG15" s="100"/>
      <c r="CH15" s="103">
        <f t="shared" si="29"/>
        <v>0</v>
      </c>
      <c r="CI15" s="103"/>
      <c r="CJ15" s="100"/>
      <c r="CK15" s="100"/>
      <c r="CL15" s="103">
        <f t="shared" si="30"/>
        <v>0</v>
      </c>
      <c r="CM15" s="652"/>
      <c r="CN15" s="654"/>
      <c r="CO15" s="654"/>
      <c r="CP15" s="654"/>
      <c r="CQ15" s="654"/>
      <c r="CR15" s="779"/>
      <c r="CS15" s="779"/>
      <c r="CT15" s="789"/>
      <c r="CU15" s="790"/>
      <c r="CV15" s="780"/>
      <c r="CW15" s="780"/>
      <c r="CX15" s="789">
        <f t="shared" si="31"/>
        <v>0</v>
      </c>
      <c r="CY15" s="790"/>
      <c r="CZ15" s="780"/>
      <c r="DA15" s="780"/>
      <c r="DB15" s="789">
        <f t="shared" si="32"/>
        <v>0</v>
      </c>
      <c r="DC15" s="790"/>
      <c r="DG15" s="654"/>
      <c r="DH15" s="654"/>
      <c r="DI15" s="654"/>
      <c r="DJ15" s="654"/>
      <c r="DK15" s="654"/>
      <c r="DL15" s="654"/>
      <c r="DM15" s="654"/>
      <c r="DN15" s="654"/>
    </row>
    <row r="16" spans="1:118" ht="16.5" hidden="1" customHeight="1">
      <c r="A16" s="213"/>
      <c r="B16" s="132"/>
      <c r="C16" s="212" t="s">
        <v>649</v>
      </c>
      <c r="D16" s="142"/>
      <c r="E16" s="100">
        <f t="shared" si="6"/>
        <v>0</v>
      </c>
      <c r="F16" s="640">
        <f t="shared" si="33"/>
        <v>0</v>
      </c>
      <c r="G16" s="109">
        <f>F16-E16</f>
        <v>0</v>
      </c>
      <c r="H16" s="109">
        <v>0</v>
      </c>
      <c r="I16" s="100"/>
      <c r="J16" s="100"/>
      <c r="K16" s="103">
        <f>J16-I16</f>
        <v>0</v>
      </c>
      <c r="L16" s="103">
        <v>0</v>
      </c>
      <c r="M16" s="100"/>
      <c r="N16" s="100"/>
      <c r="O16" s="103">
        <f>N16-M16</f>
        <v>0</v>
      </c>
      <c r="P16" s="103"/>
      <c r="Q16" s="100"/>
      <c r="R16" s="100"/>
      <c r="S16" s="103">
        <f>R16-Q16</f>
        <v>0</v>
      </c>
      <c r="T16" s="103"/>
      <c r="U16" s="100"/>
      <c r="V16" s="100"/>
      <c r="W16" s="103">
        <f>V16-U16</f>
        <v>0</v>
      </c>
      <c r="X16" s="103"/>
      <c r="Y16" s="640">
        <f>AC16</f>
        <v>0</v>
      </c>
      <c r="Z16" s="640">
        <f>AD16</f>
        <v>0</v>
      </c>
      <c r="AA16" s="103">
        <f>Z16-Y16</f>
        <v>0</v>
      </c>
      <c r="AB16" s="103"/>
      <c r="AC16" s="100"/>
      <c r="AD16" s="100"/>
      <c r="AE16" s="103">
        <f>AD16-AC16</f>
        <v>0</v>
      </c>
      <c r="AF16" s="103"/>
      <c r="AG16" s="100"/>
      <c r="AH16" s="100"/>
      <c r="AI16" s="103">
        <f>AH16-AG16</f>
        <v>0</v>
      </c>
      <c r="AJ16" s="100"/>
      <c r="AK16" s="100"/>
      <c r="AL16" s="103">
        <f>AK16-AJ16</f>
        <v>0</v>
      </c>
      <c r="AM16" s="103"/>
      <c r="AN16" s="100"/>
      <c r="AO16" s="100"/>
      <c r="AP16" s="103">
        <f>AO16-AN16</f>
        <v>0</v>
      </c>
      <c r="AQ16" s="103"/>
      <c r="AR16" s="103"/>
      <c r="AS16" s="103"/>
      <c r="AT16" s="103"/>
      <c r="AU16" s="103"/>
      <c r="AV16" s="100"/>
      <c r="AW16" s="100"/>
      <c r="AX16" s="103">
        <f>AW16-AV16</f>
        <v>0</v>
      </c>
      <c r="AY16" s="103"/>
      <c r="AZ16" s="100"/>
      <c r="BA16" s="100"/>
      <c r="BB16" s="103">
        <f>BA16-AZ16</f>
        <v>0</v>
      </c>
      <c r="BC16" s="103"/>
      <c r="BD16" s="100"/>
      <c r="BE16" s="100"/>
      <c r="BF16" s="103">
        <f>BE16-BD16</f>
        <v>0</v>
      </c>
      <c r="BG16" s="103"/>
      <c r="BH16" s="100"/>
      <c r="BI16" s="100"/>
      <c r="BJ16" s="103">
        <f>BI16-BH16</f>
        <v>0</v>
      </c>
      <c r="BK16" s="103"/>
      <c r="BL16" s="100"/>
      <c r="BM16" s="100"/>
      <c r="BN16" s="103">
        <f>BM16-BL16</f>
        <v>0</v>
      </c>
      <c r="BO16" s="103"/>
      <c r="BP16" s="100"/>
      <c r="BQ16" s="100"/>
      <c r="BR16" s="103">
        <f>BQ16-BP16</f>
        <v>0</v>
      </c>
      <c r="BS16" s="103"/>
      <c r="BT16" s="100"/>
      <c r="BU16" s="100"/>
      <c r="BV16" s="103">
        <f>BU16-BT16</f>
        <v>0</v>
      </c>
      <c r="BW16" s="103"/>
      <c r="BX16" s="100"/>
      <c r="BY16" s="100"/>
      <c r="BZ16" s="103">
        <f>BY16-BX16</f>
        <v>0</v>
      </c>
      <c r="CA16" s="103"/>
      <c r="CB16" s="100"/>
      <c r="CC16" s="100"/>
      <c r="CD16" s="103">
        <f>CC16-CB16</f>
        <v>0</v>
      </c>
      <c r="CE16" s="103"/>
      <c r="CF16" s="100"/>
      <c r="CG16" s="100"/>
      <c r="CH16" s="103">
        <f>CG16-CF16</f>
        <v>0</v>
      </c>
      <c r="CI16" s="103"/>
      <c r="CJ16" s="100"/>
      <c r="CK16" s="100"/>
      <c r="CL16" s="103">
        <f>CK16-CJ16</f>
        <v>0</v>
      </c>
      <c r="CM16" s="652"/>
      <c r="CN16" s="654"/>
      <c r="CO16" s="654"/>
      <c r="CP16" s="654">
        <v>0</v>
      </c>
      <c r="CQ16" s="654"/>
      <c r="CR16" s="779"/>
      <c r="CS16" s="779"/>
      <c r="CT16" s="789"/>
      <c r="CU16" s="790"/>
      <c r="CV16" s="780"/>
      <c r="CW16" s="780"/>
      <c r="CX16" s="789">
        <f>CW16-CV16</f>
        <v>0</v>
      </c>
      <c r="CY16" s="790"/>
      <c r="CZ16" s="780"/>
      <c r="DA16" s="780"/>
      <c r="DB16" s="789">
        <f>DA16-CZ16</f>
        <v>0</v>
      </c>
      <c r="DC16" s="790"/>
      <c r="DG16" s="654"/>
      <c r="DH16" s="654"/>
      <c r="DI16" s="654">
        <v>0</v>
      </c>
      <c r="DJ16" s="654"/>
      <c r="DK16" s="654"/>
      <c r="DL16" s="654"/>
      <c r="DM16" s="654">
        <v>0</v>
      </c>
      <c r="DN16" s="654"/>
    </row>
    <row r="17" spans="1:118" ht="16.5" hidden="1" customHeight="1">
      <c r="A17" s="213"/>
      <c r="B17" s="132"/>
      <c r="C17" s="212" t="s">
        <v>257</v>
      </c>
      <c r="D17" s="142"/>
      <c r="E17" s="100">
        <f t="shared" si="6"/>
        <v>0</v>
      </c>
      <c r="F17" s="640">
        <f t="shared" si="33"/>
        <v>0</v>
      </c>
      <c r="G17" s="109">
        <f t="shared" si="7"/>
        <v>0</v>
      </c>
      <c r="H17" s="109" t="e">
        <f t="shared" si="9"/>
        <v>#DIV/0!</v>
      </c>
      <c r="I17" s="100"/>
      <c r="J17" s="100"/>
      <c r="K17" s="103">
        <f t="shared" si="11"/>
        <v>0</v>
      </c>
      <c r="L17" s="103" t="e">
        <f>J17/I17</f>
        <v>#DIV/0!</v>
      </c>
      <c r="M17" s="100"/>
      <c r="N17" s="100"/>
      <c r="O17" s="103">
        <f t="shared" si="12"/>
        <v>0</v>
      </c>
      <c r="P17" s="103"/>
      <c r="Q17" s="100"/>
      <c r="R17" s="100"/>
      <c r="S17" s="103">
        <f t="shared" si="13"/>
        <v>0</v>
      </c>
      <c r="T17" s="103"/>
      <c r="U17" s="100"/>
      <c r="V17" s="100"/>
      <c r="W17" s="103">
        <f t="shared" si="14"/>
        <v>0</v>
      </c>
      <c r="X17" s="103"/>
      <c r="Y17" s="640">
        <f t="shared" si="8"/>
        <v>0</v>
      </c>
      <c r="Z17" s="640">
        <f t="shared" si="8"/>
        <v>0</v>
      </c>
      <c r="AA17" s="103">
        <f t="shared" si="15"/>
        <v>0</v>
      </c>
      <c r="AB17" s="103"/>
      <c r="AC17" s="100"/>
      <c r="AD17" s="100"/>
      <c r="AE17" s="103">
        <f t="shared" si="16"/>
        <v>0</v>
      </c>
      <c r="AF17" s="103"/>
      <c r="AG17" s="100"/>
      <c r="AH17" s="100"/>
      <c r="AI17" s="103">
        <f t="shared" si="17"/>
        <v>0</v>
      </c>
      <c r="AJ17" s="100"/>
      <c r="AK17" s="100"/>
      <c r="AL17" s="103">
        <f t="shared" si="18"/>
        <v>0</v>
      </c>
      <c r="AM17" s="103"/>
      <c r="AN17" s="100"/>
      <c r="AO17" s="100"/>
      <c r="AP17" s="103">
        <f t="shared" si="19"/>
        <v>0</v>
      </c>
      <c r="AQ17" s="103"/>
      <c r="AR17" s="103"/>
      <c r="AS17" s="103"/>
      <c r="AT17" s="103"/>
      <c r="AU17" s="103"/>
      <c r="AV17" s="100"/>
      <c r="AW17" s="100"/>
      <c r="AX17" s="103">
        <f t="shared" si="20"/>
        <v>0</v>
      </c>
      <c r="AY17" s="103"/>
      <c r="AZ17" s="100"/>
      <c r="BA17" s="100"/>
      <c r="BB17" s="103">
        <f t="shared" si="21"/>
        <v>0</v>
      </c>
      <c r="BC17" s="103"/>
      <c r="BD17" s="100"/>
      <c r="BE17" s="100"/>
      <c r="BF17" s="103">
        <f t="shared" si="22"/>
        <v>0</v>
      </c>
      <c r="BG17" s="103"/>
      <c r="BH17" s="100"/>
      <c r="BI17" s="100"/>
      <c r="BJ17" s="103">
        <f t="shared" si="23"/>
        <v>0</v>
      </c>
      <c r="BK17" s="103"/>
      <c r="BL17" s="100"/>
      <c r="BM17" s="100"/>
      <c r="BN17" s="103">
        <f t="shared" si="24"/>
        <v>0</v>
      </c>
      <c r="BO17" s="103"/>
      <c r="BP17" s="100"/>
      <c r="BQ17" s="100"/>
      <c r="BR17" s="103">
        <f t="shared" si="25"/>
        <v>0</v>
      </c>
      <c r="BS17" s="103"/>
      <c r="BT17" s="100"/>
      <c r="BU17" s="100"/>
      <c r="BV17" s="103">
        <f t="shared" si="26"/>
        <v>0</v>
      </c>
      <c r="BW17" s="103"/>
      <c r="BX17" s="100"/>
      <c r="BY17" s="100"/>
      <c r="BZ17" s="103">
        <f t="shared" si="27"/>
        <v>0</v>
      </c>
      <c r="CA17" s="103"/>
      <c r="CB17" s="100"/>
      <c r="CC17" s="100"/>
      <c r="CD17" s="103">
        <f t="shared" si="28"/>
        <v>0</v>
      </c>
      <c r="CE17" s="103"/>
      <c r="CF17" s="100"/>
      <c r="CG17" s="100"/>
      <c r="CH17" s="103">
        <f t="shared" si="29"/>
        <v>0</v>
      </c>
      <c r="CI17" s="103"/>
      <c r="CJ17" s="100"/>
      <c r="CK17" s="100"/>
      <c r="CL17" s="103">
        <f t="shared" si="30"/>
        <v>0</v>
      </c>
      <c r="CM17" s="652"/>
      <c r="CN17" s="654"/>
      <c r="CO17" s="654"/>
      <c r="CP17" s="654">
        <v>0</v>
      </c>
      <c r="CQ17" s="654"/>
      <c r="CR17" s="779"/>
      <c r="CS17" s="779"/>
      <c r="CT17" s="789"/>
      <c r="CU17" s="790"/>
      <c r="CV17" s="780"/>
      <c r="CW17" s="780"/>
      <c r="CX17" s="789">
        <f t="shared" si="31"/>
        <v>0</v>
      </c>
      <c r="CY17" s="790"/>
      <c r="CZ17" s="780"/>
      <c r="DA17" s="780"/>
      <c r="DB17" s="789">
        <f t="shared" si="32"/>
        <v>0</v>
      </c>
      <c r="DC17" s="790"/>
      <c r="DG17" s="654"/>
      <c r="DH17" s="654"/>
      <c r="DI17" s="654">
        <v>0</v>
      </c>
      <c r="DJ17" s="654"/>
      <c r="DK17" s="654"/>
      <c r="DL17" s="654"/>
      <c r="DM17" s="654">
        <v>0</v>
      </c>
      <c r="DN17" s="654"/>
    </row>
    <row r="18" spans="1:118" ht="22.5" hidden="1" customHeight="1">
      <c r="A18" s="213"/>
      <c r="B18" s="132"/>
      <c r="C18" s="212" t="s">
        <v>449</v>
      </c>
      <c r="D18" s="142"/>
      <c r="E18" s="100">
        <f>I18+M18+Q18+U18+Y18+AJ18+AN18+AR18+AV18+BD18+BH18+BX18+CF18+CJ18+CN18+CR18+CV18+CZ18</f>
        <v>0</v>
      </c>
      <c r="F18" s="640">
        <f t="shared" si="33"/>
        <v>0</v>
      </c>
      <c r="G18" s="109">
        <f t="shared" si="7"/>
        <v>0</v>
      </c>
      <c r="H18" s="109" t="e">
        <f t="shared" si="9"/>
        <v>#DIV/0!</v>
      </c>
      <c r="I18" s="100"/>
      <c r="J18" s="100"/>
      <c r="K18" s="103">
        <f t="shared" si="11"/>
        <v>0</v>
      </c>
      <c r="L18" s="103"/>
      <c r="M18" s="100"/>
      <c r="N18" s="100"/>
      <c r="O18" s="103">
        <f t="shared" si="12"/>
        <v>0</v>
      </c>
      <c r="P18" s="103"/>
      <c r="Q18" s="100"/>
      <c r="R18" s="100"/>
      <c r="S18" s="103">
        <f t="shared" si="13"/>
        <v>0</v>
      </c>
      <c r="T18" s="103"/>
      <c r="U18" s="100"/>
      <c r="V18" s="100"/>
      <c r="W18" s="103">
        <f t="shared" si="14"/>
        <v>0</v>
      </c>
      <c r="X18" s="103"/>
      <c r="Y18" s="640">
        <f t="shared" si="8"/>
        <v>0</v>
      </c>
      <c r="Z18" s="640">
        <f t="shared" si="8"/>
        <v>0</v>
      </c>
      <c r="AA18" s="103">
        <f t="shared" si="15"/>
        <v>0</v>
      </c>
      <c r="AB18" s="103"/>
      <c r="AC18" s="100"/>
      <c r="AD18" s="100"/>
      <c r="AE18" s="103">
        <f t="shared" si="16"/>
        <v>0</v>
      </c>
      <c r="AF18" s="103"/>
      <c r="AG18" s="100"/>
      <c r="AH18" s="100"/>
      <c r="AI18" s="103">
        <f t="shared" si="17"/>
        <v>0</v>
      </c>
      <c r="AJ18" s="100"/>
      <c r="AK18" s="100"/>
      <c r="AL18" s="103">
        <f t="shared" si="18"/>
        <v>0</v>
      </c>
      <c r="AM18" s="103"/>
      <c r="AN18" s="100"/>
      <c r="AO18" s="100"/>
      <c r="AP18" s="103">
        <f t="shared" si="19"/>
        <v>0</v>
      </c>
      <c r="AQ18" s="103"/>
      <c r="AR18" s="103"/>
      <c r="AS18" s="103"/>
      <c r="AT18" s="103">
        <f>AS18-AR18</f>
        <v>0</v>
      </c>
      <c r="AU18" s="103"/>
      <c r="AV18" s="100"/>
      <c r="AW18" s="100"/>
      <c r="AX18" s="103">
        <f t="shared" si="20"/>
        <v>0</v>
      </c>
      <c r="AY18" s="103"/>
      <c r="AZ18" s="100"/>
      <c r="BA18" s="100"/>
      <c r="BB18" s="103">
        <f t="shared" si="21"/>
        <v>0</v>
      </c>
      <c r="BC18" s="103"/>
      <c r="BD18" s="100"/>
      <c r="BE18" s="100"/>
      <c r="BF18" s="103">
        <f t="shared" si="22"/>
        <v>0</v>
      </c>
      <c r="BG18" s="103"/>
      <c r="BH18" s="100"/>
      <c r="BI18" s="100"/>
      <c r="BJ18" s="103">
        <f t="shared" si="23"/>
        <v>0</v>
      </c>
      <c r="BK18" s="103"/>
      <c r="BL18" s="100"/>
      <c r="BM18" s="100"/>
      <c r="BN18" s="103">
        <f t="shared" si="24"/>
        <v>0</v>
      </c>
      <c r="BO18" s="103"/>
      <c r="BP18" s="100"/>
      <c r="BQ18" s="100"/>
      <c r="BR18" s="103">
        <f t="shared" si="25"/>
        <v>0</v>
      </c>
      <c r="BS18" s="103"/>
      <c r="BT18" s="100"/>
      <c r="BU18" s="100"/>
      <c r="BV18" s="103">
        <f t="shared" si="26"/>
        <v>0</v>
      </c>
      <c r="BW18" s="103"/>
      <c r="BX18" s="100"/>
      <c r="BY18" s="100"/>
      <c r="BZ18" s="103">
        <f t="shared" si="27"/>
        <v>0</v>
      </c>
      <c r="CA18" s="103"/>
      <c r="CB18" s="100"/>
      <c r="CC18" s="100"/>
      <c r="CD18" s="103">
        <f t="shared" si="28"/>
        <v>0</v>
      </c>
      <c r="CE18" s="103"/>
      <c r="CF18" s="100"/>
      <c r="CG18" s="100"/>
      <c r="CH18" s="103">
        <f t="shared" si="29"/>
        <v>0</v>
      </c>
      <c r="CI18" s="103"/>
      <c r="CJ18" s="100"/>
      <c r="CK18" s="100"/>
      <c r="CL18" s="103">
        <f t="shared" si="30"/>
        <v>0</v>
      </c>
      <c r="CM18" s="652"/>
      <c r="CN18" s="654"/>
      <c r="CO18" s="654"/>
      <c r="CP18" s="654">
        <f>CO18-CN18</f>
        <v>0</v>
      </c>
      <c r="CQ18" s="654"/>
      <c r="CR18" s="779"/>
      <c r="CS18" s="779"/>
      <c r="CT18" s="789">
        <f>CS18-CR18</f>
        <v>0</v>
      </c>
      <c r="CU18" s="790"/>
      <c r="CV18" s="780"/>
      <c r="CW18" s="780"/>
      <c r="CX18" s="789">
        <f t="shared" si="31"/>
        <v>0</v>
      </c>
      <c r="CY18" s="790"/>
      <c r="CZ18" s="780"/>
      <c r="DA18" s="780"/>
      <c r="DB18" s="789">
        <f t="shared" si="32"/>
        <v>0</v>
      </c>
      <c r="DC18" s="790"/>
      <c r="DG18" s="654"/>
      <c r="DH18" s="654"/>
      <c r="DI18" s="654">
        <f>DH18-DG18</f>
        <v>0</v>
      </c>
      <c r="DJ18" s="654"/>
      <c r="DK18" s="654"/>
      <c r="DL18" s="654"/>
      <c r="DM18" s="654">
        <f>DL18-DK18</f>
        <v>0</v>
      </c>
      <c r="DN18" s="654"/>
    </row>
    <row r="19" spans="1:118" s="833" customFormat="1" ht="27.75" customHeight="1">
      <c r="A19" s="156" t="s">
        <v>258</v>
      </c>
      <c r="B19" s="156"/>
      <c r="C19" s="157" t="s">
        <v>259</v>
      </c>
      <c r="D19" s="839">
        <f>SUM(D20:D35)</f>
        <v>0</v>
      </c>
      <c r="E19" s="43">
        <f>SUM(E20:E35)</f>
        <v>1.81</v>
      </c>
      <c r="F19" s="43">
        <f>SUM(F20:F35)</f>
        <v>72.403099999999995</v>
      </c>
      <c r="G19" s="829">
        <f>F19-E19</f>
        <v>70.593099999999993</v>
      </c>
      <c r="H19" s="829">
        <f>F19/E19</f>
        <v>40.001712707182314</v>
      </c>
      <c r="I19" s="43">
        <f>SUM(I20:I35)</f>
        <v>0</v>
      </c>
      <c r="J19" s="43">
        <f>SUM(J20:J35)</f>
        <v>22.530919999999998</v>
      </c>
      <c r="K19" s="322">
        <f t="shared" si="11"/>
        <v>22.530919999999998</v>
      </c>
      <c r="L19" s="322">
        <v>0</v>
      </c>
      <c r="M19" s="43">
        <f>SUM(M20:M35)</f>
        <v>0</v>
      </c>
      <c r="N19" s="43">
        <f>SUM(N20:N35)</f>
        <v>0</v>
      </c>
      <c r="O19" s="322">
        <f t="shared" si="12"/>
        <v>0</v>
      </c>
      <c r="P19" s="322">
        <v>0</v>
      </c>
      <c r="Q19" s="43">
        <f>SUM(Q20:Q35)</f>
        <v>1.81</v>
      </c>
      <c r="R19" s="43">
        <f>SUM(R20:R35)</f>
        <v>0</v>
      </c>
      <c r="S19" s="322">
        <f t="shared" si="13"/>
        <v>-1.81</v>
      </c>
      <c r="T19" s="322"/>
      <c r="U19" s="43">
        <f>SUM(U20:U35)</f>
        <v>0</v>
      </c>
      <c r="V19" s="43">
        <f>SUM(V20:V35)</f>
        <v>0</v>
      </c>
      <c r="W19" s="322">
        <f t="shared" si="14"/>
        <v>0</v>
      </c>
      <c r="X19" s="322">
        <v>0</v>
      </c>
      <c r="Y19" s="43">
        <f t="shared" si="8"/>
        <v>0</v>
      </c>
      <c r="Z19" s="43">
        <f t="shared" si="8"/>
        <v>0</v>
      </c>
      <c r="AA19" s="322">
        <f t="shared" si="15"/>
        <v>0</v>
      </c>
      <c r="AB19" s="322"/>
      <c r="AC19" s="43">
        <f>SUM(AC20:AC35)</f>
        <v>0</v>
      </c>
      <c r="AD19" s="43">
        <f>SUM(AD20:AD35)</f>
        <v>0</v>
      </c>
      <c r="AE19" s="322">
        <f t="shared" si="16"/>
        <v>0</v>
      </c>
      <c r="AF19" s="322"/>
      <c r="AG19" s="43">
        <f>SUM(AG20:AG35)</f>
        <v>0</v>
      </c>
      <c r="AH19" s="43">
        <f>SUM(AH20:AH35)</f>
        <v>0</v>
      </c>
      <c r="AI19" s="322">
        <f t="shared" si="17"/>
        <v>0</v>
      </c>
      <c r="AJ19" s="43">
        <f>SUM(AJ20:AJ35)</f>
        <v>0</v>
      </c>
      <c r="AK19" s="43">
        <f>SUM(AK20:AK35)</f>
        <v>0</v>
      </c>
      <c r="AL19" s="322">
        <f t="shared" si="18"/>
        <v>0</v>
      </c>
      <c r="AM19" s="322"/>
      <c r="AN19" s="43">
        <f>SUM(AN20:AN35)</f>
        <v>0</v>
      </c>
      <c r="AO19" s="43">
        <f>SUM(AO20:AO35)</f>
        <v>0</v>
      </c>
      <c r="AP19" s="322">
        <f t="shared" si="19"/>
        <v>0</v>
      </c>
      <c r="AQ19" s="322"/>
      <c r="AR19" s="43">
        <f>SUM(AR20:AR35)</f>
        <v>0</v>
      </c>
      <c r="AS19" s="43">
        <f>SUM(AS20:AS35)</f>
        <v>0</v>
      </c>
      <c r="AT19" s="322">
        <f>AS19-AR19</f>
        <v>0</v>
      </c>
      <c r="AU19" s="322"/>
      <c r="AV19" s="43">
        <f>SUM(AV20:AV35)</f>
        <v>0</v>
      </c>
      <c r="AW19" s="43">
        <f>SUM(AW20:AW35)</f>
        <v>0</v>
      </c>
      <c r="AX19" s="322">
        <f t="shared" si="20"/>
        <v>0</v>
      </c>
      <c r="AY19" s="322"/>
      <c r="AZ19" s="43">
        <f>SUM(AZ20:AZ35)</f>
        <v>0</v>
      </c>
      <c r="BA19" s="43">
        <f>SUM(BA20:BA35)</f>
        <v>0</v>
      </c>
      <c r="BB19" s="322">
        <f t="shared" si="21"/>
        <v>0</v>
      </c>
      <c r="BC19" s="322"/>
      <c r="BD19" s="43">
        <f>SUM(BD20:BD35)</f>
        <v>0</v>
      </c>
      <c r="BE19" s="43">
        <f>SUM(BE20:BE35)</f>
        <v>0</v>
      </c>
      <c r="BF19" s="322">
        <f t="shared" si="22"/>
        <v>0</v>
      </c>
      <c r="BG19" s="322"/>
      <c r="BH19" s="43">
        <f>SUM(BH20:BH35)</f>
        <v>0</v>
      </c>
      <c r="BI19" s="43">
        <f>SUM(BI20:BI35)</f>
        <v>0</v>
      </c>
      <c r="BJ19" s="322">
        <f t="shared" si="23"/>
        <v>0</v>
      </c>
      <c r="BK19" s="322"/>
      <c r="BL19" s="43">
        <f>SUM(BL20:BL35)</f>
        <v>0</v>
      </c>
      <c r="BM19" s="43">
        <f>SUM(BM20:BM35)</f>
        <v>0</v>
      </c>
      <c r="BN19" s="322">
        <f t="shared" si="24"/>
        <v>0</v>
      </c>
      <c r="BO19" s="322"/>
      <c r="BP19" s="43">
        <f>SUM(BP20:BP35)</f>
        <v>0</v>
      </c>
      <c r="BQ19" s="43">
        <f>SUM(BQ20:BQ35)</f>
        <v>0</v>
      </c>
      <c r="BR19" s="322">
        <f t="shared" si="25"/>
        <v>0</v>
      </c>
      <c r="BS19" s="322"/>
      <c r="BT19" s="43">
        <f>SUM(BT20:BT35)</f>
        <v>0</v>
      </c>
      <c r="BU19" s="43">
        <f>SUM(BU20:BU35)</f>
        <v>0</v>
      </c>
      <c r="BV19" s="322">
        <f t="shared" si="26"/>
        <v>0</v>
      </c>
      <c r="BW19" s="322"/>
      <c r="BX19" s="43">
        <f>SUM(BX20:BX35)</f>
        <v>0</v>
      </c>
      <c r="BY19" s="43">
        <f>SUM(BY20:BY35)</f>
        <v>0</v>
      </c>
      <c r="BZ19" s="322">
        <f t="shared" si="27"/>
        <v>0</v>
      </c>
      <c r="CA19" s="322"/>
      <c r="CB19" s="43">
        <f>SUM(CB20:CB35)</f>
        <v>0</v>
      </c>
      <c r="CC19" s="43">
        <f>SUM(CC20:CC35)</f>
        <v>0</v>
      </c>
      <c r="CD19" s="322">
        <f t="shared" si="28"/>
        <v>0</v>
      </c>
      <c r="CE19" s="322"/>
      <c r="CF19" s="43">
        <f>SUM(CF20:CF35)</f>
        <v>0</v>
      </c>
      <c r="CG19" s="43">
        <f>SUM(CG20:CG35)</f>
        <v>0</v>
      </c>
      <c r="CH19" s="322">
        <f t="shared" si="29"/>
        <v>0</v>
      </c>
      <c r="CI19" s="322"/>
      <c r="CJ19" s="43">
        <f>SUM(CJ20:CJ35)</f>
        <v>0</v>
      </c>
      <c r="CK19" s="43">
        <f>SUM(CK20:CK35)</f>
        <v>0</v>
      </c>
      <c r="CL19" s="322">
        <f t="shared" si="30"/>
        <v>0</v>
      </c>
      <c r="CM19" s="159"/>
      <c r="CN19" s="43">
        <f>SUM(CN20:CN35)</f>
        <v>0</v>
      </c>
      <c r="CO19" s="43">
        <f>SUM(CO20:CO35)</f>
        <v>0</v>
      </c>
      <c r="CP19" s="322">
        <f>CO19-CN19</f>
        <v>0</v>
      </c>
      <c r="CQ19" s="322"/>
      <c r="CR19" s="830">
        <f>SUM(CR20:CR35)</f>
        <v>0</v>
      </c>
      <c r="CS19" s="830">
        <f>SUM(CS20:CS35)</f>
        <v>0</v>
      </c>
      <c r="CT19" s="831">
        <f>CS19-CR19</f>
        <v>0</v>
      </c>
      <c r="CU19" s="829" t="e">
        <f>CS19/CR19</f>
        <v>#DIV/0!</v>
      </c>
      <c r="CV19" s="830">
        <f>SUM(CV20:CV35)</f>
        <v>0</v>
      </c>
      <c r="CW19" s="830">
        <f>SUM(CW20:CW35)</f>
        <v>0</v>
      </c>
      <c r="CX19" s="831">
        <f t="shared" si="31"/>
        <v>0</v>
      </c>
      <c r="CY19" s="829"/>
      <c r="CZ19" s="830">
        <f>SUM(CZ20:CZ35)</f>
        <v>0</v>
      </c>
      <c r="DA19" s="830">
        <f>SUM(DA20:DA35)</f>
        <v>0</v>
      </c>
      <c r="DB19" s="831">
        <f t="shared" si="32"/>
        <v>0</v>
      </c>
      <c r="DC19" s="829"/>
      <c r="DG19" s="43">
        <f>SUM(DG20:DG35)</f>
        <v>0</v>
      </c>
      <c r="DH19" s="43">
        <f>SUM(DH20:DH35)</f>
        <v>0</v>
      </c>
      <c r="DI19" s="322">
        <f>DH19-DG19</f>
        <v>0</v>
      </c>
      <c r="DJ19" s="322"/>
      <c r="DK19" s="43">
        <f>SUM(DK20:DK35)</f>
        <v>0</v>
      </c>
      <c r="DL19" s="43">
        <f>SUM(DL20:DL35)</f>
        <v>49.87218</v>
      </c>
      <c r="DM19" s="322">
        <f>DL19-DK19</f>
        <v>49.87218</v>
      </c>
      <c r="DN19" s="322"/>
    </row>
    <row r="20" spans="1:118" ht="13.5" hidden="1" customHeight="1">
      <c r="A20" s="213"/>
      <c r="B20" s="132">
        <v>1718002292</v>
      </c>
      <c r="C20" s="213" t="s">
        <v>260</v>
      </c>
      <c r="D20" s="138"/>
      <c r="E20" s="100">
        <f t="shared" ref="E20" si="34">I20+M20+Q20+U20+Y20+AJ20+AN20+AR20+AV20+BD20+BH20+BX20+CF20+CJ20+CN20+CR20+CV20+CZ20</f>
        <v>0</v>
      </c>
      <c r="F20" s="100">
        <f>J20+N20+R20+V20+AK20+AO20+AW20+BM20+BQ20+CG20+CK20+CO20+DH20+DL20</f>
        <v>0</v>
      </c>
      <c r="G20" s="109">
        <f t="shared" si="7"/>
        <v>0</v>
      </c>
      <c r="H20" s="109">
        <v>0</v>
      </c>
      <c r="I20" s="100"/>
      <c r="J20" s="100"/>
      <c r="K20" s="103">
        <f t="shared" si="11"/>
        <v>0</v>
      </c>
      <c r="L20" s="103"/>
      <c r="M20" s="100"/>
      <c r="N20" s="100"/>
      <c r="O20" s="103">
        <f t="shared" si="12"/>
        <v>0</v>
      </c>
      <c r="P20" s="103"/>
      <c r="Q20" s="100"/>
      <c r="R20" s="100"/>
      <c r="S20" s="103">
        <f t="shared" si="13"/>
        <v>0</v>
      </c>
      <c r="T20" s="103" t="e">
        <f>R20/Q20</f>
        <v>#DIV/0!</v>
      </c>
      <c r="U20" s="100"/>
      <c r="V20" s="100"/>
      <c r="W20" s="103">
        <f t="shared" si="14"/>
        <v>0</v>
      </c>
      <c r="X20" s="103"/>
      <c r="Y20" s="640">
        <f t="shared" si="8"/>
        <v>0</v>
      </c>
      <c r="Z20" s="640">
        <f t="shared" si="8"/>
        <v>0</v>
      </c>
      <c r="AA20" s="103">
        <f t="shared" si="15"/>
        <v>0</v>
      </c>
      <c r="AB20" s="103"/>
      <c r="AC20" s="100"/>
      <c r="AD20" s="100"/>
      <c r="AE20" s="103">
        <f t="shared" si="16"/>
        <v>0</v>
      </c>
      <c r="AF20" s="103"/>
      <c r="AG20" s="100"/>
      <c r="AH20" s="100"/>
      <c r="AI20" s="103">
        <f t="shared" si="17"/>
        <v>0</v>
      </c>
      <c r="AJ20" s="100"/>
      <c r="AK20" s="100"/>
      <c r="AL20" s="103">
        <f t="shared" si="18"/>
        <v>0</v>
      </c>
      <c r="AM20" s="103"/>
      <c r="AN20" s="100"/>
      <c r="AO20" s="100"/>
      <c r="AP20" s="103">
        <f t="shared" si="19"/>
        <v>0</v>
      </c>
      <c r="AQ20" s="103"/>
      <c r="AR20" s="103"/>
      <c r="AS20" s="103"/>
      <c r="AT20" s="103">
        <f>AS20-AR20</f>
        <v>0</v>
      </c>
      <c r="AU20" s="103"/>
      <c r="AV20" s="100"/>
      <c r="AW20" s="100"/>
      <c r="AX20" s="103">
        <f t="shared" si="20"/>
        <v>0</v>
      </c>
      <c r="AY20" s="103"/>
      <c r="AZ20" s="100"/>
      <c r="BA20" s="100"/>
      <c r="BB20" s="103">
        <f t="shared" si="21"/>
        <v>0</v>
      </c>
      <c r="BC20" s="103"/>
      <c r="BD20" s="100"/>
      <c r="BE20" s="100"/>
      <c r="BF20" s="103">
        <f t="shared" si="22"/>
        <v>0</v>
      </c>
      <c r="BG20" s="103"/>
      <c r="BH20" s="100"/>
      <c r="BI20" s="100"/>
      <c r="BJ20" s="103">
        <f t="shared" si="23"/>
        <v>0</v>
      </c>
      <c r="BK20" s="103"/>
      <c r="BL20" s="100"/>
      <c r="BM20" s="100"/>
      <c r="BN20" s="103">
        <f t="shared" si="24"/>
        <v>0</v>
      </c>
      <c r="BO20" s="103"/>
      <c r="BP20" s="100"/>
      <c r="BQ20" s="100"/>
      <c r="BR20" s="103">
        <f t="shared" si="25"/>
        <v>0</v>
      </c>
      <c r="BS20" s="103"/>
      <c r="BT20" s="100"/>
      <c r="BU20" s="100"/>
      <c r="BV20" s="103">
        <f t="shared" si="26"/>
        <v>0</v>
      </c>
      <c r="BW20" s="103"/>
      <c r="BX20" s="100"/>
      <c r="BY20" s="100"/>
      <c r="BZ20" s="103">
        <f t="shared" si="27"/>
        <v>0</v>
      </c>
      <c r="CA20" s="103"/>
      <c r="CB20" s="100"/>
      <c r="CC20" s="100"/>
      <c r="CD20" s="103">
        <f t="shared" si="28"/>
        <v>0</v>
      </c>
      <c r="CE20" s="103"/>
      <c r="CF20" s="100"/>
      <c r="CG20" s="100"/>
      <c r="CH20" s="103">
        <f t="shared" si="29"/>
        <v>0</v>
      </c>
      <c r="CI20" s="103"/>
      <c r="CJ20" s="100"/>
      <c r="CK20" s="100"/>
      <c r="CL20" s="103">
        <f t="shared" si="30"/>
        <v>0</v>
      </c>
      <c r="CM20" s="652"/>
      <c r="CN20" s="654"/>
      <c r="CO20" s="654"/>
      <c r="CP20" s="654">
        <f>CO20-CN20</f>
        <v>0</v>
      </c>
      <c r="CQ20" s="654"/>
      <c r="CR20" s="779"/>
      <c r="CS20" s="779"/>
      <c r="CT20" s="789">
        <f>CS20-CR20</f>
        <v>0</v>
      </c>
      <c r="CU20" s="790"/>
      <c r="CV20" s="780"/>
      <c r="CW20" s="780"/>
      <c r="CX20" s="789">
        <f t="shared" si="31"/>
        <v>0</v>
      </c>
      <c r="CY20" s="790"/>
      <c r="CZ20" s="780"/>
      <c r="DA20" s="780"/>
      <c r="DB20" s="789">
        <f t="shared" si="32"/>
        <v>0</v>
      </c>
      <c r="DC20" s="790"/>
      <c r="DG20" s="654"/>
      <c r="DH20" s="654"/>
      <c r="DI20" s="654">
        <f>DH20-DG20</f>
        <v>0</v>
      </c>
      <c r="DJ20" s="654"/>
      <c r="DK20" s="654"/>
      <c r="DL20" s="654"/>
      <c r="DM20" s="654">
        <f>DL20-DK20</f>
        <v>0</v>
      </c>
      <c r="DN20" s="654"/>
    </row>
    <row r="21" spans="1:118" s="816" customFormat="1" ht="12.75" customHeight="1">
      <c r="A21" s="805"/>
      <c r="B21" s="806"/>
      <c r="C21" s="807" t="s">
        <v>261</v>
      </c>
      <c r="D21" s="808"/>
      <c r="E21" s="809">
        <f>I21+M21+Q21+U21+Y21+AJ21+AN21+AV21+BL21+CF21+CN21+DK21</f>
        <v>1.81</v>
      </c>
      <c r="F21" s="809">
        <f>J21+N21+R21+V21+Z21+AK21+AO21+AW21+BM21+BQ21+CG21+CO21+DL21</f>
        <v>72.403099999999995</v>
      </c>
      <c r="G21" s="810">
        <f t="shared" si="7"/>
        <v>70.593099999999993</v>
      </c>
      <c r="H21" s="810">
        <v>0</v>
      </c>
      <c r="I21" s="809"/>
      <c r="J21" s="809">
        <v>22.530919999999998</v>
      </c>
      <c r="K21" s="811">
        <f t="shared" si="11"/>
        <v>22.530919999999998</v>
      </c>
      <c r="L21" s="811"/>
      <c r="M21" s="809"/>
      <c r="N21" s="809"/>
      <c r="O21" s="811">
        <f t="shared" si="12"/>
        <v>0</v>
      </c>
      <c r="P21" s="811"/>
      <c r="Q21" s="809">
        <v>1.81</v>
      </c>
      <c r="R21" s="809"/>
      <c r="S21" s="811">
        <f>R21-Q21</f>
        <v>-1.81</v>
      </c>
      <c r="T21" s="811"/>
      <c r="U21" s="809"/>
      <c r="V21" s="809"/>
      <c r="W21" s="811">
        <f t="shared" si="14"/>
        <v>0</v>
      </c>
      <c r="X21" s="811">
        <v>0</v>
      </c>
      <c r="Y21" s="809">
        <f t="shared" si="8"/>
        <v>0</v>
      </c>
      <c r="Z21" s="809">
        <f t="shared" si="8"/>
        <v>0</v>
      </c>
      <c r="AA21" s="811">
        <f t="shared" si="15"/>
        <v>0</v>
      </c>
      <c r="AB21" s="811" t="e">
        <f>Z21/Y21</f>
        <v>#DIV/0!</v>
      </c>
      <c r="AC21" s="809"/>
      <c r="AD21" s="809"/>
      <c r="AE21" s="811">
        <f t="shared" si="16"/>
        <v>0</v>
      </c>
      <c r="AF21" s="811" t="e">
        <f>AD21/AC21</f>
        <v>#DIV/0!</v>
      </c>
      <c r="AG21" s="809"/>
      <c r="AH21" s="809"/>
      <c r="AI21" s="811">
        <f t="shared" si="17"/>
        <v>0</v>
      </c>
      <c r="AJ21" s="809"/>
      <c r="AK21" s="809"/>
      <c r="AL21" s="811">
        <f t="shared" si="18"/>
        <v>0</v>
      </c>
      <c r="AM21" s="811"/>
      <c r="AN21" s="809"/>
      <c r="AO21" s="809"/>
      <c r="AP21" s="811">
        <f t="shared" si="19"/>
        <v>0</v>
      </c>
      <c r="AQ21" s="811">
        <v>0</v>
      </c>
      <c r="AR21" s="811"/>
      <c r="AS21" s="811"/>
      <c r="AT21" s="811">
        <f>AS21-AR21</f>
        <v>0</v>
      </c>
      <c r="AU21" s="811"/>
      <c r="AV21" s="809"/>
      <c r="AW21" s="809"/>
      <c r="AX21" s="811">
        <f t="shared" si="20"/>
        <v>0</v>
      </c>
      <c r="AY21" s="811"/>
      <c r="AZ21" s="809"/>
      <c r="BA21" s="809"/>
      <c r="BB21" s="811">
        <f t="shared" si="21"/>
        <v>0</v>
      </c>
      <c r="BC21" s="811"/>
      <c r="BD21" s="809"/>
      <c r="BE21" s="809"/>
      <c r="BF21" s="811">
        <f t="shared" si="22"/>
        <v>0</v>
      </c>
      <c r="BG21" s="811"/>
      <c r="BH21" s="809"/>
      <c r="BI21" s="809"/>
      <c r="BJ21" s="811">
        <f t="shared" si="23"/>
        <v>0</v>
      </c>
      <c r="BK21" s="811"/>
      <c r="BL21" s="809"/>
      <c r="BM21" s="809"/>
      <c r="BN21" s="811">
        <f t="shared" si="24"/>
        <v>0</v>
      </c>
      <c r="BO21" s="811"/>
      <c r="BP21" s="809"/>
      <c r="BQ21" s="809"/>
      <c r="BR21" s="811">
        <f t="shared" si="25"/>
        <v>0</v>
      </c>
      <c r="BS21" s="811"/>
      <c r="BT21" s="809"/>
      <c r="BU21" s="809"/>
      <c r="BV21" s="811">
        <f t="shared" si="26"/>
        <v>0</v>
      </c>
      <c r="BW21" s="811"/>
      <c r="BX21" s="809"/>
      <c r="BY21" s="809"/>
      <c r="BZ21" s="811">
        <f t="shared" si="27"/>
        <v>0</v>
      </c>
      <c r="CA21" s="811"/>
      <c r="CB21" s="809"/>
      <c r="CC21" s="809"/>
      <c r="CD21" s="811">
        <f t="shared" si="28"/>
        <v>0</v>
      </c>
      <c r="CE21" s="811"/>
      <c r="CF21" s="809"/>
      <c r="CG21" s="809"/>
      <c r="CH21" s="811">
        <f t="shared" si="29"/>
        <v>0</v>
      </c>
      <c r="CI21" s="811"/>
      <c r="CJ21" s="809"/>
      <c r="CK21" s="809"/>
      <c r="CL21" s="811">
        <f t="shared" si="30"/>
        <v>0</v>
      </c>
      <c r="CM21" s="812"/>
      <c r="CN21" s="811"/>
      <c r="CO21" s="811"/>
      <c r="CP21" s="811">
        <f>CO21-CN21</f>
        <v>0</v>
      </c>
      <c r="CQ21" s="811"/>
      <c r="CR21" s="813"/>
      <c r="CS21" s="813"/>
      <c r="CT21" s="814">
        <f>CS21-CR21</f>
        <v>0</v>
      </c>
      <c r="CU21" s="810"/>
      <c r="CV21" s="815"/>
      <c r="CW21" s="815"/>
      <c r="CX21" s="814">
        <f t="shared" si="31"/>
        <v>0</v>
      </c>
      <c r="CY21" s="810"/>
      <c r="CZ21" s="815"/>
      <c r="DA21" s="815"/>
      <c r="DB21" s="814">
        <f t="shared" si="32"/>
        <v>0</v>
      </c>
      <c r="DC21" s="810"/>
      <c r="DG21" s="811"/>
      <c r="DH21" s="811"/>
      <c r="DI21" s="811">
        <f>DH21-DG21</f>
        <v>0</v>
      </c>
      <c r="DJ21" s="811"/>
      <c r="DK21" s="811"/>
      <c r="DL21" s="811">
        <v>49.87218</v>
      </c>
      <c r="DM21" s="811">
        <f>DL21-DK21</f>
        <v>49.87218</v>
      </c>
      <c r="DN21" s="811"/>
    </row>
    <row r="22" spans="1:118" ht="12" hidden="1" customHeight="1">
      <c r="A22" s="213"/>
      <c r="B22" s="132">
        <v>1712001334</v>
      </c>
      <c r="C22" s="212" t="s">
        <v>646</v>
      </c>
      <c r="D22" s="142"/>
      <c r="E22" s="100">
        <f t="shared" ref="E22:E27" si="35">I22+M22+Q22+U22+Y22+AJ22+AN22+AV22+BL22+CF22+CN22+DK22</f>
        <v>0</v>
      </c>
      <c r="F22" s="100">
        <f t="shared" ref="F22:F27" si="36">J22+N22+R22+V22+Z22+AK22+AO22+AW22+BM22+BQ22+CG22+CO22+DL22</f>
        <v>0</v>
      </c>
      <c r="G22" s="109">
        <f t="shared" si="7"/>
        <v>0</v>
      </c>
      <c r="H22" s="109">
        <v>0</v>
      </c>
      <c r="I22" s="100"/>
      <c r="J22" s="100"/>
      <c r="K22" s="103">
        <f t="shared" si="11"/>
        <v>0</v>
      </c>
      <c r="L22" s="103"/>
      <c r="M22" s="100"/>
      <c r="N22" s="100"/>
      <c r="O22" s="103">
        <f t="shared" si="12"/>
        <v>0</v>
      </c>
      <c r="P22" s="103"/>
      <c r="Q22" s="100"/>
      <c r="R22" s="100"/>
      <c r="S22" s="103">
        <f t="shared" si="13"/>
        <v>0</v>
      </c>
      <c r="T22" s="103"/>
      <c r="U22" s="100"/>
      <c r="V22" s="100"/>
      <c r="W22" s="103">
        <f t="shared" si="14"/>
        <v>0</v>
      </c>
      <c r="X22" s="103"/>
      <c r="Y22" s="640">
        <f t="shared" si="8"/>
        <v>0</v>
      </c>
      <c r="Z22" s="640">
        <f t="shared" si="8"/>
        <v>0</v>
      </c>
      <c r="AA22" s="103">
        <f t="shared" si="15"/>
        <v>0</v>
      </c>
      <c r="AB22" s="103"/>
      <c r="AC22" s="100"/>
      <c r="AD22" s="100"/>
      <c r="AE22" s="103"/>
      <c r="AF22" s="103"/>
      <c r="AG22" s="100"/>
      <c r="AH22" s="100"/>
      <c r="AI22" s="103">
        <f t="shared" si="17"/>
        <v>0</v>
      </c>
      <c r="AJ22" s="100"/>
      <c r="AK22" s="100"/>
      <c r="AL22" s="103">
        <f t="shared" si="18"/>
        <v>0</v>
      </c>
      <c r="AM22" s="103"/>
      <c r="AN22" s="100"/>
      <c r="AO22" s="100"/>
      <c r="AP22" s="103">
        <f t="shared" si="19"/>
        <v>0</v>
      </c>
      <c r="AQ22" s="103">
        <v>0</v>
      </c>
      <c r="AR22" s="103"/>
      <c r="AS22" s="103"/>
      <c r="AT22" s="103"/>
      <c r="AU22" s="103"/>
      <c r="AV22" s="100"/>
      <c r="AW22" s="100"/>
      <c r="AX22" s="103">
        <f t="shared" si="20"/>
        <v>0</v>
      </c>
      <c r="AY22" s="103"/>
      <c r="AZ22" s="100"/>
      <c r="BA22" s="100"/>
      <c r="BB22" s="103">
        <f t="shared" si="21"/>
        <v>0</v>
      </c>
      <c r="BC22" s="103"/>
      <c r="BD22" s="100"/>
      <c r="BE22" s="100"/>
      <c r="BF22" s="103">
        <f t="shared" si="22"/>
        <v>0</v>
      </c>
      <c r="BG22" s="103"/>
      <c r="BH22" s="100"/>
      <c r="BI22" s="100"/>
      <c r="BJ22" s="103">
        <f t="shared" si="23"/>
        <v>0</v>
      </c>
      <c r="BK22" s="103"/>
      <c r="BL22" s="100"/>
      <c r="BM22" s="100"/>
      <c r="BN22" s="103">
        <f t="shared" si="24"/>
        <v>0</v>
      </c>
      <c r="BO22" s="103"/>
      <c r="BP22" s="100"/>
      <c r="BQ22" s="100"/>
      <c r="BR22" s="103">
        <f t="shared" si="25"/>
        <v>0</v>
      </c>
      <c r="BS22" s="103"/>
      <c r="BT22" s="100"/>
      <c r="BU22" s="100"/>
      <c r="BV22" s="103">
        <f t="shared" si="26"/>
        <v>0</v>
      </c>
      <c r="BW22" s="103"/>
      <c r="BX22" s="100"/>
      <c r="BY22" s="100"/>
      <c r="BZ22" s="103">
        <f t="shared" si="27"/>
        <v>0</v>
      </c>
      <c r="CA22" s="103"/>
      <c r="CB22" s="100"/>
      <c r="CC22" s="100"/>
      <c r="CD22" s="103">
        <f t="shared" si="28"/>
        <v>0</v>
      </c>
      <c r="CE22" s="103"/>
      <c r="CF22" s="100"/>
      <c r="CG22" s="100">
        <v>0</v>
      </c>
      <c r="CH22" s="103">
        <f t="shared" si="29"/>
        <v>0</v>
      </c>
      <c r="CI22" s="103"/>
      <c r="CJ22" s="100"/>
      <c r="CK22" s="100"/>
      <c r="CL22" s="103">
        <f t="shared" si="30"/>
        <v>0</v>
      </c>
      <c r="CM22" s="652"/>
      <c r="CN22" s="654"/>
      <c r="CO22" s="654"/>
      <c r="CP22" s="654"/>
      <c r="CQ22" s="654"/>
      <c r="CR22" s="779"/>
      <c r="CS22" s="779"/>
      <c r="CT22" s="789"/>
      <c r="CU22" s="790"/>
      <c r="CV22" s="780"/>
      <c r="CW22" s="780"/>
      <c r="CX22" s="789">
        <f t="shared" si="31"/>
        <v>0</v>
      </c>
      <c r="CY22" s="790"/>
      <c r="CZ22" s="780"/>
      <c r="DA22" s="780"/>
      <c r="DB22" s="789">
        <f t="shared" si="32"/>
        <v>0</v>
      </c>
      <c r="DC22" s="790"/>
      <c r="DG22" s="654"/>
      <c r="DH22" s="654"/>
      <c r="DI22" s="654"/>
      <c r="DJ22" s="654"/>
      <c r="DK22" s="654"/>
      <c r="DL22" s="654"/>
      <c r="DM22" s="654"/>
      <c r="DN22" s="654"/>
    </row>
    <row r="23" spans="1:118" ht="12.75" hidden="1" customHeight="1">
      <c r="A23" s="213"/>
      <c r="B23" s="132">
        <v>1718001468</v>
      </c>
      <c r="C23" s="213" t="s">
        <v>262</v>
      </c>
      <c r="D23" s="138"/>
      <c r="E23" s="100">
        <f t="shared" si="35"/>
        <v>0</v>
      </c>
      <c r="F23" s="100">
        <f t="shared" si="36"/>
        <v>0</v>
      </c>
      <c r="G23" s="109">
        <f t="shared" si="7"/>
        <v>0</v>
      </c>
      <c r="H23" s="109">
        <v>0</v>
      </c>
      <c r="I23" s="100"/>
      <c r="J23" s="100"/>
      <c r="K23" s="103">
        <f t="shared" si="11"/>
        <v>0</v>
      </c>
      <c r="L23" s="103"/>
      <c r="M23" s="100"/>
      <c r="N23" s="100"/>
      <c r="O23" s="103">
        <f t="shared" si="12"/>
        <v>0</v>
      </c>
      <c r="P23" s="103" t="e">
        <f>N23/M23</f>
        <v>#DIV/0!</v>
      </c>
      <c r="Q23" s="100"/>
      <c r="R23" s="100"/>
      <c r="S23" s="103">
        <f t="shared" si="13"/>
        <v>0</v>
      </c>
      <c r="T23" s="103" t="e">
        <f>R23/Q23</f>
        <v>#DIV/0!</v>
      </c>
      <c r="U23" s="100"/>
      <c r="V23" s="100"/>
      <c r="W23" s="103">
        <f t="shared" si="14"/>
        <v>0</v>
      </c>
      <c r="X23" s="103" t="e">
        <f>V23/U23</f>
        <v>#DIV/0!</v>
      </c>
      <c r="Y23" s="640">
        <f t="shared" si="8"/>
        <v>0</v>
      </c>
      <c r="Z23" s="640">
        <f t="shared" si="8"/>
        <v>0</v>
      </c>
      <c r="AA23" s="103">
        <f t="shared" si="15"/>
        <v>0</v>
      </c>
      <c r="AB23" s="103" t="e">
        <f>Z23/Y23</f>
        <v>#DIV/0!</v>
      </c>
      <c r="AC23" s="100"/>
      <c r="AD23" s="100"/>
      <c r="AE23" s="103">
        <f t="shared" ref="AE23:AE29" si="37">AD23-AC23</f>
        <v>0</v>
      </c>
      <c r="AF23" s="103" t="e">
        <f>AD23/AC23</f>
        <v>#DIV/0!</v>
      </c>
      <c r="AG23" s="100"/>
      <c r="AH23" s="100"/>
      <c r="AI23" s="103">
        <f t="shared" si="17"/>
        <v>0</v>
      </c>
      <c r="AJ23" s="100"/>
      <c r="AK23" s="100"/>
      <c r="AL23" s="103">
        <f t="shared" si="18"/>
        <v>0</v>
      </c>
      <c r="AM23" s="103" t="e">
        <f>AK23/AJ23</f>
        <v>#DIV/0!</v>
      </c>
      <c r="AN23" s="100"/>
      <c r="AO23" s="100"/>
      <c r="AP23" s="103">
        <f t="shared" si="19"/>
        <v>0</v>
      </c>
      <c r="AQ23" s="103" t="e">
        <f>AO23/AN23</f>
        <v>#DIV/0!</v>
      </c>
      <c r="AR23" s="103"/>
      <c r="AS23" s="103"/>
      <c r="AT23" s="103">
        <f>AS23-AR23</f>
        <v>0</v>
      </c>
      <c r="AU23" s="103"/>
      <c r="AV23" s="100"/>
      <c r="AW23" s="100"/>
      <c r="AX23" s="103">
        <f t="shared" si="20"/>
        <v>0</v>
      </c>
      <c r="AY23" s="103"/>
      <c r="AZ23" s="100"/>
      <c r="BA23" s="100"/>
      <c r="BB23" s="103">
        <f t="shared" si="21"/>
        <v>0</v>
      </c>
      <c r="BC23" s="103" t="e">
        <f>BA23/AZ23</f>
        <v>#DIV/0!</v>
      </c>
      <c r="BD23" s="100"/>
      <c r="BE23" s="100"/>
      <c r="BF23" s="103">
        <f t="shared" si="22"/>
        <v>0</v>
      </c>
      <c r="BG23" s="103" t="e">
        <f>BE23/BD23</f>
        <v>#DIV/0!</v>
      </c>
      <c r="BH23" s="100"/>
      <c r="BI23" s="100"/>
      <c r="BJ23" s="103">
        <f t="shared" si="23"/>
        <v>0</v>
      </c>
      <c r="BK23" s="103" t="e">
        <f>BI23/BH23</f>
        <v>#DIV/0!</v>
      </c>
      <c r="BL23" s="100"/>
      <c r="BM23" s="100"/>
      <c r="BN23" s="103">
        <f t="shared" si="24"/>
        <v>0</v>
      </c>
      <c r="BO23" s="103"/>
      <c r="BP23" s="100"/>
      <c r="BQ23" s="100"/>
      <c r="BR23" s="103">
        <f t="shared" si="25"/>
        <v>0</v>
      </c>
      <c r="BS23" s="103"/>
      <c r="BT23" s="100"/>
      <c r="BU23" s="100"/>
      <c r="BV23" s="103">
        <f t="shared" si="26"/>
        <v>0</v>
      </c>
      <c r="BW23" s="103"/>
      <c r="BX23" s="100"/>
      <c r="BY23" s="100"/>
      <c r="BZ23" s="103">
        <f t="shared" si="27"/>
        <v>0</v>
      </c>
      <c r="CA23" s="103" t="e">
        <f>BY23/BX23</f>
        <v>#DIV/0!</v>
      </c>
      <c r="CB23" s="100"/>
      <c r="CC23" s="100"/>
      <c r="CD23" s="103">
        <f t="shared" si="28"/>
        <v>0</v>
      </c>
      <c r="CE23" s="103"/>
      <c r="CF23" s="100"/>
      <c r="CG23" s="100"/>
      <c r="CH23" s="103">
        <f t="shared" si="29"/>
        <v>0</v>
      </c>
      <c r="CI23" s="103"/>
      <c r="CJ23" s="100"/>
      <c r="CK23" s="100"/>
      <c r="CL23" s="103">
        <f t="shared" si="30"/>
        <v>0</v>
      </c>
      <c r="CM23" s="652"/>
      <c r="CN23" s="654"/>
      <c r="CO23" s="654"/>
      <c r="CP23" s="654">
        <f>CO23-CN23</f>
        <v>0</v>
      </c>
      <c r="CQ23" s="654"/>
      <c r="CR23" s="779"/>
      <c r="CS23" s="779"/>
      <c r="CT23" s="789">
        <f>CS23-CR23</f>
        <v>0</v>
      </c>
      <c r="CU23" s="790"/>
      <c r="CV23" s="780"/>
      <c r="CW23" s="780"/>
      <c r="CX23" s="789">
        <f t="shared" si="31"/>
        <v>0</v>
      </c>
      <c r="CY23" s="790" t="e">
        <f>CW23/CV23</f>
        <v>#DIV/0!</v>
      </c>
      <c r="CZ23" s="780"/>
      <c r="DA23" s="780"/>
      <c r="DB23" s="789">
        <f t="shared" si="32"/>
        <v>0</v>
      </c>
      <c r="DC23" s="790" t="e">
        <f>DA23/CZ23</f>
        <v>#DIV/0!</v>
      </c>
      <c r="DG23" s="654"/>
      <c r="DH23" s="654"/>
      <c r="DI23" s="654">
        <f>DH23-DG23</f>
        <v>0</v>
      </c>
      <c r="DJ23" s="654"/>
      <c r="DK23" s="654"/>
      <c r="DL23" s="654"/>
      <c r="DM23" s="654">
        <f>DL23-DK23</f>
        <v>0</v>
      </c>
      <c r="DN23" s="654"/>
    </row>
    <row r="24" spans="1:118" ht="12.75" hidden="1" customHeight="1">
      <c r="A24" s="213"/>
      <c r="B24" s="132">
        <v>1718001612</v>
      </c>
      <c r="C24" s="213" t="s">
        <v>706</v>
      </c>
      <c r="D24" s="138"/>
      <c r="E24" s="100">
        <f t="shared" si="35"/>
        <v>0</v>
      </c>
      <c r="F24" s="100">
        <f t="shared" si="36"/>
        <v>0</v>
      </c>
      <c r="G24" s="109">
        <f t="shared" si="7"/>
        <v>0</v>
      </c>
      <c r="H24" s="109">
        <v>0</v>
      </c>
      <c r="I24" s="100"/>
      <c r="J24" s="100"/>
      <c r="K24" s="103">
        <f t="shared" si="11"/>
        <v>0</v>
      </c>
      <c r="L24" s="103"/>
      <c r="M24" s="100"/>
      <c r="N24" s="100"/>
      <c r="O24" s="103">
        <f t="shared" si="12"/>
        <v>0</v>
      </c>
      <c r="P24" s="103"/>
      <c r="Q24" s="100"/>
      <c r="R24" s="100"/>
      <c r="S24" s="103">
        <f t="shared" si="13"/>
        <v>0</v>
      </c>
      <c r="T24" s="103"/>
      <c r="U24" s="100"/>
      <c r="V24" s="100"/>
      <c r="W24" s="103">
        <f t="shared" si="14"/>
        <v>0</v>
      </c>
      <c r="X24" s="103"/>
      <c r="Y24" s="640">
        <f t="shared" si="8"/>
        <v>0</v>
      </c>
      <c r="Z24" s="640">
        <f t="shared" si="8"/>
        <v>0</v>
      </c>
      <c r="AA24" s="103">
        <f t="shared" si="15"/>
        <v>0</v>
      </c>
      <c r="AB24" s="103"/>
      <c r="AC24" s="100"/>
      <c r="AD24" s="100"/>
      <c r="AE24" s="103">
        <f t="shared" si="37"/>
        <v>0</v>
      </c>
      <c r="AF24" s="103"/>
      <c r="AG24" s="100"/>
      <c r="AH24" s="100"/>
      <c r="AI24" s="103">
        <f t="shared" si="17"/>
        <v>0</v>
      </c>
      <c r="AJ24" s="100"/>
      <c r="AK24" s="100"/>
      <c r="AL24" s="103">
        <f t="shared" si="18"/>
        <v>0</v>
      </c>
      <c r="AM24" s="103"/>
      <c r="AN24" s="100"/>
      <c r="AO24" s="100"/>
      <c r="AP24" s="103">
        <f t="shared" si="19"/>
        <v>0</v>
      </c>
      <c r="AQ24" s="103"/>
      <c r="AR24" s="103"/>
      <c r="AS24" s="103"/>
      <c r="AT24" s="103">
        <f>AS24-AR24</f>
        <v>0</v>
      </c>
      <c r="AU24" s="103"/>
      <c r="AV24" s="100"/>
      <c r="AW24" s="100"/>
      <c r="AX24" s="103">
        <f t="shared" si="20"/>
        <v>0</v>
      </c>
      <c r="AY24" s="103"/>
      <c r="AZ24" s="100"/>
      <c r="BA24" s="100"/>
      <c r="BB24" s="103">
        <f t="shared" si="21"/>
        <v>0</v>
      </c>
      <c r="BC24" s="103"/>
      <c r="BD24" s="100"/>
      <c r="BE24" s="100"/>
      <c r="BF24" s="103">
        <f t="shared" si="22"/>
        <v>0</v>
      </c>
      <c r="BG24" s="103"/>
      <c r="BH24" s="100"/>
      <c r="BI24" s="100"/>
      <c r="BJ24" s="103">
        <f t="shared" si="23"/>
        <v>0</v>
      </c>
      <c r="BK24" s="103"/>
      <c r="BL24" s="100"/>
      <c r="BM24" s="100"/>
      <c r="BN24" s="103">
        <f t="shared" si="24"/>
        <v>0</v>
      </c>
      <c r="BO24" s="103"/>
      <c r="BP24" s="100"/>
      <c r="BQ24" s="100"/>
      <c r="BR24" s="103">
        <f t="shared" si="25"/>
        <v>0</v>
      </c>
      <c r="BS24" s="103"/>
      <c r="BT24" s="100"/>
      <c r="BU24" s="100"/>
      <c r="BV24" s="103">
        <f t="shared" si="26"/>
        <v>0</v>
      </c>
      <c r="BW24" s="103"/>
      <c r="BX24" s="100"/>
      <c r="BY24" s="100"/>
      <c r="BZ24" s="103">
        <f t="shared" si="27"/>
        <v>0</v>
      </c>
      <c r="CA24" s="103"/>
      <c r="CB24" s="100"/>
      <c r="CC24" s="100"/>
      <c r="CD24" s="103">
        <f t="shared" si="28"/>
        <v>0</v>
      </c>
      <c r="CE24" s="103"/>
      <c r="CF24" s="100"/>
      <c r="CG24" s="100"/>
      <c r="CH24" s="103">
        <f t="shared" si="29"/>
        <v>0</v>
      </c>
      <c r="CI24" s="103"/>
      <c r="CJ24" s="100"/>
      <c r="CK24" s="100"/>
      <c r="CL24" s="103">
        <f t="shared" si="30"/>
        <v>0</v>
      </c>
      <c r="CM24" s="652"/>
      <c r="CN24" s="654"/>
      <c r="CO24" s="654"/>
      <c r="CP24" s="654">
        <f>CO24-CN24</f>
        <v>0</v>
      </c>
      <c r="CQ24" s="654"/>
      <c r="CR24" s="779"/>
      <c r="CS24" s="779"/>
      <c r="CT24" s="789">
        <f>CS24-CR24</f>
        <v>0</v>
      </c>
      <c r="CU24" s="790"/>
      <c r="CV24" s="780"/>
      <c r="CW24" s="780"/>
      <c r="CX24" s="789">
        <f t="shared" si="31"/>
        <v>0</v>
      </c>
      <c r="CY24" s="790"/>
      <c r="CZ24" s="780"/>
      <c r="DA24" s="780"/>
      <c r="DB24" s="789">
        <f t="shared" si="32"/>
        <v>0</v>
      </c>
      <c r="DC24" s="790"/>
      <c r="DG24" s="654"/>
      <c r="DH24" s="654"/>
      <c r="DI24" s="654">
        <f>DH24-DG24</f>
        <v>0</v>
      </c>
      <c r="DJ24" s="654"/>
      <c r="DK24" s="654"/>
      <c r="DL24" s="654"/>
      <c r="DM24" s="654">
        <f>DL24-DK24</f>
        <v>0</v>
      </c>
      <c r="DN24" s="654"/>
    </row>
    <row r="25" spans="1:118" ht="12.75" hidden="1" customHeight="1">
      <c r="A25" s="213"/>
      <c r="B25" s="792" t="s">
        <v>707</v>
      </c>
      <c r="C25" s="793" t="s">
        <v>708</v>
      </c>
      <c r="D25" s="138"/>
      <c r="E25" s="100">
        <f t="shared" si="35"/>
        <v>0</v>
      </c>
      <c r="F25" s="100">
        <f t="shared" si="36"/>
        <v>0</v>
      </c>
      <c r="G25" s="109">
        <f t="shared" si="7"/>
        <v>0</v>
      </c>
      <c r="H25" s="109">
        <v>0</v>
      </c>
      <c r="I25" s="100"/>
      <c r="J25" s="100"/>
      <c r="K25" s="103"/>
      <c r="L25" s="103"/>
      <c r="M25" s="100"/>
      <c r="N25" s="100"/>
      <c r="O25" s="103"/>
      <c r="P25" s="103"/>
      <c r="Q25" s="100"/>
      <c r="R25" s="100"/>
      <c r="S25" s="103"/>
      <c r="T25" s="103"/>
      <c r="U25" s="100"/>
      <c r="V25" s="100"/>
      <c r="W25" s="103"/>
      <c r="X25" s="103"/>
      <c r="Y25" s="640"/>
      <c r="Z25" s="640"/>
      <c r="AA25" s="103"/>
      <c r="AB25" s="103"/>
      <c r="AC25" s="100"/>
      <c r="AD25" s="100"/>
      <c r="AE25" s="103"/>
      <c r="AF25" s="103"/>
      <c r="AG25" s="100"/>
      <c r="AH25" s="100"/>
      <c r="AI25" s="103"/>
      <c r="AJ25" s="100"/>
      <c r="AK25" s="100"/>
      <c r="AL25" s="103"/>
      <c r="AM25" s="103"/>
      <c r="AN25" s="100"/>
      <c r="AO25" s="100"/>
      <c r="AP25" s="103"/>
      <c r="AQ25" s="103"/>
      <c r="AR25" s="103"/>
      <c r="AS25" s="103"/>
      <c r="AT25" s="103"/>
      <c r="AU25" s="103"/>
      <c r="AV25" s="100"/>
      <c r="AW25" s="100"/>
      <c r="AX25" s="103"/>
      <c r="AY25" s="103"/>
      <c r="AZ25" s="100"/>
      <c r="BA25" s="100"/>
      <c r="BB25" s="103"/>
      <c r="BC25" s="103"/>
      <c r="BD25" s="100"/>
      <c r="BE25" s="100"/>
      <c r="BF25" s="103"/>
      <c r="BG25" s="103"/>
      <c r="BH25" s="100"/>
      <c r="BI25" s="100"/>
      <c r="BJ25" s="103"/>
      <c r="BK25" s="103"/>
      <c r="BL25" s="100"/>
      <c r="BM25" s="100"/>
      <c r="BN25" s="103"/>
      <c r="BO25" s="103"/>
      <c r="BP25" s="100"/>
      <c r="BQ25" s="100"/>
      <c r="BR25" s="103"/>
      <c r="BS25" s="103"/>
      <c r="BT25" s="100"/>
      <c r="BU25" s="100"/>
      <c r="BV25" s="103"/>
      <c r="BW25" s="103"/>
      <c r="BX25" s="100"/>
      <c r="BY25" s="100"/>
      <c r="BZ25" s="103"/>
      <c r="CA25" s="103"/>
      <c r="CB25" s="100"/>
      <c r="CC25" s="100"/>
      <c r="CD25" s="103"/>
      <c r="CE25" s="103"/>
      <c r="CF25" s="100"/>
      <c r="CG25" s="100"/>
      <c r="CH25" s="103"/>
      <c r="CI25" s="103"/>
      <c r="CJ25" s="100"/>
      <c r="CK25" s="100"/>
      <c r="CL25" s="103"/>
      <c r="CM25" s="652"/>
      <c r="CN25" s="654"/>
      <c r="CO25" s="654"/>
      <c r="CP25" s="654"/>
      <c r="CQ25" s="654"/>
      <c r="CR25" s="779"/>
      <c r="CS25" s="779"/>
      <c r="CT25" s="789"/>
      <c r="CU25" s="790"/>
      <c r="CV25" s="780"/>
      <c r="CW25" s="780"/>
      <c r="CX25" s="789"/>
      <c r="CY25" s="790"/>
      <c r="CZ25" s="780"/>
      <c r="DA25" s="780"/>
      <c r="DB25" s="789"/>
      <c r="DC25" s="790"/>
      <c r="DG25" s="654"/>
      <c r="DH25" s="654"/>
      <c r="DI25" s="654"/>
      <c r="DJ25" s="654"/>
      <c r="DK25" s="654"/>
      <c r="DL25" s="654"/>
      <c r="DM25" s="654"/>
      <c r="DN25" s="654"/>
    </row>
    <row r="26" spans="1:118" ht="12" hidden="1" customHeight="1">
      <c r="A26" s="213"/>
      <c r="B26" s="132">
        <v>1718002366</v>
      </c>
      <c r="C26" s="212" t="s">
        <v>450</v>
      </c>
      <c r="D26" s="142"/>
      <c r="E26" s="100">
        <f t="shared" si="35"/>
        <v>0</v>
      </c>
      <c r="F26" s="100">
        <f t="shared" si="36"/>
        <v>0</v>
      </c>
      <c r="G26" s="109">
        <f t="shared" si="7"/>
        <v>0</v>
      </c>
      <c r="H26" s="109">
        <v>0</v>
      </c>
      <c r="I26" s="100"/>
      <c r="J26" s="100"/>
      <c r="K26" s="103">
        <f t="shared" si="11"/>
        <v>0</v>
      </c>
      <c r="L26" s="103"/>
      <c r="M26" s="100"/>
      <c r="N26" s="100"/>
      <c r="O26" s="103">
        <f t="shared" si="12"/>
        <v>0</v>
      </c>
      <c r="P26" s="103"/>
      <c r="Q26" s="100"/>
      <c r="R26" s="100"/>
      <c r="S26" s="103">
        <f t="shared" si="13"/>
        <v>0</v>
      </c>
      <c r="T26" s="103"/>
      <c r="U26" s="100"/>
      <c r="V26" s="100"/>
      <c r="W26" s="103">
        <f t="shared" si="14"/>
        <v>0</v>
      </c>
      <c r="X26" s="103"/>
      <c r="Y26" s="640">
        <f t="shared" si="8"/>
        <v>0</v>
      </c>
      <c r="Z26" s="640">
        <f t="shared" si="8"/>
        <v>0</v>
      </c>
      <c r="AA26" s="103">
        <f t="shared" si="15"/>
        <v>0</v>
      </c>
      <c r="AB26" s="103"/>
      <c r="AC26" s="100"/>
      <c r="AD26" s="100"/>
      <c r="AE26" s="103">
        <f t="shared" si="37"/>
        <v>0</v>
      </c>
      <c r="AF26" s="103"/>
      <c r="AG26" s="100"/>
      <c r="AH26" s="100"/>
      <c r="AI26" s="103">
        <f t="shared" si="17"/>
        <v>0</v>
      </c>
      <c r="AJ26" s="100"/>
      <c r="AK26" s="100"/>
      <c r="AL26" s="103">
        <f t="shared" si="18"/>
        <v>0</v>
      </c>
      <c r="AM26" s="103"/>
      <c r="AN26" s="100"/>
      <c r="AO26" s="100"/>
      <c r="AP26" s="103">
        <f t="shared" si="19"/>
        <v>0</v>
      </c>
      <c r="AQ26" s="103"/>
      <c r="AR26" s="103"/>
      <c r="AS26" s="103"/>
      <c r="AT26" s="103"/>
      <c r="AU26" s="103"/>
      <c r="AV26" s="100"/>
      <c r="AW26" s="100"/>
      <c r="AX26" s="103">
        <f t="shared" si="20"/>
        <v>0</v>
      </c>
      <c r="AY26" s="103"/>
      <c r="AZ26" s="100"/>
      <c r="BA26" s="100"/>
      <c r="BB26" s="103">
        <f t="shared" si="21"/>
        <v>0</v>
      </c>
      <c r="BC26" s="103"/>
      <c r="BD26" s="100"/>
      <c r="BE26" s="100"/>
      <c r="BF26" s="103">
        <f t="shared" si="22"/>
        <v>0</v>
      </c>
      <c r="BG26" s="103"/>
      <c r="BH26" s="100"/>
      <c r="BI26" s="100"/>
      <c r="BJ26" s="103">
        <f t="shared" si="23"/>
        <v>0</v>
      </c>
      <c r="BK26" s="103"/>
      <c r="BL26" s="100"/>
      <c r="BM26" s="100"/>
      <c r="BN26" s="103">
        <f t="shared" si="24"/>
        <v>0</v>
      </c>
      <c r="BO26" s="103"/>
      <c r="BP26" s="100"/>
      <c r="BQ26" s="100"/>
      <c r="BR26" s="103">
        <f t="shared" si="25"/>
        <v>0</v>
      </c>
      <c r="BS26" s="103"/>
      <c r="BT26" s="100"/>
      <c r="BU26" s="100"/>
      <c r="BV26" s="103">
        <f t="shared" si="26"/>
        <v>0</v>
      </c>
      <c r="BW26" s="103"/>
      <c r="BX26" s="100"/>
      <c r="BY26" s="100"/>
      <c r="BZ26" s="103">
        <f t="shared" si="27"/>
        <v>0</v>
      </c>
      <c r="CA26" s="103"/>
      <c r="CB26" s="100"/>
      <c r="CC26" s="100"/>
      <c r="CD26" s="103">
        <f t="shared" si="28"/>
        <v>0</v>
      </c>
      <c r="CE26" s="103"/>
      <c r="CF26" s="100"/>
      <c r="CG26" s="100"/>
      <c r="CH26" s="103">
        <f t="shared" si="29"/>
        <v>0</v>
      </c>
      <c r="CI26" s="103"/>
      <c r="CJ26" s="100"/>
      <c r="CK26" s="100"/>
      <c r="CL26" s="103">
        <f t="shared" si="30"/>
        <v>0</v>
      </c>
      <c r="CM26" s="652"/>
      <c r="CN26" s="654"/>
      <c r="CO26" s="654"/>
      <c r="CP26" s="654"/>
      <c r="CQ26" s="654"/>
      <c r="CR26" s="779"/>
      <c r="CS26" s="779"/>
      <c r="CT26" s="789"/>
      <c r="CU26" s="790"/>
      <c r="CV26" s="780"/>
      <c r="CW26" s="780"/>
      <c r="CX26" s="789">
        <f t="shared" si="31"/>
        <v>0</v>
      </c>
      <c r="CY26" s="790"/>
      <c r="CZ26" s="780"/>
      <c r="DA26" s="780"/>
      <c r="DB26" s="789">
        <f t="shared" si="32"/>
        <v>0</v>
      </c>
      <c r="DC26" s="790"/>
      <c r="DG26" s="654"/>
      <c r="DH26" s="654"/>
      <c r="DI26" s="654"/>
      <c r="DJ26" s="654"/>
      <c r="DK26" s="654"/>
      <c r="DL26" s="654"/>
      <c r="DM26" s="654"/>
      <c r="DN26" s="654"/>
    </row>
    <row r="27" spans="1:118" ht="21.75" hidden="1" customHeight="1">
      <c r="A27" s="213"/>
      <c r="B27" s="132">
        <v>1701010288</v>
      </c>
      <c r="C27" s="212" t="s">
        <v>451</v>
      </c>
      <c r="D27" s="142"/>
      <c r="E27" s="100">
        <f t="shared" si="35"/>
        <v>0</v>
      </c>
      <c r="F27" s="100">
        <f t="shared" si="36"/>
        <v>0</v>
      </c>
      <c r="G27" s="109">
        <f t="shared" si="7"/>
        <v>0</v>
      </c>
      <c r="H27" s="109">
        <v>0</v>
      </c>
      <c r="I27" s="100"/>
      <c r="J27" s="100"/>
      <c r="K27" s="103">
        <f t="shared" si="11"/>
        <v>0</v>
      </c>
      <c r="L27" s="103"/>
      <c r="M27" s="100"/>
      <c r="N27" s="100"/>
      <c r="O27" s="103">
        <f t="shared" si="12"/>
        <v>0</v>
      </c>
      <c r="P27" s="103"/>
      <c r="Q27" s="100"/>
      <c r="R27" s="100"/>
      <c r="S27" s="103">
        <f t="shared" si="13"/>
        <v>0</v>
      </c>
      <c r="T27" s="103"/>
      <c r="U27" s="100"/>
      <c r="V27" s="100"/>
      <c r="W27" s="103">
        <f t="shared" si="14"/>
        <v>0</v>
      </c>
      <c r="X27" s="103"/>
      <c r="Y27" s="640">
        <f t="shared" si="8"/>
        <v>0</v>
      </c>
      <c r="Z27" s="640">
        <f t="shared" si="8"/>
        <v>0</v>
      </c>
      <c r="AA27" s="103">
        <f t="shared" si="15"/>
        <v>0</v>
      </c>
      <c r="AB27" s="103"/>
      <c r="AC27" s="100"/>
      <c r="AD27" s="100"/>
      <c r="AE27" s="103">
        <f t="shared" si="37"/>
        <v>0</v>
      </c>
      <c r="AF27" s="103"/>
      <c r="AG27" s="100"/>
      <c r="AH27" s="100"/>
      <c r="AI27" s="103">
        <f t="shared" si="17"/>
        <v>0</v>
      </c>
      <c r="AJ27" s="100"/>
      <c r="AK27" s="100"/>
      <c r="AL27" s="103">
        <f t="shared" si="18"/>
        <v>0</v>
      </c>
      <c r="AM27" s="103"/>
      <c r="AN27" s="100"/>
      <c r="AO27" s="100"/>
      <c r="AP27" s="103">
        <f t="shared" si="19"/>
        <v>0</v>
      </c>
      <c r="AQ27" s="103"/>
      <c r="AR27" s="103"/>
      <c r="AS27" s="103"/>
      <c r="AT27" s="103">
        <f>AS27-AR27</f>
        <v>0</v>
      </c>
      <c r="AU27" s="103"/>
      <c r="AV27" s="100"/>
      <c r="AW27" s="100"/>
      <c r="AX27" s="103">
        <f t="shared" si="20"/>
        <v>0</v>
      </c>
      <c r="AY27" s="103"/>
      <c r="AZ27" s="100"/>
      <c r="BA27" s="100"/>
      <c r="BB27" s="103">
        <f t="shared" si="21"/>
        <v>0</v>
      </c>
      <c r="BC27" s="103"/>
      <c r="BD27" s="100"/>
      <c r="BE27" s="100"/>
      <c r="BF27" s="103">
        <f t="shared" si="22"/>
        <v>0</v>
      </c>
      <c r="BG27" s="103"/>
      <c r="BH27" s="100"/>
      <c r="BI27" s="100"/>
      <c r="BJ27" s="103">
        <f t="shared" si="23"/>
        <v>0</v>
      </c>
      <c r="BK27" s="103"/>
      <c r="BL27" s="640"/>
      <c r="BM27" s="640"/>
      <c r="BN27" s="103">
        <f t="shared" si="24"/>
        <v>0</v>
      </c>
      <c r="BO27" s="103"/>
      <c r="BP27" s="100"/>
      <c r="BQ27" s="100"/>
      <c r="BR27" s="103">
        <f t="shared" si="25"/>
        <v>0</v>
      </c>
      <c r="BS27" s="103"/>
      <c r="BT27" s="100"/>
      <c r="BU27" s="100"/>
      <c r="BV27" s="103">
        <f t="shared" si="26"/>
        <v>0</v>
      </c>
      <c r="BW27" s="103"/>
      <c r="BX27" s="100"/>
      <c r="BY27" s="100"/>
      <c r="BZ27" s="103">
        <f t="shared" si="27"/>
        <v>0</v>
      </c>
      <c r="CA27" s="103"/>
      <c r="CB27" s="100"/>
      <c r="CC27" s="100"/>
      <c r="CD27" s="103">
        <f t="shared" si="28"/>
        <v>0</v>
      </c>
      <c r="CE27" s="103"/>
      <c r="CF27" s="100"/>
      <c r="CG27" s="100"/>
      <c r="CH27" s="103">
        <f t="shared" si="29"/>
        <v>0</v>
      </c>
      <c r="CI27" s="103"/>
      <c r="CJ27" s="100"/>
      <c r="CK27" s="100"/>
      <c r="CL27" s="103">
        <f t="shared" si="30"/>
        <v>0</v>
      </c>
      <c r="CM27" s="652"/>
      <c r="CN27" s="654"/>
      <c r="CO27" s="654"/>
      <c r="CP27" s="654">
        <f>CO27-CN27</f>
        <v>0</v>
      </c>
      <c r="CQ27" s="654"/>
      <c r="CR27" s="779"/>
      <c r="CS27" s="779"/>
      <c r="CT27" s="789">
        <f>CS27-CR27</f>
        <v>0</v>
      </c>
      <c r="CU27" s="790"/>
      <c r="CV27" s="780"/>
      <c r="CW27" s="780"/>
      <c r="CX27" s="789">
        <f t="shared" si="31"/>
        <v>0</v>
      </c>
      <c r="CY27" s="790"/>
      <c r="CZ27" s="780"/>
      <c r="DA27" s="780"/>
      <c r="DB27" s="789">
        <f t="shared" si="32"/>
        <v>0</v>
      </c>
      <c r="DC27" s="790"/>
      <c r="DG27" s="654"/>
      <c r="DH27" s="654"/>
      <c r="DI27" s="654">
        <f>DH27-DG27</f>
        <v>0</v>
      </c>
      <c r="DJ27" s="654"/>
      <c r="DK27" s="654"/>
      <c r="DL27" s="654"/>
      <c r="DM27" s="654">
        <f>DL27-DK27</f>
        <v>0</v>
      </c>
      <c r="DN27" s="654"/>
    </row>
    <row r="28" spans="1:118" ht="12.75" hidden="1" customHeight="1">
      <c r="A28" s="213"/>
      <c r="B28" s="132"/>
      <c r="C28" s="212" t="s">
        <v>570</v>
      </c>
      <c r="D28" s="142"/>
      <c r="E28" s="100">
        <f t="shared" ref="E28:E35" si="38">I28+M28+Q28+U28+Y28+AJ28+AN28+AR28+AV28+BD28+BH28+BX28+CF28+CJ28+CN28+CR28+CV28+CZ28+AZ28+BL28+BT28</f>
        <v>0</v>
      </c>
      <c r="F28" s="100">
        <f t="shared" ref="F28:F30" si="39">J28+N28+R28+V28+AK28+AO28+AW28+BM28+BQ28+CG28+CK28+CO28+DH28+DL28</f>
        <v>0</v>
      </c>
      <c r="G28" s="109">
        <f t="shared" si="7"/>
        <v>0</v>
      </c>
      <c r="H28" s="109" t="e">
        <f t="shared" ref="H28:H35" si="40">F28/E28</f>
        <v>#DIV/0!</v>
      </c>
      <c r="I28" s="100"/>
      <c r="J28" s="100"/>
      <c r="K28" s="103">
        <f t="shared" si="11"/>
        <v>0</v>
      </c>
      <c r="L28" s="103"/>
      <c r="M28" s="100"/>
      <c r="N28" s="100"/>
      <c r="O28" s="103">
        <f t="shared" si="12"/>
        <v>0</v>
      </c>
      <c r="P28" s="103"/>
      <c r="Q28" s="100"/>
      <c r="R28" s="100"/>
      <c r="S28" s="103">
        <f t="shared" si="13"/>
        <v>0</v>
      </c>
      <c r="T28" s="103"/>
      <c r="U28" s="100"/>
      <c r="V28" s="100"/>
      <c r="W28" s="103">
        <f t="shared" si="14"/>
        <v>0</v>
      </c>
      <c r="X28" s="103"/>
      <c r="Y28" s="640">
        <f t="shared" si="8"/>
        <v>0</v>
      </c>
      <c r="Z28" s="640">
        <f t="shared" si="8"/>
        <v>0</v>
      </c>
      <c r="AA28" s="103">
        <f t="shared" si="15"/>
        <v>0</v>
      </c>
      <c r="AB28" s="103"/>
      <c r="AC28" s="100"/>
      <c r="AD28" s="100"/>
      <c r="AE28" s="103">
        <f t="shared" si="37"/>
        <v>0</v>
      </c>
      <c r="AF28" s="103" t="e">
        <f>AD28/AC28</f>
        <v>#DIV/0!</v>
      </c>
      <c r="AG28" s="100"/>
      <c r="AH28" s="100"/>
      <c r="AI28" s="103">
        <f t="shared" si="17"/>
        <v>0</v>
      </c>
      <c r="AJ28" s="100"/>
      <c r="AK28" s="100"/>
      <c r="AL28" s="103">
        <f t="shared" si="18"/>
        <v>0</v>
      </c>
      <c r="AM28" s="103"/>
      <c r="AN28" s="100"/>
      <c r="AO28" s="100"/>
      <c r="AP28" s="103">
        <f t="shared" si="19"/>
        <v>0</v>
      </c>
      <c r="AQ28" s="103"/>
      <c r="AR28" s="103"/>
      <c r="AS28" s="103"/>
      <c r="AT28" s="103">
        <f>AS28-AR28</f>
        <v>0</v>
      </c>
      <c r="AU28" s="103"/>
      <c r="AV28" s="100"/>
      <c r="AW28" s="100"/>
      <c r="AX28" s="103">
        <f t="shared" si="20"/>
        <v>0</v>
      </c>
      <c r="AY28" s="103"/>
      <c r="AZ28" s="100"/>
      <c r="BA28" s="100"/>
      <c r="BB28" s="103">
        <f t="shared" si="21"/>
        <v>0</v>
      </c>
      <c r="BC28" s="103"/>
      <c r="BD28" s="100"/>
      <c r="BE28" s="100"/>
      <c r="BF28" s="103">
        <f t="shared" si="22"/>
        <v>0</v>
      </c>
      <c r="BG28" s="103"/>
      <c r="BH28" s="100"/>
      <c r="BI28" s="100"/>
      <c r="BJ28" s="103">
        <f t="shared" si="23"/>
        <v>0</v>
      </c>
      <c r="BK28" s="103"/>
      <c r="BL28" s="100"/>
      <c r="BM28" s="100"/>
      <c r="BN28" s="103">
        <f t="shared" si="24"/>
        <v>0</v>
      </c>
      <c r="BO28" s="103"/>
      <c r="BP28" s="100"/>
      <c r="BQ28" s="100"/>
      <c r="BR28" s="103">
        <f t="shared" si="25"/>
        <v>0</v>
      </c>
      <c r="BS28" s="103"/>
      <c r="BT28" s="100"/>
      <c r="BU28" s="100"/>
      <c r="BV28" s="103">
        <f t="shared" si="26"/>
        <v>0</v>
      </c>
      <c r="BW28" s="103"/>
      <c r="BX28" s="100"/>
      <c r="BY28" s="100"/>
      <c r="BZ28" s="103">
        <f t="shared" si="27"/>
        <v>0</v>
      </c>
      <c r="CA28" s="103"/>
      <c r="CB28" s="100"/>
      <c r="CC28" s="100"/>
      <c r="CD28" s="103">
        <f t="shared" si="28"/>
        <v>0</v>
      </c>
      <c r="CE28" s="103"/>
      <c r="CF28" s="100"/>
      <c r="CG28" s="100"/>
      <c r="CH28" s="103">
        <f t="shared" si="29"/>
        <v>0</v>
      </c>
      <c r="CI28" s="103"/>
      <c r="CJ28" s="100"/>
      <c r="CK28" s="100"/>
      <c r="CL28" s="103">
        <f t="shared" si="30"/>
        <v>0</v>
      </c>
      <c r="CM28" s="652"/>
      <c r="CN28" s="654"/>
      <c r="CO28" s="654"/>
      <c r="CP28" s="654">
        <f>CO28-CN28</f>
        <v>0</v>
      </c>
      <c r="CQ28" s="654"/>
      <c r="CR28" s="779"/>
      <c r="CS28" s="779"/>
      <c r="CT28" s="789">
        <f>CS28-CR28</f>
        <v>0</v>
      </c>
      <c r="CU28" s="790"/>
      <c r="CV28" s="780"/>
      <c r="CW28" s="780"/>
      <c r="CX28" s="789">
        <f t="shared" si="31"/>
        <v>0</v>
      </c>
      <c r="CY28" s="790"/>
      <c r="CZ28" s="780"/>
      <c r="DA28" s="780"/>
      <c r="DB28" s="789">
        <f t="shared" si="32"/>
        <v>0</v>
      </c>
      <c r="DC28" s="790"/>
      <c r="DG28" s="654"/>
      <c r="DH28" s="654"/>
      <c r="DI28" s="654">
        <f>DH28-DG28</f>
        <v>0</v>
      </c>
      <c r="DJ28" s="654"/>
      <c r="DK28" s="654"/>
      <c r="DL28" s="654"/>
      <c r="DM28" s="654">
        <f>DL28-DK28</f>
        <v>0</v>
      </c>
      <c r="DN28" s="654"/>
    </row>
    <row r="29" spans="1:118" ht="12.75" hidden="1" customHeight="1">
      <c r="A29" s="213"/>
      <c r="B29" s="132">
        <v>1718001820</v>
      </c>
      <c r="C29" s="212" t="s">
        <v>263</v>
      </c>
      <c r="D29" s="142"/>
      <c r="E29" s="100">
        <f t="shared" si="38"/>
        <v>0</v>
      </c>
      <c r="F29" s="100">
        <f t="shared" si="39"/>
        <v>0</v>
      </c>
      <c r="G29" s="109">
        <f t="shared" si="7"/>
        <v>0</v>
      </c>
      <c r="H29" s="109" t="e">
        <f t="shared" si="40"/>
        <v>#DIV/0!</v>
      </c>
      <c r="I29" s="100"/>
      <c r="J29" s="100"/>
      <c r="K29" s="103">
        <f t="shared" si="11"/>
        <v>0</v>
      </c>
      <c r="L29" s="103"/>
      <c r="M29" s="100"/>
      <c r="N29" s="100"/>
      <c r="O29" s="103">
        <f t="shared" si="12"/>
        <v>0</v>
      </c>
      <c r="P29" s="103"/>
      <c r="Q29" s="100"/>
      <c r="R29" s="100"/>
      <c r="S29" s="103">
        <f t="shared" si="13"/>
        <v>0</v>
      </c>
      <c r="T29" s="103"/>
      <c r="U29" s="100"/>
      <c r="V29" s="100"/>
      <c r="W29" s="103">
        <f t="shared" si="14"/>
        <v>0</v>
      </c>
      <c r="X29" s="103"/>
      <c r="Y29" s="640">
        <f t="shared" si="8"/>
        <v>0</v>
      </c>
      <c r="Z29" s="640">
        <f t="shared" si="8"/>
        <v>0</v>
      </c>
      <c r="AA29" s="103">
        <f t="shared" si="15"/>
        <v>0</v>
      </c>
      <c r="AB29" s="103"/>
      <c r="AC29" s="100"/>
      <c r="AD29" s="100"/>
      <c r="AE29" s="103">
        <f t="shared" si="37"/>
        <v>0</v>
      </c>
      <c r="AF29" s="103"/>
      <c r="AG29" s="100"/>
      <c r="AH29" s="100"/>
      <c r="AI29" s="103">
        <f t="shared" si="17"/>
        <v>0</v>
      </c>
      <c r="AJ29" s="100"/>
      <c r="AK29" s="100"/>
      <c r="AL29" s="103">
        <f t="shared" si="18"/>
        <v>0</v>
      </c>
      <c r="AM29" s="103"/>
      <c r="AN29" s="100"/>
      <c r="AO29" s="100"/>
      <c r="AP29" s="103">
        <f t="shared" si="19"/>
        <v>0</v>
      </c>
      <c r="AQ29" s="103"/>
      <c r="AR29" s="103"/>
      <c r="AS29" s="103"/>
      <c r="AT29" s="103">
        <f>AS29-AR29</f>
        <v>0</v>
      </c>
      <c r="AU29" s="103"/>
      <c r="AV29" s="100"/>
      <c r="AW29" s="100"/>
      <c r="AX29" s="103">
        <f t="shared" si="20"/>
        <v>0</v>
      </c>
      <c r="AY29" s="103"/>
      <c r="AZ29" s="100"/>
      <c r="BA29" s="100"/>
      <c r="BB29" s="103">
        <f t="shared" si="21"/>
        <v>0</v>
      </c>
      <c r="BC29" s="103"/>
      <c r="BD29" s="100"/>
      <c r="BE29" s="100"/>
      <c r="BF29" s="103">
        <f t="shared" si="22"/>
        <v>0</v>
      </c>
      <c r="BG29" s="103"/>
      <c r="BH29" s="100"/>
      <c r="BI29" s="100"/>
      <c r="BJ29" s="103">
        <f t="shared" si="23"/>
        <v>0</v>
      </c>
      <c r="BK29" s="103"/>
      <c r="BL29" s="100"/>
      <c r="BM29" s="100"/>
      <c r="BN29" s="103">
        <f t="shared" si="24"/>
        <v>0</v>
      </c>
      <c r="BO29" s="103"/>
      <c r="BP29" s="100"/>
      <c r="BQ29" s="100"/>
      <c r="BR29" s="103">
        <f t="shared" si="25"/>
        <v>0</v>
      </c>
      <c r="BS29" s="103"/>
      <c r="BT29" s="100"/>
      <c r="BU29" s="100"/>
      <c r="BV29" s="103">
        <f t="shared" si="26"/>
        <v>0</v>
      </c>
      <c r="BW29" s="103"/>
      <c r="BX29" s="100"/>
      <c r="BY29" s="100"/>
      <c r="BZ29" s="103">
        <f t="shared" si="27"/>
        <v>0</v>
      </c>
      <c r="CA29" s="103"/>
      <c r="CB29" s="100"/>
      <c r="CC29" s="100"/>
      <c r="CD29" s="103">
        <f t="shared" si="28"/>
        <v>0</v>
      </c>
      <c r="CE29" s="103"/>
      <c r="CF29" s="100"/>
      <c r="CG29" s="100"/>
      <c r="CH29" s="103">
        <f t="shared" si="29"/>
        <v>0</v>
      </c>
      <c r="CI29" s="103"/>
      <c r="CJ29" s="100"/>
      <c r="CK29" s="100"/>
      <c r="CL29" s="103">
        <f t="shared" si="30"/>
        <v>0</v>
      </c>
      <c r="CM29" s="652"/>
      <c r="CN29" s="654"/>
      <c r="CO29" s="654"/>
      <c r="CP29" s="654">
        <f>CO29-CN29</f>
        <v>0</v>
      </c>
      <c r="CQ29" s="654"/>
      <c r="CR29" s="779"/>
      <c r="CS29" s="779"/>
      <c r="CT29" s="789">
        <f>CS29-CR29</f>
        <v>0</v>
      </c>
      <c r="CU29" s="790"/>
      <c r="CV29" s="780"/>
      <c r="CW29" s="780"/>
      <c r="CX29" s="789">
        <f t="shared" si="31"/>
        <v>0</v>
      </c>
      <c r="CY29" s="790"/>
      <c r="CZ29" s="780"/>
      <c r="DA29" s="780"/>
      <c r="DB29" s="789">
        <f t="shared" si="32"/>
        <v>0</v>
      </c>
      <c r="DC29" s="790"/>
      <c r="DG29" s="654"/>
      <c r="DH29" s="654"/>
      <c r="DI29" s="654">
        <f>DH29-DG29</f>
        <v>0</v>
      </c>
      <c r="DJ29" s="654"/>
      <c r="DK29" s="654"/>
      <c r="DL29" s="654"/>
      <c r="DM29" s="654">
        <f>DL29-DK29</f>
        <v>0</v>
      </c>
      <c r="DN29" s="654"/>
    </row>
    <row r="30" spans="1:118" ht="12.75" hidden="1" customHeight="1">
      <c r="A30" s="213"/>
      <c r="B30" s="132">
        <v>1701033729</v>
      </c>
      <c r="C30" s="212" t="s">
        <v>264</v>
      </c>
      <c r="D30" s="142"/>
      <c r="E30" s="100">
        <f t="shared" si="38"/>
        <v>0</v>
      </c>
      <c r="F30" s="100">
        <f t="shared" si="39"/>
        <v>0</v>
      </c>
      <c r="G30" s="109">
        <f t="shared" si="7"/>
        <v>0</v>
      </c>
      <c r="H30" s="109" t="e">
        <f t="shared" si="40"/>
        <v>#DIV/0!</v>
      </c>
      <c r="I30" s="100"/>
      <c r="J30" s="100"/>
      <c r="K30" s="103">
        <f t="shared" si="11"/>
        <v>0</v>
      </c>
      <c r="L30" s="103"/>
      <c r="M30" s="100"/>
      <c r="N30" s="100"/>
      <c r="O30" s="103">
        <f t="shared" si="12"/>
        <v>0</v>
      </c>
      <c r="P30" s="103"/>
      <c r="Q30" s="100"/>
      <c r="R30" s="100"/>
      <c r="S30" s="103">
        <f t="shared" si="13"/>
        <v>0</v>
      </c>
      <c r="T30" s="103"/>
      <c r="U30" s="100"/>
      <c r="V30" s="100"/>
      <c r="W30" s="103">
        <f t="shared" si="14"/>
        <v>0</v>
      </c>
      <c r="X30" s="103"/>
      <c r="Y30" s="640">
        <f t="shared" si="8"/>
        <v>0</v>
      </c>
      <c r="Z30" s="640">
        <f t="shared" si="8"/>
        <v>0</v>
      </c>
      <c r="AA30" s="103">
        <f t="shared" si="15"/>
        <v>0</v>
      </c>
      <c r="AB30" s="103"/>
      <c r="AC30" s="100"/>
      <c r="AD30" s="100"/>
      <c r="AE30" s="103"/>
      <c r="AF30" s="103"/>
      <c r="AG30" s="100"/>
      <c r="AH30" s="100"/>
      <c r="AI30" s="103">
        <f t="shared" si="17"/>
        <v>0</v>
      </c>
      <c r="AJ30" s="100"/>
      <c r="AK30" s="100"/>
      <c r="AL30" s="103">
        <f t="shared" si="18"/>
        <v>0</v>
      </c>
      <c r="AM30" s="103"/>
      <c r="AN30" s="100"/>
      <c r="AO30" s="100"/>
      <c r="AP30" s="103">
        <f t="shared" si="19"/>
        <v>0</v>
      </c>
      <c r="AQ30" s="103"/>
      <c r="AR30" s="103"/>
      <c r="AS30" s="103"/>
      <c r="AT30" s="103"/>
      <c r="AU30" s="103"/>
      <c r="AV30" s="100"/>
      <c r="AW30" s="100"/>
      <c r="AX30" s="103">
        <f t="shared" si="20"/>
        <v>0</v>
      </c>
      <c r="AY30" s="103"/>
      <c r="AZ30" s="100"/>
      <c r="BA30" s="100"/>
      <c r="BB30" s="103">
        <f t="shared" si="21"/>
        <v>0</v>
      </c>
      <c r="BC30" s="103"/>
      <c r="BD30" s="100"/>
      <c r="BE30" s="100"/>
      <c r="BF30" s="103">
        <f t="shared" si="22"/>
        <v>0</v>
      </c>
      <c r="BG30" s="103"/>
      <c r="BH30" s="100"/>
      <c r="BI30" s="100"/>
      <c r="BJ30" s="103">
        <f t="shared" si="23"/>
        <v>0</v>
      </c>
      <c r="BK30" s="103"/>
      <c r="BL30" s="100"/>
      <c r="BM30" s="100"/>
      <c r="BN30" s="103">
        <f t="shared" si="24"/>
        <v>0</v>
      </c>
      <c r="BO30" s="103"/>
      <c r="BP30" s="100"/>
      <c r="BQ30" s="100"/>
      <c r="BR30" s="103">
        <f t="shared" si="25"/>
        <v>0</v>
      </c>
      <c r="BS30" s="103"/>
      <c r="BT30" s="100"/>
      <c r="BU30" s="100"/>
      <c r="BV30" s="103">
        <f t="shared" si="26"/>
        <v>0</v>
      </c>
      <c r="BW30" s="103"/>
      <c r="BX30" s="100"/>
      <c r="BY30" s="100"/>
      <c r="BZ30" s="103">
        <f t="shared" si="27"/>
        <v>0</v>
      </c>
      <c r="CA30" s="103"/>
      <c r="CB30" s="100"/>
      <c r="CC30" s="100"/>
      <c r="CD30" s="103">
        <f t="shared" si="28"/>
        <v>0</v>
      </c>
      <c r="CE30" s="103"/>
      <c r="CF30" s="100"/>
      <c r="CG30" s="100"/>
      <c r="CH30" s="103">
        <f t="shared" si="29"/>
        <v>0</v>
      </c>
      <c r="CI30" s="103"/>
      <c r="CJ30" s="100"/>
      <c r="CK30" s="100"/>
      <c r="CL30" s="103">
        <f t="shared" si="30"/>
        <v>0</v>
      </c>
      <c r="CM30" s="652"/>
      <c r="CN30" s="654"/>
      <c r="CO30" s="654"/>
      <c r="CP30" s="654"/>
      <c r="CQ30" s="654"/>
      <c r="CR30" s="779"/>
      <c r="CS30" s="779"/>
      <c r="CT30" s="789"/>
      <c r="CU30" s="790"/>
      <c r="CV30" s="780"/>
      <c r="CW30" s="780"/>
      <c r="CX30" s="789">
        <f t="shared" si="31"/>
        <v>0</v>
      </c>
      <c r="CY30" s="790"/>
      <c r="CZ30" s="780"/>
      <c r="DA30" s="780"/>
      <c r="DB30" s="789">
        <f t="shared" si="32"/>
        <v>0</v>
      </c>
      <c r="DC30" s="790"/>
      <c r="DG30" s="654"/>
      <c r="DH30" s="654"/>
      <c r="DI30" s="654"/>
      <c r="DJ30" s="654"/>
      <c r="DK30" s="654"/>
      <c r="DL30" s="654"/>
      <c r="DM30" s="654"/>
      <c r="DN30" s="654"/>
    </row>
    <row r="31" spans="1:118" ht="12.75" hidden="1" customHeight="1">
      <c r="A31" s="213"/>
      <c r="B31" s="132"/>
      <c r="C31" s="212" t="s">
        <v>265</v>
      </c>
      <c r="D31" s="142"/>
      <c r="E31" s="100">
        <f t="shared" si="38"/>
        <v>0</v>
      </c>
      <c r="F31" s="100">
        <f>J31+N31+R31+V31+AK31+AO31+AW31+BM31+BQ31+CG31+CK31+CO31+DH31</f>
        <v>0</v>
      </c>
      <c r="G31" s="109">
        <f t="shared" si="7"/>
        <v>0</v>
      </c>
      <c r="H31" s="109" t="e">
        <f t="shared" si="40"/>
        <v>#DIV/0!</v>
      </c>
      <c r="I31" s="100"/>
      <c r="J31" s="100"/>
      <c r="K31" s="103">
        <f t="shared" si="11"/>
        <v>0</v>
      </c>
      <c r="L31" s="103"/>
      <c r="M31" s="100"/>
      <c r="N31" s="100"/>
      <c r="O31" s="103">
        <f t="shared" si="12"/>
        <v>0</v>
      </c>
      <c r="P31" s="103"/>
      <c r="Q31" s="100"/>
      <c r="R31" s="100"/>
      <c r="S31" s="103">
        <f t="shared" si="13"/>
        <v>0</v>
      </c>
      <c r="T31" s="103"/>
      <c r="U31" s="100"/>
      <c r="V31" s="100"/>
      <c r="W31" s="103">
        <f t="shared" si="14"/>
        <v>0</v>
      </c>
      <c r="X31" s="103"/>
      <c r="Y31" s="640">
        <f t="shared" si="8"/>
        <v>0</v>
      </c>
      <c r="Z31" s="640">
        <f t="shared" si="8"/>
        <v>0</v>
      </c>
      <c r="AA31" s="103">
        <f t="shared" si="15"/>
        <v>0</v>
      </c>
      <c r="AB31" s="103"/>
      <c r="AC31" s="100"/>
      <c r="AD31" s="100"/>
      <c r="AE31" s="103">
        <f>AD31-AC31</f>
        <v>0</v>
      </c>
      <c r="AF31" s="103"/>
      <c r="AG31" s="100"/>
      <c r="AH31" s="100"/>
      <c r="AI31" s="103">
        <f t="shared" si="17"/>
        <v>0</v>
      </c>
      <c r="AJ31" s="100"/>
      <c r="AK31" s="100"/>
      <c r="AL31" s="103">
        <f t="shared" si="18"/>
        <v>0</v>
      </c>
      <c r="AM31" s="103"/>
      <c r="AN31" s="100"/>
      <c r="AO31" s="100"/>
      <c r="AP31" s="103">
        <f t="shared" si="19"/>
        <v>0</v>
      </c>
      <c r="AQ31" s="103"/>
      <c r="AR31" s="103"/>
      <c r="AS31" s="103"/>
      <c r="AT31" s="103">
        <f>AS31-AR31</f>
        <v>0</v>
      </c>
      <c r="AU31" s="103"/>
      <c r="AV31" s="100"/>
      <c r="AW31" s="100"/>
      <c r="AX31" s="103">
        <f t="shared" si="20"/>
        <v>0</v>
      </c>
      <c r="AY31" s="103"/>
      <c r="AZ31" s="100"/>
      <c r="BA31" s="100"/>
      <c r="BB31" s="103">
        <f t="shared" si="21"/>
        <v>0</v>
      </c>
      <c r="BC31" s="103"/>
      <c r="BD31" s="100"/>
      <c r="BE31" s="100"/>
      <c r="BF31" s="103">
        <f t="shared" si="22"/>
        <v>0</v>
      </c>
      <c r="BG31" s="103"/>
      <c r="BH31" s="100"/>
      <c r="BI31" s="100"/>
      <c r="BJ31" s="103">
        <f t="shared" si="23"/>
        <v>0</v>
      </c>
      <c r="BK31" s="103"/>
      <c r="BL31" s="100"/>
      <c r="BM31" s="100"/>
      <c r="BN31" s="103">
        <f t="shared" si="24"/>
        <v>0</v>
      </c>
      <c r="BO31" s="103"/>
      <c r="BP31" s="100"/>
      <c r="BQ31" s="100"/>
      <c r="BR31" s="103">
        <f t="shared" si="25"/>
        <v>0</v>
      </c>
      <c r="BS31" s="103"/>
      <c r="BT31" s="100"/>
      <c r="BU31" s="100"/>
      <c r="BV31" s="103">
        <f t="shared" si="26"/>
        <v>0</v>
      </c>
      <c r="BW31" s="103"/>
      <c r="BX31" s="100"/>
      <c r="BY31" s="100"/>
      <c r="BZ31" s="103">
        <f t="shared" si="27"/>
        <v>0</v>
      </c>
      <c r="CA31" s="103"/>
      <c r="CB31" s="100"/>
      <c r="CC31" s="100"/>
      <c r="CD31" s="103">
        <f t="shared" si="28"/>
        <v>0</v>
      </c>
      <c r="CE31" s="103"/>
      <c r="CF31" s="100"/>
      <c r="CG31" s="100"/>
      <c r="CH31" s="103">
        <f t="shared" si="29"/>
        <v>0</v>
      </c>
      <c r="CI31" s="103"/>
      <c r="CJ31" s="100"/>
      <c r="CK31" s="100"/>
      <c r="CL31" s="103">
        <f t="shared" si="30"/>
        <v>0</v>
      </c>
      <c r="CM31" s="652"/>
      <c r="CN31" s="654"/>
      <c r="CO31" s="654"/>
      <c r="CP31" s="654">
        <f>CO31-CN31</f>
        <v>0</v>
      </c>
      <c r="CQ31" s="654"/>
      <c r="CR31" s="779"/>
      <c r="CS31" s="779"/>
      <c r="CT31" s="789">
        <f>CS31-CR31</f>
        <v>0</v>
      </c>
      <c r="CU31" s="790"/>
      <c r="CV31" s="780"/>
      <c r="CW31" s="780"/>
      <c r="CX31" s="789">
        <f t="shared" si="31"/>
        <v>0</v>
      </c>
      <c r="CY31" s="790"/>
      <c r="CZ31" s="780"/>
      <c r="DA31" s="780"/>
      <c r="DB31" s="789">
        <f t="shared" si="32"/>
        <v>0</v>
      </c>
      <c r="DC31" s="790"/>
      <c r="DG31" s="654"/>
      <c r="DH31" s="654"/>
      <c r="DI31" s="654">
        <f>DH31-DG31</f>
        <v>0</v>
      </c>
      <c r="DJ31" s="654"/>
      <c r="DK31" s="654"/>
      <c r="DL31" s="654"/>
      <c r="DM31" s="654">
        <f>DL31-DK31</f>
        <v>0</v>
      </c>
      <c r="DN31" s="654"/>
    </row>
    <row r="32" spans="1:118" ht="12.75" hidden="1" customHeight="1">
      <c r="A32" s="213"/>
      <c r="B32" s="132"/>
      <c r="C32" s="212" t="s">
        <v>266</v>
      </c>
      <c r="D32" s="142"/>
      <c r="E32" s="100">
        <f t="shared" si="38"/>
        <v>0</v>
      </c>
      <c r="F32" s="100">
        <f>J32+N32+R32+V32+AK32+AO32+AW32+BM32+BQ32+CG32+CK32+CO32+DH32</f>
        <v>0</v>
      </c>
      <c r="G32" s="109">
        <f t="shared" si="7"/>
        <v>0</v>
      </c>
      <c r="H32" s="109" t="e">
        <f t="shared" si="40"/>
        <v>#DIV/0!</v>
      </c>
      <c r="I32" s="100"/>
      <c r="J32" s="100"/>
      <c r="K32" s="103">
        <f t="shared" si="11"/>
        <v>0</v>
      </c>
      <c r="L32" s="103"/>
      <c r="M32" s="100"/>
      <c r="N32" s="100"/>
      <c r="O32" s="103">
        <f t="shared" si="12"/>
        <v>0</v>
      </c>
      <c r="P32" s="103"/>
      <c r="Q32" s="100"/>
      <c r="R32" s="100"/>
      <c r="S32" s="103">
        <f t="shared" si="13"/>
        <v>0</v>
      </c>
      <c r="T32" s="103"/>
      <c r="U32" s="100"/>
      <c r="V32" s="100"/>
      <c r="W32" s="103">
        <f t="shared" si="14"/>
        <v>0</v>
      </c>
      <c r="X32" s="103"/>
      <c r="Y32" s="640">
        <f t="shared" si="8"/>
        <v>0</v>
      </c>
      <c r="Z32" s="640">
        <f t="shared" si="8"/>
        <v>0</v>
      </c>
      <c r="AA32" s="103">
        <f t="shared" si="15"/>
        <v>0</v>
      </c>
      <c r="AB32" s="103"/>
      <c r="AC32" s="100"/>
      <c r="AD32" s="100"/>
      <c r="AE32" s="103"/>
      <c r="AF32" s="103"/>
      <c r="AG32" s="100"/>
      <c r="AH32" s="100"/>
      <c r="AI32" s="103">
        <f t="shared" si="17"/>
        <v>0</v>
      </c>
      <c r="AJ32" s="100"/>
      <c r="AK32" s="100"/>
      <c r="AL32" s="103">
        <f t="shared" si="18"/>
        <v>0</v>
      </c>
      <c r="AM32" s="103"/>
      <c r="AN32" s="100"/>
      <c r="AO32" s="100"/>
      <c r="AP32" s="103">
        <f t="shared" si="19"/>
        <v>0</v>
      </c>
      <c r="AQ32" s="103"/>
      <c r="AR32" s="103"/>
      <c r="AS32" s="103"/>
      <c r="AT32" s="103"/>
      <c r="AU32" s="103"/>
      <c r="AV32" s="100"/>
      <c r="AW32" s="100"/>
      <c r="AX32" s="103">
        <f t="shared" si="20"/>
        <v>0</v>
      </c>
      <c r="AY32" s="103"/>
      <c r="AZ32" s="100"/>
      <c r="BA32" s="100"/>
      <c r="BB32" s="103">
        <f t="shared" si="21"/>
        <v>0</v>
      </c>
      <c r="BC32" s="103"/>
      <c r="BD32" s="100"/>
      <c r="BE32" s="100"/>
      <c r="BF32" s="103">
        <f t="shared" si="22"/>
        <v>0</v>
      </c>
      <c r="BG32" s="103"/>
      <c r="BH32" s="100"/>
      <c r="BI32" s="100"/>
      <c r="BJ32" s="103">
        <f t="shared" si="23"/>
        <v>0</v>
      </c>
      <c r="BK32" s="103"/>
      <c r="BL32" s="100"/>
      <c r="BM32" s="100"/>
      <c r="BN32" s="103">
        <f t="shared" si="24"/>
        <v>0</v>
      </c>
      <c r="BO32" s="103"/>
      <c r="BP32" s="100"/>
      <c r="BQ32" s="100"/>
      <c r="BR32" s="103">
        <f t="shared" si="25"/>
        <v>0</v>
      </c>
      <c r="BS32" s="103"/>
      <c r="BT32" s="100"/>
      <c r="BU32" s="100"/>
      <c r="BV32" s="103">
        <f t="shared" si="26"/>
        <v>0</v>
      </c>
      <c r="BW32" s="103"/>
      <c r="BX32" s="100"/>
      <c r="BY32" s="100"/>
      <c r="BZ32" s="103">
        <f t="shared" si="27"/>
        <v>0</v>
      </c>
      <c r="CA32" s="103"/>
      <c r="CB32" s="100"/>
      <c r="CC32" s="100"/>
      <c r="CD32" s="103">
        <f t="shared" si="28"/>
        <v>0</v>
      </c>
      <c r="CE32" s="103"/>
      <c r="CF32" s="100"/>
      <c r="CG32" s="100"/>
      <c r="CH32" s="103">
        <f t="shared" si="29"/>
        <v>0</v>
      </c>
      <c r="CI32" s="103"/>
      <c r="CJ32" s="100"/>
      <c r="CK32" s="100"/>
      <c r="CL32" s="103">
        <f t="shared" si="30"/>
        <v>0</v>
      </c>
      <c r="CM32" s="652"/>
      <c r="CN32" s="654"/>
      <c r="CO32" s="654"/>
      <c r="CP32" s="654"/>
      <c r="CQ32" s="654"/>
      <c r="CR32" s="779"/>
      <c r="CS32" s="779"/>
      <c r="CT32" s="789"/>
      <c r="CU32" s="790"/>
      <c r="CV32" s="780"/>
      <c r="CW32" s="780"/>
      <c r="CX32" s="789">
        <f t="shared" si="31"/>
        <v>0</v>
      </c>
      <c r="CY32" s="790"/>
      <c r="CZ32" s="780"/>
      <c r="DA32" s="780"/>
      <c r="DB32" s="789">
        <f t="shared" si="32"/>
        <v>0</v>
      </c>
      <c r="DC32" s="790"/>
      <c r="DG32" s="654"/>
      <c r="DH32" s="654"/>
      <c r="DI32" s="654"/>
      <c r="DJ32" s="654"/>
      <c r="DK32" s="654"/>
      <c r="DL32" s="654"/>
      <c r="DM32" s="654"/>
      <c r="DN32" s="654"/>
    </row>
    <row r="33" spans="1:118" ht="12.75" hidden="1" customHeight="1">
      <c r="A33" s="213"/>
      <c r="B33" s="132"/>
      <c r="C33" s="213" t="s">
        <v>645</v>
      </c>
      <c r="D33" s="138"/>
      <c r="E33" s="100">
        <f t="shared" si="38"/>
        <v>0</v>
      </c>
      <c r="F33" s="100">
        <f>J33+N33+R33+V33+AK33+AO33+AW33+BM33+BQ33+CG33+CK33+CO33+DH33</f>
        <v>0</v>
      </c>
      <c r="G33" s="109">
        <f t="shared" si="7"/>
        <v>0</v>
      </c>
      <c r="H33" s="109">
        <v>0</v>
      </c>
      <c r="I33" s="100"/>
      <c r="J33" s="100"/>
      <c r="K33" s="103">
        <f t="shared" si="11"/>
        <v>0</v>
      </c>
      <c r="L33" s="103"/>
      <c r="M33" s="100"/>
      <c r="N33" s="100"/>
      <c r="O33" s="103">
        <f t="shared" si="12"/>
        <v>0</v>
      </c>
      <c r="P33" s="103"/>
      <c r="Q33" s="100"/>
      <c r="R33" s="100"/>
      <c r="S33" s="103">
        <f t="shared" si="13"/>
        <v>0</v>
      </c>
      <c r="T33" s="103"/>
      <c r="U33" s="100"/>
      <c r="V33" s="100"/>
      <c r="W33" s="103">
        <f t="shared" si="14"/>
        <v>0</v>
      </c>
      <c r="X33" s="103"/>
      <c r="Y33" s="640">
        <f t="shared" si="8"/>
        <v>0</v>
      </c>
      <c r="Z33" s="640">
        <f t="shared" si="8"/>
        <v>0</v>
      </c>
      <c r="AA33" s="103">
        <f t="shared" si="15"/>
        <v>0</v>
      </c>
      <c r="AB33" s="103"/>
      <c r="AC33" s="100"/>
      <c r="AD33" s="100"/>
      <c r="AE33" s="103">
        <f>AD33-AC33</f>
        <v>0</v>
      </c>
      <c r="AF33" s="103"/>
      <c r="AG33" s="100"/>
      <c r="AH33" s="100"/>
      <c r="AI33" s="103">
        <f t="shared" si="17"/>
        <v>0</v>
      </c>
      <c r="AJ33" s="100"/>
      <c r="AK33" s="100"/>
      <c r="AL33" s="103">
        <f t="shared" si="18"/>
        <v>0</v>
      </c>
      <c r="AM33" s="103"/>
      <c r="AN33" s="100"/>
      <c r="AO33" s="100"/>
      <c r="AP33" s="103">
        <f t="shared" si="19"/>
        <v>0</v>
      </c>
      <c r="AQ33" s="103"/>
      <c r="AR33" s="103"/>
      <c r="AS33" s="103"/>
      <c r="AT33" s="103">
        <f>AS33-AR33</f>
        <v>0</v>
      </c>
      <c r="AU33" s="103"/>
      <c r="AV33" s="100"/>
      <c r="AW33" s="100"/>
      <c r="AX33" s="103">
        <f t="shared" si="20"/>
        <v>0</v>
      </c>
      <c r="AY33" s="103"/>
      <c r="AZ33" s="100"/>
      <c r="BA33" s="100"/>
      <c r="BB33" s="103">
        <f t="shared" si="21"/>
        <v>0</v>
      </c>
      <c r="BC33" s="103"/>
      <c r="BD33" s="100"/>
      <c r="BE33" s="100"/>
      <c r="BF33" s="103">
        <f t="shared" si="22"/>
        <v>0</v>
      </c>
      <c r="BG33" s="103"/>
      <c r="BH33" s="100"/>
      <c r="BI33" s="100"/>
      <c r="BJ33" s="103">
        <f t="shared" si="23"/>
        <v>0</v>
      </c>
      <c r="BK33" s="103"/>
      <c r="BL33" s="100"/>
      <c r="BM33" s="100"/>
      <c r="BN33" s="103">
        <f t="shared" si="24"/>
        <v>0</v>
      </c>
      <c r="BO33" s="103"/>
      <c r="BP33" s="100"/>
      <c r="BQ33" s="100"/>
      <c r="BR33" s="103">
        <f t="shared" si="25"/>
        <v>0</v>
      </c>
      <c r="BS33" s="103"/>
      <c r="BT33" s="100"/>
      <c r="BU33" s="100"/>
      <c r="BV33" s="103">
        <f t="shared" si="26"/>
        <v>0</v>
      </c>
      <c r="BW33" s="103"/>
      <c r="BX33" s="100"/>
      <c r="BY33" s="100"/>
      <c r="BZ33" s="103">
        <f t="shared" si="27"/>
        <v>0</v>
      </c>
      <c r="CA33" s="103"/>
      <c r="CB33" s="100"/>
      <c r="CC33" s="100"/>
      <c r="CD33" s="103">
        <f t="shared" si="28"/>
        <v>0</v>
      </c>
      <c r="CE33" s="103"/>
      <c r="CF33" s="100"/>
      <c r="CG33" s="100"/>
      <c r="CH33" s="103">
        <f t="shared" si="29"/>
        <v>0</v>
      </c>
      <c r="CI33" s="103"/>
      <c r="CJ33" s="100"/>
      <c r="CK33" s="100"/>
      <c r="CL33" s="103">
        <f t="shared" si="30"/>
        <v>0</v>
      </c>
      <c r="CM33" s="652"/>
      <c r="CN33" s="654"/>
      <c r="CO33" s="654"/>
      <c r="CP33" s="654">
        <f>CO33-CN33</f>
        <v>0</v>
      </c>
      <c r="CQ33" s="654"/>
      <c r="CR33" s="779"/>
      <c r="CS33" s="779"/>
      <c r="CT33" s="789">
        <f>CS33-CR33</f>
        <v>0</v>
      </c>
      <c r="CU33" s="790"/>
      <c r="CV33" s="780"/>
      <c r="CW33" s="780"/>
      <c r="CX33" s="789">
        <f t="shared" si="31"/>
        <v>0</v>
      </c>
      <c r="CY33" s="790"/>
      <c r="CZ33" s="780"/>
      <c r="DA33" s="780"/>
      <c r="DB33" s="789">
        <f t="shared" si="32"/>
        <v>0</v>
      </c>
      <c r="DC33" s="790"/>
      <c r="DG33" s="654"/>
      <c r="DH33" s="654"/>
      <c r="DI33" s="654">
        <f>DH33-DG33</f>
        <v>0</v>
      </c>
      <c r="DJ33" s="654"/>
      <c r="DK33" s="654"/>
      <c r="DL33" s="654"/>
      <c r="DM33" s="654">
        <f>DL33-DK33</f>
        <v>0</v>
      </c>
      <c r="DN33" s="654"/>
    </row>
    <row r="34" spans="1:118" ht="12.75" hidden="1" customHeight="1">
      <c r="A34" s="213"/>
      <c r="B34" s="132"/>
      <c r="C34" s="213" t="s">
        <v>267</v>
      </c>
      <c r="D34" s="100"/>
      <c r="E34" s="100">
        <f t="shared" si="38"/>
        <v>0</v>
      </c>
      <c r="F34" s="100">
        <f>J34+N34+R34+V34+Z34+AK34+AO34+AS34+AW34+BE34+BI34+BY34+CG34+CK34+CO34+CS34+CW34+DA34+BA34+BM34+BU34</f>
        <v>0</v>
      </c>
      <c r="G34" s="109">
        <f t="shared" si="7"/>
        <v>0</v>
      </c>
      <c r="H34" s="109" t="e">
        <f t="shared" si="40"/>
        <v>#DIV/0!</v>
      </c>
      <c r="I34" s="100"/>
      <c r="J34" s="100"/>
      <c r="K34" s="103">
        <f t="shared" si="11"/>
        <v>0</v>
      </c>
      <c r="L34" s="103"/>
      <c r="M34" s="100"/>
      <c r="N34" s="100"/>
      <c r="O34" s="103">
        <f t="shared" si="12"/>
        <v>0</v>
      </c>
      <c r="P34" s="103"/>
      <c r="Q34" s="100"/>
      <c r="R34" s="100"/>
      <c r="S34" s="103">
        <f t="shared" si="13"/>
        <v>0</v>
      </c>
      <c r="T34" s="103"/>
      <c r="U34" s="100"/>
      <c r="V34" s="100"/>
      <c r="W34" s="103">
        <f t="shared" si="14"/>
        <v>0</v>
      </c>
      <c r="X34" s="103"/>
      <c r="Y34" s="640">
        <f t="shared" si="8"/>
        <v>0</v>
      </c>
      <c r="Z34" s="640">
        <f t="shared" si="8"/>
        <v>0</v>
      </c>
      <c r="AA34" s="103">
        <f t="shared" si="15"/>
        <v>0</v>
      </c>
      <c r="AB34" s="103"/>
      <c r="AC34" s="100"/>
      <c r="AD34" s="100"/>
      <c r="AE34" s="103">
        <f>AD34-AC34</f>
        <v>0</v>
      </c>
      <c r="AF34" s="103"/>
      <c r="AG34" s="100"/>
      <c r="AH34" s="100"/>
      <c r="AI34" s="103">
        <f t="shared" si="17"/>
        <v>0</v>
      </c>
      <c r="AJ34" s="100"/>
      <c r="AK34" s="100"/>
      <c r="AL34" s="103">
        <f t="shared" si="18"/>
        <v>0</v>
      </c>
      <c r="AM34" s="103"/>
      <c r="AN34" s="100"/>
      <c r="AO34" s="100"/>
      <c r="AP34" s="103">
        <f t="shared" si="19"/>
        <v>0</v>
      </c>
      <c r="AQ34" s="103"/>
      <c r="AR34" s="103"/>
      <c r="AS34" s="103"/>
      <c r="AT34" s="103">
        <f>AS34-AR34</f>
        <v>0</v>
      </c>
      <c r="AU34" s="103"/>
      <c r="AV34" s="100"/>
      <c r="AW34" s="100"/>
      <c r="AX34" s="103">
        <f t="shared" si="20"/>
        <v>0</v>
      </c>
      <c r="AY34" s="103"/>
      <c r="AZ34" s="100"/>
      <c r="BA34" s="100"/>
      <c r="BB34" s="103">
        <f t="shared" si="21"/>
        <v>0</v>
      </c>
      <c r="BC34" s="103"/>
      <c r="BD34" s="100"/>
      <c r="BE34" s="100"/>
      <c r="BF34" s="103">
        <f t="shared" si="22"/>
        <v>0</v>
      </c>
      <c r="BG34" s="103"/>
      <c r="BH34" s="100"/>
      <c r="BI34" s="100"/>
      <c r="BJ34" s="103">
        <f t="shared" si="23"/>
        <v>0</v>
      </c>
      <c r="BK34" s="103"/>
      <c r="BL34" s="100"/>
      <c r="BM34" s="100"/>
      <c r="BN34" s="103">
        <f t="shared" si="24"/>
        <v>0</v>
      </c>
      <c r="BO34" s="103"/>
      <c r="BP34" s="100"/>
      <c r="BQ34" s="100"/>
      <c r="BR34" s="103">
        <f t="shared" si="25"/>
        <v>0</v>
      </c>
      <c r="BS34" s="103"/>
      <c r="BT34" s="100"/>
      <c r="BU34" s="100"/>
      <c r="BV34" s="103">
        <f t="shared" si="26"/>
        <v>0</v>
      </c>
      <c r="BW34" s="103"/>
      <c r="BX34" s="100"/>
      <c r="BY34" s="100"/>
      <c r="BZ34" s="103">
        <f t="shared" si="27"/>
        <v>0</v>
      </c>
      <c r="CA34" s="103"/>
      <c r="CB34" s="100"/>
      <c r="CC34" s="100"/>
      <c r="CD34" s="103">
        <f t="shared" si="28"/>
        <v>0</v>
      </c>
      <c r="CE34" s="103"/>
      <c r="CF34" s="100"/>
      <c r="CG34" s="100"/>
      <c r="CH34" s="103">
        <f t="shared" si="29"/>
        <v>0</v>
      </c>
      <c r="CI34" s="103"/>
      <c r="CJ34" s="100"/>
      <c r="CK34" s="100"/>
      <c r="CL34" s="103">
        <f t="shared" si="30"/>
        <v>0</v>
      </c>
      <c r="CM34" s="652"/>
      <c r="CN34" s="654"/>
      <c r="CO34" s="654"/>
      <c r="CP34" s="654">
        <f>CO34-CN34</f>
        <v>0</v>
      </c>
      <c r="CQ34" s="654"/>
      <c r="CR34" s="779"/>
      <c r="CS34" s="779"/>
      <c r="CT34" s="789">
        <f>CS34-CR34</f>
        <v>0</v>
      </c>
      <c r="CU34" s="790" t="e">
        <f>CS34/CR34</f>
        <v>#DIV/0!</v>
      </c>
      <c r="CV34" s="780"/>
      <c r="CW34" s="780"/>
      <c r="CX34" s="789">
        <f t="shared" si="31"/>
        <v>0</v>
      </c>
      <c r="CY34" s="790"/>
      <c r="CZ34" s="780"/>
      <c r="DA34" s="780"/>
      <c r="DB34" s="789">
        <f t="shared" si="32"/>
        <v>0</v>
      </c>
      <c r="DC34" s="790"/>
      <c r="DG34" s="654"/>
      <c r="DH34" s="654"/>
      <c r="DI34" s="654">
        <f>DH34-DG34</f>
        <v>0</v>
      </c>
      <c r="DJ34" s="654"/>
      <c r="DK34" s="654"/>
      <c r="DL34" s="654"/>
      <c r="DM34" s="654">
        <f>DL34-DK34</f>
        <v>0</v>
      </c>
      <c r="DN34" s="654"/>
    </row>
    <row r="35" spans="1:118" ht="12.75" hidden="1" customHeight="1">
      <c r="A35" s="213"/>
      <c r="B35" s="132">
        <v>1701051164</v>
      </c>
      <c r="C35" s="213" t="s">
        <v>453</v>
      </c>
      <c r="D35" s="138"/>
      <c r="E35" s="100">
        <f t="shared" si="38"/>
        <v>0</v>
      </c>
      <c r="F35" s="100">
        <f>J35+N35+R35+V35+Z35+AK35+AO35+AS35+AW35+BE35+BI35+BY35+CG35+CK35+CO35+CS35+CW35+DA35+BM35+BU35</f>
        <v>0</v>
      </c>
      <c r="G35" s="103">
        <f t="shared" si="7"/>
        <v>0</v>
      </c>
      <c r="H35" s="109" t="e">
        <f t="shared" si="40"/>
        <v>#DIV/0!</v>
      </c>
      <c r="I35" s="100"/>
      <c r="J35" s="100"/>
      <c r="K35" s="103">
        <f t="shared" si="11"/>
        <v>0</v>
      </c>
      <c r="L35" s="103"/>
      <c r="M35" s="100"/>
      <c r="N35" s="100"/>
      <c r="O35" s="103">
        <f t="shared" si="12"/>
        <v>0</v>
      </c>
      <c r="P35" s="103"/>
      <c r="Q35" s="100"/>
      <c r="R35" s="100"/>
      <c r="S35" s="103">
        <f t="shared" si="13"/>
        <v>0</v>
      </c>
      <c r="T35" s="103"/>
      <c r="U35" s="100"/>
      <c r="V35" s="100"/>
      <c r="W35" s="103">
        <f t="shared" si="14"/>
        <v>0</v>
      </c>
      <c r="X35" s="103"/>
      <c r="Y35" s="640">
        <f t="shared" si="8"/>
        <v>0</v>
      </c>
      <c r="Z35" s="640">
        <f t="shared" si="8"/>
        <v>0</v>
      </c>
      <c r="AA35" s="103">
        <f t="shared" si="15"/>
        <v>0</v>
      </c>
      <c r="AB35" s="103"/>
      <c r="AC35" s="100"/>
      <c r="AD35" s="100"/>
      <c r="AE35" s="103">
        <f>AD35-AC35</f>
        <v>0</v>
      </c>
      <c r="AF35" s="103"/>
      <c r="AG35" s="100"/>
      <c r="AH35" s="100"/>
      <c r="AI35" s="103">
        <f t="shared" si="17"/>
        <v>0</v>
      </c>
      <c r="AJ35" s="100"/>
      <c r="AK35" s="100"/>
      <c r="AL35" s="103">
        <f t="shared" si="18"/>
        <v>0</v>
      </c>
      <c r="AM35" s="103"/>
      <c r="AN35" s="100"/>
      <c r="AO35" s="100"/>
      <c r="AP35" s="103">
        <f t="shared" si="19"/>
        <v>0</v>
      </c>
      <c r="AQ35" s="103"/>
      <c r="AR35" s="103"/>
      <c r="AS35" s="103"/>
      <c r="AT35" s="103">
        <f>AS35-AR35</f>
        <v>0</v>
      </c>
      <c r="AU35" s="103"/>
      <c r="AV35" s="100"/>
      <c r="AW35" s="100"/>
      <c r="AX35" s="103">
        <f t="shared" si="20"/>
        <v>0</v>
      </c>
      <c r="AY35" s="103"/>
      <c r="AZ35" s="100"/>
      <c r="BA35" s="100"/>
      <c r="BB35" s="103">
        <f t="shared" si="21"/>
        <v>0</v>
      </c>
      <c r="BC35" s="103"/>
      <c r="BD35" s="100"/>
      <c r="BE35" s="100"/>
      <c r="BF35" s="103">
        <f t="shared" si="22"/>
        <v>0</v>
      </c>
      <c r="BG35" s="103"/>
      <c r="BH35" s="100"/>
      <c r="BI35" s="100"/>
      <c r="BJ35" s="103">
        <f t="shared" si="23"/>
        <v>0</v>
      </c>
      <c r="BK35" s="103"/>
      <c r="BL35" s="100"/>
      <c r="BM35" s="100"/>
      <c r="BN35" s="103">
        <f t="shared" si="24"/>
        <v>0</v>
      </c>
      <c r="BO35" s="103"/>
      <c r="BP35" s="100"/>
      <c r="BQ35" s="100"/>
      <c r="BR35" s="103">
        <f t="shared" si="25"/>
        <v>0</v>
      </c>
      <c r="BS35" s="103"/>
      <c r="BT35" s="100"/>
      <c r="BU35" s="100"/>
      <c r="BV35" s="103">
        <f t="shared" si="26"/>
        <v>0</v>
      </c>
      <c r="BW35" s="103"/>
      <c r="BX35" s="100"/>
      <c r="BY35" s="100"/>
      <c r="BZ35" s="103">
        <f t="shared" si="27"/>
        <v>0</v>
      </c>
      <c r="CA35" s="103"/>
      <c r="CB35" s="100"/>
      <c r="CC35" s="100"/>
      <c r="CD35" s="103">
        <f t="shared" si="28"/>
        <v>0</v>
      </c>
      <c r="CE35" s="103"/>
      <c r="CF35" s="100"/>
      <c r="CG35" s="100"/>
      <c r="CH35" s="103">
        <f t="shared" si="29"/>
        <v>0</v>
      </c>
      <c r="CI35" s="103"/>
      <c r="CJ35" s="100"/>
      <c r="CK35" s="100"/>
      <c r="CL35" s="103">
        <f t="shared" si="30"/>
        <v>0</v>
      </c>
      <c r="CM35" s="652"/>
      <c r="CN35" s="654"/>
      <c r="CO35" s="654"/>
      <c r="CP35" s="654">
        <f>CO35-CN35</f>
        <v>0</v>
      </c>
      <c r="CQ35" s="654"/>
      <c r="CR35" s="779"/>
      <c r="CS35" s="779"/>
      <c r="CT35" s="789">
        <f>CS35-CR35</f>
        <v>0</v>
      </c>
      <c r="CU35" s="790" t="e">
        <f>CS35/CR35</f>
        <v>#DIV/0!</v>
      </c>
      <c r="CV35" s="780"/>
      <c r="CW35" s="780"/>
      <c r="CX35" s="789">
        <f t="shared" si="31"/>
        <v>0</v>
      </c>
      <c r="CY35" s="790"/>
      <c r="CZ35" s="780"/>
      <c r="DA35" s="780"/>
      <c r="DB35" s="789">
        <f t="shared" si="32"/>
        <v>0</v>
      </c>
      <c r="DC35" s="790"/>
      <c r="DG35" s="654"/>
      <c r="DH35" s="654"/>
      <c r="DI35" s="654">
        <f>DH35-DG35</f>
        <v>0</v>
      </c>
      <c r="DJ35" s="654"/>
      <c r="DK35" s="654"/>
      <c r="DL35" s="654"/>
      <c r="DM35" s="654">
        <f>DL35-DK35</f>
        <v>0</v>
      </c>
      <c r="DN35" s="654"/>
    </row>
    <row r="36" spans="1:118" s="833" customFormat="1" ht="22.5" customHeight="1">
      <c r="A36" s="156" t="s">
        <v>268</v>
      </c>
      <c r="B36" s="156"/>
      <c r="C36" s="157" t="s">
        <v>269</v>
      </c>
      <c r="D36" s="838">
        <f>SUM(D46:D85)</f>
        <v>1168.6725200000001</v>
      </c>
      <c r="E36" s="43">
        <f>SUM(E38:E78)</f>
        <v>357.40393999999998</v>
      </c>
      <c r="F36" s="43">
        <f>DL36+DA36+CS36+CO36+CG36+BQ36+BM36+AW36+AK36+Z36+V36+R36+N36+J36</f>
        <v>2994.8001700000004</v>
      </c>
      <c r="G36" s="829">
        <f>F36-E36</f>
        <v>2637.3962300000003</v>
      </c>
      <c r="H36" s="829">
        <f>F36/E36</f>
        <v>8.379314928649082</v>
      </c>
      <c r="I36" s="43">
        <f>I37</f>
        <v>0</v>
      </c>
      <c r="J36" s="43">
        <f>SUM(J48:J80)</f>
        <v>207.62142999999998</v>
      </c>
      <c r="K36" s="415">
        <f t="shared" si="11"/>
        <v>207.62142999999998</v>
      </c>
      <c r="L36" s="415"/>
      <c r="M36" s="43">
        <f>SUM(M38:M80)</f>
        <v>0</v>
      </c>
      <c r="N36" s="43">
        <f>SUM(N38:N78)</f>
        <v>0</v>
      </c>
      <c r="O36" s="322">
        <f t="shared" si="12"/>
        <v>0</v>
      </c>
      <c r="P36" s="322"/>
      <c r="Q36" s="43">
        <f>SUM(Q38:Q78)</f>
        <v>0</v>
      </c>
      <c r="R36" s="43">
        <f>SUM(R38:R78)</f>
        <v>0</v>
      </c>
      <c r="S36" s="322">
        <f t="shared" si="13"/>
        <v>0</v>
      </c>
      <c r="T36" s="322"/>
      <c r="U36" s="43">
        <f>SUM(U38:U78)</f>
        <v>0</v>
      </c>
      <c r="V36" s="43">
        <f>SUM(V38:V78)</f>
        <v>0</v>
      </c>
      <c r="W36" s="322">
        <f t="shared" si="14"/>
        <v>0</v>
      </c>
      <c r="X36" s="322"/>
      <c r="Y36" s="43">
        <f t="shared" si="8"/>
        <v>0</v>
      </c>
      <c r="Z36" s="43">
        <f t="shared" si="8"/>
        <v>0</v>
      </c>
      <c r="AA36" s="322">
        <f t="shared" si="15"/>
        <v>0</v>
      </c>
      <c r="AB36" s="322"/>
      <c r="AC36" s="43">
        <f>SUM(AC38:AC78)</f>
        <v>0</v>
      </c>
      <c r="AD36" s="43">
        <f>SUM(AD38:AD78)</f>
        <v>0</v>
      </c>
      <c r="AE36" s="322">
        <f>AD36-AC36</f>
        <v>0</v>
      </c>
      <c r="AF36" s="322" t="e">
        <f>AD36/AC36</f>
        <v>#DIV/0!</v>
      </c>
      <c r="AG36" s="43">
        <f>SUM(AG38:AG78)</f>
        <v>0</v>
      </c>
      <c r="AH36" s="43">
        <f>SUM(AH38:AH78)</f>
        <v>0</v>
      </c>
      <c r="AI36" s="322">
        <f t="shared" si="17"/>
        <v>0</v>
      </c>
      <c r="AJ36" s="43">
        <f>SUM(AJ38:AJ85)</f>
        <v>18.065999999999999</v>
      </c>
      <c r="AK36" s="43">
        <f>SUM(AK38:AK78)</f>
        <v>0</v>
      </c>
      <c r="AL36" s="322">
        <f t="shared" si="18"/>
        <v>-18.065999999999999</v>
      </c>
      <c r="AM36" s="322"/>
      <c r="AN36" s="43">
        <f>SUM(AN38:AN78)</f>
        <v>0</v>
      </c>
      <c r="AO36" s="43">
        <f>SUM(AO38:AO78)</f>
        <v>0</v>
      </c>
      <c r="AP36" s="322">
        <f t="shared" si="19"/>
        <v>0</v>
      </c>
      <c r="AQ36" s="322"/>
      <c r="AR36" s="43">
        <f>SUM(AR38:AR78)</f>
        <v>0</v>
      </c>
      <c r="AS36" s="43">
        <f>SUM(AS38:AS78)</f>
        <v>0</v>
      </c>
      <c r="AT36" s="322">
        <f>AS36-AR36</f>
        <v>0</v>
      </c>
      <c r="AU36" s="322"/>
      <c r="AV36" s="43">
        <f>SUM(AV38:AV78)</f>
        <v>0</v>
      </c>
      <c r="AW36" s="43">
        <f>SUM(AW38:AW78)</f>
        <v>0</v>
      </c>
      <c r="AX36" s="322">
        <f t="shared" si="20"/>
        <v>0</v>
      </c>
      <c r="AY36" s="322"/>
      <c r="AZ36" s="43">
        <f>SUM(AZ38:AZ78)</f>
        <v>0</v>
      </c>
      <c r="BA36" s="43">
        <f>SUM(BA38:BA78)</f>
        <v>0</v>
      </c>
      <c r="BB36" s="322">
        <f t="shared" si="21"/>
        <v>0</v>
      </c>
      <c r="BC36" s="322"/>
      <c r="BD36" s="43">
        <f>SUM(BD38:BD78)</f>
        <v>0</v>
      </c>
      <c r="BE36" s="43">
        <f>SUM(BE38:BE78)</f>
        <v>0</v>
      </c>
      <c r="BF36" s="322">
        <f t="shared" si="22"/>
        <v>0</v>
      </c>
      <c r="BG36" s="322"/>
      <c r="BH36" s="43">
        <f>SUM(BH38:BH78)</f>
        <v>0</v>
      </c>
      <c r="BI36" s="43">
        <f>SUM(BI38:BI78)</f>
        <v>0</v>
      </c>
      <c r="BJ36" s="322">
        <f t="shared" si="23"/>
        <v>0</v>
      </c>
      <c r="BK36" s="322"/>
      <c r="BL36" s="43">
        <f>SUM(BL38:BL80)</f>
        <v>8.1590000000000007</v>
      </c>
      <c r="BM36" s="43">
        <f>SUM(BM38:BM80)</f>
        <v>4.7030000000000003</v>
      </c>
      <c r="BN36" s="322">
        <f>BM36-BL36</f>
        <v>-3.4560000000000004</v>
      </c>
      <c r="BO36" s="322"/>
      <c r="BP36" s="43">
        <f>SUM(BP38:BP78)</f>
        <v>0</v>
      </c>
      <c r="BQ36" s="43">
        <f>SUM(BQ38:BQ78)</f>
        <v>0</v>
      </c>
      <c r="BR36" s="322">
        <f t="shared" si="25"/>
        <v>0</v>
      </c>
      <c r="BS36" s="322"/>
      <c r="BT36" s="43">
        <f>SUM(BT38:BT78)</f>
        <v>0</v>
      </c>
      <c r="BU36" s="43">
        <f>SUM(BU38:BU78)</f>
        <v>0</v>
      </c>
      <c r="BV36" s="322">
        <f t="shared" si="26"/>
        <v>0</v>
      </c>
      <c r="BW36" s="322"/>
      <c r="BX36" s="43">
        <f>SUM(BX38:BX78)</f>
        <v>0</v>
      </c>
      <c r="BY36" s="43">
        <f>SUM(BY38:BY78)</f>
        <v>0</v>
      </c>
      <c r="BZ36" s="322">
        <f t="shared" si="27"/>
        <v>0</v>
      </c>
      <c r="CA36" s="322"/>
      <c r="CB36" s="43">
        <f>SUM(CB38:CB78)</f>
        <v>0</v>
      </c>
      <c r="CC36" s="43">
        <f>SUM(CC38:CC78)</f>
        <v>0</v>
      </c>
      <c r="CD36" s="322">
        <f t="shared" si="28"/>
        <v>0</v>
      </c>
      <c r="CE36" s="322"/>
      <c r="CF36" s="43">
        <f>SUM(CF38:CF78)</f>
        <v>0</v>
      </c>
      <c r="CG36" s="43">
        <f>SUM(CG38:CG78)</f>
        <v>0</v>
      </c>
      <c r="CH36" s="322">
        <f t="shared" si="29"/>
        <v>0</v>
      </c>
      <c r="CI36" s="322"/>
      <c r="CJ36" s="43">
        <f>SUM(CJ38:CJ78)</f>
        <v>0</v>
      </c>
      <c r="CK36" s="43">
        <f>SUM(CK38:CK78)</f>
        <v>0</v>
      </c>
      <c r="CL36" s="322">
        <f t="shared" si="30"/>
        <v>0</v>
      </c>
      <c r="CM36" s="159"/>
      <c r="CN36" s="43">
        <f>SUM(CN38:CN78)</f>
        <v>0</v>
      </c>
      <c r="CO36" s="43">
        <f>SUM(CO38:CO78)</f>
        <v>0</v>
      </c>
      <c r="CP36" s="322">
        <f>CO36-CN36</f>
        <v>0</v>
      </c>
      <c r="CQ36" s="322"/>
      <c r="CR36" s="830">
        <f>SUM(CR38:CR78)</f>
        <v>0</v>
      </c>
      <c r="CS36" s="830">
        <f>SUM(CS38:CS80)</f>
        <v>272.70080000000002</v>
      </c>
      <c r="CT36" s="831">
        <f>CS36-CR36</f>
        <v>272.70080000000002</v>
      </c>
      <c r="CU36" s="829"/>
      <c r="CV36" s="830">
        <f>SUM(CV38:CV78)</f>
        <v>0</v>
      </c>
      <c r="CW36" s="830">
        <f>SUM(CW38:CW78)</f>
        <v>0</v>
      </c>
      <c r="CX36" s="831">
        <f t="shared" si="31"/>
        <v>0</v>
      </c>
      <c r="CY36" s="829"/>
      <c r="CZ36" s="830">
        <f>SUM(CZ38:CZ78)</f>
        <v>0</v>
      </c>
      <c r="DA36" s="830">
        <f>SUM(DA38:DA80)</f>
        <v>39.884210000000003</v>
      </c>
      <c r="DB36" s="831">
        <f t="shared" si="32"/>
        <v>39.884210000000003</v>
      </c>
      <c r="DC36" s="829"/>
      <c r="DG36" s="43">
        <f>SUM(DG38:DG78)</f>
        <v>0</v>
      </c>
      <c r="DH36" s="43">
        <f>SUM(DH38:DH78)</f>
        <v>0</v>
      </c>
      <c r="DI36" s="322">
        <f>DH36-DG36</f>
        <v>0</v>
      </c>
      <c r="DJ36" s="322"/>
      <c r="DK36" s="43">
        <f>SUM(DK38:DK80)</f>
        <v>346.92883999999998</v>
      </c>
      <c r="DL36" s="43">
        <f>SUM(DL38:DL80)</f>
        <v>2469.8907300000001</v>
      </c>
      <c r="DM36" s="322">
        <f>DL36-DK36</f>
        <v>2122.96189</v>
      </c>
      <c r="DN36" s="322"/>
    </row>
    <row r="37" spans="1:118" s="840" customFormat="1" ht="12.6" customHeight="1">
      <c r="A37" s="156"/>
      <c r="B37" s="156"/>
      <c r="C37" s="157" t="s">
        <v>270</v>
      </c>
      <c r="D37" s="839">
        <f>SUM(D39:D62)</f>
        <v>420.6</v>
      </c>
      <c r="E37" s="43">
        <f>SUM(E38:E65)</f>
        <v>2.5596100000000002</v>
      </c>
      <c r="F37" s="43">
        <f>J37+N37+R37+V37+AK37+AO37+AW37+BM37+CG37+CK37+CO37+DL37+CS37+DA37</f>
        <v>2269.2915900000003</v>
      </c>
      <c r="G37" s="44">
        <f>SUM(G38:G65)</f>
        <v>859.78618000000017</v>
      </c>
      <c r="H37" s="44">
        <v>0</v>
      </c>
      <c r="I37" s="43">
        <f>SUM(I44:I55)</f>
        <v>0</v>
      </c>
      <c r="J37" s="43">
        <f>SUM(J44:J55)</f>
        <v>156.23528999999999</v>
      </c>
      <c r="K37" s="415">
        <f t="shared" si="11"/>
        <v>156.23528999999999</v>
      </c>
      <c r="L37" s="415"/>
      <c r="M37" s="43">
        <f>SUM(M38:M65)</f>
        <v>0</v>
      </c>
      <c r="N37" s="43">
        <f>SUM(N44:N80)</f>
        <v>0</v>
      </c>
      <c r="O37" s="43"/>
      <c r="P37" s="43"/>
      <c r="Q37" s="43">
        <f>SUM(Q38:Q65)</f>
        <v>0</v>
      </c>
      <c r="R37" s="43">
        <f>SUM(R44:R80)</f>
        <v>0</v>
      </c>
      <c r="S37" s="43"/>
      <c r="T37" s="43"/>
      <c r="U37" s="43">
        <f>SUM(U38:U65)</f>
        <v>0</v>
      </c>
      <c r="V37" s="43">
        <f>SUM(V44:V80)</f>
        <v>0</v>
      </c>
      <c r="W37" s="43"/>
      <c r="X37" s="43"/>
      <c r="Y37" s="43">
        <f t="shared" si="8"/>
        <v>0</v>
      </c>
      <c r="Z37" s="43">
        <f t="shared" si="8"/>
        <v>0</v>
      </c>
      <c r="AA37" s="43"/>
      <c r="AB37" s="43"/>
      <c r="AC37" s="43">
        <f>SUM(AC38:AC65)</f>
        <v>0</v>
      </c>
      <c r="AD37" s="43">
        <f>SUM(AD38:AD65)</f>
        <v>0</v>
      </c>
      <c r="AE37" s="43"/>
      <c r="AF37" s="43"/>
      <c r="AG37" s="43">
        <f>SUM(AG38:AG65)</f>
        <v>0</v>
      </c>
      <c r="AH37" s="43">
        <f>SUM(AH38:AH65)</f>
        <v>0</v>
      </c>
      <c r="AI37" s="43"/>
      <c r="AJ37" s="43">
        <f>SUM(AJ38:AJ65)</f>
        <v>0</v>
      </c>
      <c r="AK37" s="43">
        <f>SUM(AK44:AK80)</f>
        <v>0</v>
      </c>
      <c r="AL37" s="43"/>
      <c r="AM37" s="43"/>
      <c r="AN37" s="43">
        <f>SUM(AN38:AN65)</f>
        <v>0</v>
      </c>
      <c r="AO37" s="43">
        <f>SUM(AO44:AO80)</f>
        <v>0</v>
      </c>
      <c r="AP37" s="43"/>
      <c r="AQ37" s="43"/>
      <c r="AR37" s="43"/>
      <c r="AS37" s="43"/>
      <c r="AT37" s="43"/>
      <c r="AU37" s="43"/>
      <c r="AV37" s="43">
        <f>SUM(AV38:AV65)</f>
        <v>0</v>
      </c>
      <c r="AW37" s="43">
        <f>SUM(AW44:AW80)</f>
        <v>0</v>
      </c>
      <c r="AX37" s="43"/>
      <c r="AY37" s="43"/>
      <c r="AZ37" s="43">
        <f>SUM(AZ38:AZ65)</f>
        <v>0</v>
      </c>
      <c r="BA37" s="43">
        <f>SUM(BA38:BA65)</f>
        <v>0</v>
      </c>
      <c r="BB37" s="43"/>
      <c r="BC37" s="43"/>
      <c r="BD37" s="43">
        <f>SUM(BD38:BD65)</f>
        <v>0</v>
      </c>
      <c r="BE37" s="43">
        <f>SUM(BE38:BE65)</f>
        <v>0</v>
      </c>
      <c r="BF37" s="43"/>
      <c r="BG37" s="43"/>
      <c r="BH37" s="43">
        <f>SUM(BH38:BH65)</f>
        <v>0</v>
      </c>
      <c r="BI37" s="43">
        <f>SUM(BI38:BI65)</f>
        <v>0</v>
      </c>
      <c r="BJ37" s="43"/>
      <c r="BK37" s="43"/>
      <c r="BL37" s="43">
        <f>SUM(BL44:BL55)</f>
        <v>0</v>
      </c>
      <c r="BM37" s="43">
        <f>SUM(BM44:BM55)</f>
        <v>0</v>
      </c>
      <c r="BN37" s="43"/>
      <c r="BO37" s="43"/>
      <c r="BP37" s="43">
        <f>SUM(BP38:BP65)</f>
        <v>0</v>
      </c>
      <c r="BQ37" s="43">
        <f>SUM(BQ38:BQ65)</f>
        <v>0</v>
      </c>
      <c r="BR37" s="43"/>
      <c r="BS37" s="43"/>
      <c r="BT37" s="43">
        <f>SUM(BT38:BT65)</f>
        <v>0</v>
      </c>
      <c r="BU37" s="43">
        <f>SUM(BU38:BU65)</f>
        <v>0</v>
      </c>
      <c r="BV37" s="43"/>
      <c r="BW37" s="43"/>
      <c r="BX37" s="43">
        <f>SUM(BX38:BX65)</f>
        <v>0</v>
      </c>
      <c r="BY37" s="43">
        <f>SUM(BY38:BY65)</f>
        <v>0</v>
      </c>
      <c r="BZ37" s="43"/>
      <c r="CA37" s="43"/>
      <c r="CB37" s="43">
        <f>SUM(CB38:CB65)</f>
        <v>0</v>
      </c>
      <c r="CC37" s="43">
        <f>SUM(CC38:CC65)</f>
        <v>0</v>
      </c>
      <c r="CD37" s="43"/>
      <c r="CE37" s="43"/>
      <c r="CF37" s="43">
        <f>SUM(CF38:CF65)</f>
        <v>0</v>
      </c>
      <c r="CG37" s="43">
        <f>SUM(CG44:CG80)</f>
        <v>0</v>
      </c>
      <c r="CH37" s="43"/>
      <c r="CI37" s="43"/>
      <c r="CJ37" s="43">
        <f>SUM(CJ38:CJ65)</f>
        <v>0</v>
      </c>
      <c r="CK37" s="43">
        <f>SUM(CK44:CK80)</f>
        <v>0</v>
      </c>
      <c r="CL37" s="43"/>
      <c r="CM37" s="159"/>
      <c r="CN37" s="43"/>
      <c r="CO37" s="43">
        <f>SUM(CO44:CO80)</f>
        <v>0</v>
      </c>
      <c r="CP37" s="43"/>
      <c r="CQ37" s="43"/>
      <c r="CR37" s="830"/>
      <c r="CS37" s="830">
        <f>SUM(CS48:CS55)</f>
        <v>0.14799999999999999</v>
      </c>
      <c r="CT37" s="835"/>
      <c r="CU37" s="44"/>
      <c r="CV37" s="830">
        <f>SUM(CV38:CV65)</f>
        <v>0</v>
      </c>
      <c r="CW37" s="830">
        <f>SUM(CW38:CW65)</f>
        <v>0</v>
      </c>
      <c r="CX37" s="835"/>
      <c r="CY37" s="44"/>
      <c r="CZ37" s="830">
        <f>SUM(CZ38:CZ65)</f>
        <v>0</v>
      </c>
      <c r="DA37" s="830">
        <f>SUM(DA38:DA56)</f>
        <v>0</v>
      </c>
      <c r="DB37" s="835"/>
      <c r="DC37" s="44"/>
      <c r="DG37" s="43"/>
      <c r="DH37" s="43">
        <f>SUM(DH44:DH80)</f>
        <v>0</v>
      </c>
      <c r="DI37" s="43"/>
      <c r="DJ37" s="43"/>
      <c r="DK37" s="43">
        <f>SUM(DK44:DK56)</f>
        <v>2.5596100000000002</v>
      </c>
      <c r="DL37" s="43">
        <f>SUM(DL44:DL56)</f>
        <v>2112.9083000000001</v>
      </c>
      <c r="DM37" s="43"/>
      <c r="DN37" s="43"/>
    </row>
    <row r="38" spans="1:118" ht="13.9" hidden="1" customHeight="1">
      <c r="A38" s="213"/>
      <c r="B38" s="132"/>
      <c r="C38" s="212" t="s">
        <v>271</v>
      </c>
      <c r="D38" s="142"/>
      <c r="E38" s="100">
        <f>I38+M38+Q38+U38+Y38+AJ38+AN38+AR38+AV38+BD38+BH38+BX38+CF38+CJ38+CN38+CR38+CV38+CZ38</f>
        <v>0</v>
      </c>
      <c r="F38" s="100">
        <f t="shared" ref="F38:F43" si="41">J38+N38+R38+V38+Z38+AK38+AO38+AS38+AW38+BE38+BI38+BY38+CG38+CK38+CO38+CS38+CW38+DA38+BM38+BU38</f>
        <v>0</v>
      </c>
      <c r="G38" s="109">
        <f t="shared" ref="G38:G54" si="42">F38-E38</f>
        <v>0</v>
      </c>
      <c r="H38" s="109" t="e">
        <f t="shared" ref="H38:H54" si="43">F38/E38</f>
        <v>#DIV/0!</v>
      </c>
      <c r="I38" s="100"/>
      <c r="J38" s="100"/>
      <c r="K38" s="103">
        <f t="shared" si="11"/>
        <v>0</v>
      </c>
      <c r="L38" s="103"/>
      <c r="M38" s="100"/>
      <c r="N38" s="100"/>
      <c r="O38" s="103">
        <f t="shared" ref="O38:O71" si="44">N38-M38</f>
        <v>0</v>
      </c>
      <c r="P38" s="103"/>
      <c r="Q38" s="100"/>
      <c r="R38" s="100"/>
      <c r="S38" s="103">
        <f t="shared" ref="S38:S71" si="45">R38-Q38</f>
        <v>0</v>
      </c>
      <c r="T38" s="103"/>
      <c r="U38" s="100"/>
      <c r="V38" s="100"/>
      <c r="W38" s="103">
        <f t="shared" ref="W38:W71" si="46">V38-U38</f>
        <v>0</v>
      </c>
      <c r="X38" s="103"/>
      <c r="Y38" s="640">
        <f t="shared" si="8"/>
        <v>0</v>
      </c>
      <c r="Z38" s="640">
        <f t="shared" si="8"/>
        <v>0</v>
      </c>
      <c r="AA38" s="103">
        <f t="shared" ref="AA38:AA74" si="47">Z38-Y38</f>
        <v>0</v>
      </c>
      <c r="AB38" s="103"/>
      <c r="AC38" s="100"/>
      <c r="AD38" s="100"/>
      <c r="AE38" s="103">
        <f t="shared" ref="AE38:AE74" si="48">AD38-AC38</f>
        <v>0</v>
      </c>
      <c r="AF38" s="103" t="e">
        <f>AD38/AC38</f>
        <v>#DIV/0!</v>
      </c>
      <c r="AG38" s="100"/>
      <c r="AH38" s="100"/>
      <c r="AI38" s="103">
        <f t="shared" ref="AI38:AI71" si="49">AH38-AG38</f>
        <v>0</v>
      </c>
      <c r="AJ38" s="100"/>
      <c r="AK38" s="100"/>
      <c r="AL38" s="103">
        <f t="shared" ref="AL38:AL69" si="50">AK38-AJ38</f>
        <v>0</v>
      </c>
      <c r="AM38" s="103"/>
      <c r="AN38" s="100"/>
      <c r="AO38" s="100"/>
      <c r="AP38" s="103">
        <f t="shared" ref="AP38:AP69" si="51">AO38-AN38</f>
        <v>0</v>
      </c>
      <c r="AQ38" s="103"/>
      <c r="AR38" s="103"/>
      <c r="AS38" s="103"/>
      <c r="AT38" s="103">
        <f t="shared" ref="AT38:AT71" si="52">AS38-AR38</f>
        <v>0</v>
      </c>
      <c r="AU38" s="103"/>
      <c r="AV38" s="100"/>
      <c r="AW38" s="100"/>
      <c r="AX38" s="103">
        <f t="shared" ref="AX38:AX69" si="53">AW38-AV38</f>
        <v>0</v>
      </c>
      <c r="AY38" s="103"/>
      <c r="AZ38" s="100"/>
      <c r="BA38" s="100"/>
      <c r="BB38" s="103">
        <f t="shared" ref="BB38:BB71" si="54">BA38-AZ38</f>
        <v>0</v>
      </c>
      <c r="BC38" s="103"/>
      <c r="BD38" s="100"/>
      <c r="BE38" s="100"/>
      <c r="BF38" s="103">
        <f t="shared" ref="BF38:BF71" si="55">BE38-BD38</f>
        <v>0</v>
      </c>
      <c r="BG38" s="103"/>
      <c r="BH38" s="100"/>
      <c r="BI38" s="100"/>
      <c r="BJ38" s="103">
        <f t="shared" ref="BJ38:BJ71" si="56">BI38-BH38</f>
        <v>0</v>
      </c>
      <c r="BK38" s="103"/>
      <c r="BL38" s="100"/>
      <c r="BM38" s="100"/>
      <c r="BN38" s="103">
        <f t="shared" ref="BN38:BN74" si="57">BM38-BL38</f>
        <v>0</v>
      </c>
      <c r="BO38" s="103"/>
      <c r="BP38" s="100"/>
      <c r="BQ38" s="100"/>
      <c r="BR38" s="103">
        <f t="shared" ref="BR38:BR74" si="58">BQ38-BP38</f>
        <v>0</v>
      </c>
      <c r="BS38" s="103"/>
      <c r="BT38" s="100"/>
      <c r="BU38" s="100"/>
      <c r="BV38" s="103">
        <f t="shared" ref="BV38:BV71" si="59">BU38-BT38</f>
        <v>0</v>
      </c>
      <c r="BW38" s="103"/>
      <c r="BX38" s="100"/>
      <c r="BY38" s="100"/>
      <c r="BZ38" s="103">
        <f t="shared" ref="BZ38:BZ71" si="60">BY38-BX38</f>
        <v>0</v>
      </c>
      <c r="CA38" s="103"/>
      <c r="CB38" s="100"/>
      <c r="CC38" s="100"/>
      <c r="CD38" s="103">
        <f t="shared" ref="CD38:CD71" si="61">CC38-CB38</f>
        <v>0</v>
      </c>
      <c r="CE38" s="103"/>
      <c r="CF38" s="100"/>
      <c r="CG38" s="100"/>
      <c r="CH38" s="103">
        <f t="shared" ref="CH38:CH71" si="62">CG38-CF38</f>
        <v>0</v>
      </c>
      <c r="CI38" s="103"/>
      <c r="CJ38" s="100"/>
      <c r="CK38" s="100"/>
      <c r="CL38" s="103">
        <f t="shared" ref="CL38:CL71" si="63">CK38-CJ38</f>
        <v>0</v>
      </c>
      <c r="CM38" s="652"/>
      <c r="CN38" s="654"/>
      <c r="CO38" s="654"/>
      <c r="CP38" s="654">
        <f t="shared" ref="CP38:CP71" si="64">CO38-CN38</f>
        <v>0</v>
      </c>
      <c r="CQ38" s="654"/>
      <c r="CR38" s="779"/>
      <c r="CS38" s="779"/>
      <c r="CT38" s="789">
        <f t="shared" ref="CT38:CT71" si="65">CS38-CR38</f>
        <v>0</v>
      </c>
      <c r="CU38" s="790"/>
      <c r="CV38" s="780"/>
      <c r="CW38" s="780"/>
      <c r="CX38" s="789">
        <f t="shared" ref="CX38:CX71" si="66">CW38-CV38</f>
        <v>0</v>
      </c>
      <c r="CY38" s="790"/>
      <c r="CZ38" s="780"/>
      <c r="DA38" s="780"/>
      <c r="DB38" s="789">
        <f t="shared" ref="DB38:DB71" si="67">DA38-CZ38</f>
        <v>0</v>
      </c>
      <c r="DC38" s="790"/>
      <c r="DG38" s="654"/>
      <c r="DH38" s="654"/>
      <c r="DI38" s="654">
        <f t="shared" ref="DI38:DI67" si="68">DH38-DG38</f>
        <v>0</v>
      </c>
      <c r="DJ38" s="654"/>
      <c r="DK38" s="654"/>
      <c r="DL38" s="654"/>
      <c r="DM38" s="654">
        <f t="shared" ref="DM38:DM67" si="69">DL38-DK38</f>
        <v>0</v>
      </c>
      <c r="DN38" s="654"/>
    </row>
    <row r="39" spans="1:118" ht="14.45" hidden="1" customHeight="1">
      <c r="A39" s="213"/>
      <c r="B39" s="132"/>
      <c r="C39" s="212" t="s">
        <v>272</v>
      </c>
      <c r="D39" s="142"/>
      <c r="E39" s="100">
        <f>I39+M39+Q39+U39+Y39+AJ39+AN39+AR39+AV39+BD39+BH39+BX39+CF39+CJ39+CN39+CR39+CV39+CZ39</f>
        <v>0</v>
      </c>
      <c r="F39" s="100">
        <f t="shared" si="41"/>
        <v>0</v>
      </c>
      <c r="G39" s="109">
        <f t="shared" si="42"/>
        <v>0</v>
      </c>
      <c r="H39" s="109" t="e">
        <f t="shared" si="43"/>
        <v>#DIV/0!</v>
      </c>
      <c r="I39" s="100"/>
      <c r="J39" s="100"/>
      <c r="K39" s="103">
        <f t="shared" si="11"/>
        <v>0</v>
      </c>
      <c r="L39" s="103"/>
      <c r="M39" s="100"/>
      <c r="N39" s="100"/>
      <c r="O39" s="103">
        <f t="shared" si="44"/>
        <v>0</v>
      </c>
      <c r="P39" s="103"/>
      <c r="Q39" s="100"/>
      <c r="R39" s="100"/>
      <c r="S39" s="103">
        <f t="shared" si="45"/>
        <v>0</v>
      </c>
      <c r="T39" s="103"/>
      <c r="U39" s="100"/>
      <c r="V39" s="100"/>
      <c r="W39" s="103">
        <f t="shared" si="46"/>
        <v>0</v>
      </c>
      <c r="X39" s="103"/>
      <c r="Y39" s="640">
        <f t="shared" si="8"/>
        <v>0</v>
      </c>
      <c r="Z39" s="640">
        <f t="shared" si="8"/>
        <v>0</v>
      </c>
      <c r="AA39" s="103">
        <f t="shared" si="47"/>
        <v>0</v>
      </c>
      <c r="AB39" s="103"/>
      <c r="AC39" s="100"/>
      <c r="AD39" s="100"/>
      <c r="AE39" s="103">
        <f t="shared" si="48"/>
        <v>0</v>
      </c>
      <c r="AF39" s="103"/>
      <c r="AG39" s="100"/>
      <c r="AH39" s="100"/>
      <c r="AI39" s="103">
        <f t="shared" si="49"/>
        <v>0</v>
      </c>
      <c r="AJ39" s="100"/>
      <c r="AK39" s="100"/>
      <c r="AL39" s="103">
        <f t="shared" si="50"/>
        <v>0</v>
      </c>
      <c r="AM39" s="103"/>
      <c r="AN39" s="100"/>
      <c r="AO39" s="100"/>
      <c r="AP39" s="103">
        <f t="shared" si="51"/>
        <v>0</v>
      </c>
      <c r="AQ39" s="103"/>
      <c r="AR39" s="103"/>
      <c r="AS39" s="103"/>
      <c r="AT39" s="103">
        <f t="shared" si="52"/>
        <v>0</v>
      </c>
      <c r="AU39" s="103"/>
      <c r="AV39" s="100"/>
      <c r="AW39" s="100"/>
      <c r="AX39" s="103">
        <f t="shared" si="53"/>
        <v>0</v>
      </c>
      <c r="AY39" s="103"/>
      <c r="AZ39" s="100"/>
      <c r="BA39" s="100"/>
      <c r="BB39" s="103">
        <f t="shared" si="54"/>
        <v>0</v>
      </c>
      <c r="BC39" s="103"/>
      <c r="BD39" s="100"/>
      <c r="BE39" s="100"/>
      <c r="BF39" s="103">
        <f t="shared" si="55"/>
        <v>0</v>
      </c>
      <c r="BG39" s="103"/>
      <c r="BH39" s="100"/>
      <c r="BI39" s="100"/>
      <c r="BJ39" s="103">
        <f t="shared" si="56"/>
        <v>0</v>
      </c>
      <c r="BK39" s="103"/>
      <c r="BL39" s="100"/>
      <c r="BM39" s="100"/>
      <c r="BN39" s="103">
        <f t="shared" si="57"/>
        <v>0</v>
      </c>
      <c r="BO39" s="103"/>
      <c r="BP39" s="100"/>
      <c r="BQ39" s="100"/>
      <c r="BR39" s="103">
        <f t="shared" si="58"/>
        <v>0</v>
      </c>
      <c r="BS39" s="103"/>
      <c r="BT39" s="100"/>
      <c r="BU39" s="100"/>
      <c r="BV39" s="103">
        <f t="shared" si="59"/>
        <v>0</v>
      </c>
      <c r="BW39" s="103"/>
      <c r="BX39" s="100"/>
      <c r="BY39" s="100"/>
      <c r="BZ39" s="103">
        <f t="shared" si="60"/>
        <v>0</v>
      </c>
      <c r="CA39" s="103"/>
      <c r="CB39" s="100"/>
      <c r="CC39" s="100"/>
      <c r="CD39" s="103">
        <f t="shared" si="61"/>
        <v>0</v>
      </c>
      <c r="CE39" s="103"/>
      <c r="CF39" s="100"/>
      <c r="CG39" s="100"/>
      <c r="CH39" s="103">
        <f t="shared" si="62"/>
        <v>0</v>
      </c>
      <c r="CI39" s="103"/>
      <c r="CJ39" s="100"/>
      <c r="CK39" s="100"/>
      <c r="CL39" s="103">
        <f t="shared" si="63"/>
        <v>0</v>
      </c>
      <c r="CM39" s="652"/>
      <c r="CN39" s="654"/>
      <c r="CO39" s="654"/>
      <c r="CP39" s="654">
        <f t="shared" si="64"/>
        <v>0</v>
      </c>
      <c r="CQ39" s="654"/>
      <c r="CR39" s="779"/>
      <c r="CS39" s="779"/>
      <c r="CT39" s="789">
        <f t="shared" si="65"/>
        <v>0</v>
      </c>
      <c r="CU39" s="790"/>
      <c r="CV39" s="780"/>
      <c r="CW39" s="780"/>
      <c r="CX39" s="789">
        <f t="shared" si="66"/>
        <v>0</v>
      </c>
      <c r="CY39" s="790"/>
      <c r="CZ39" s="780"/>
      <c r="DA39" s="780"/>
      <c r="DB39" s="789">
        <f t="shared" si="67"/>
        <v>0</v>
      </c>
      <c r="DC39" s="790"/>
      <c r="DG39" s="654"/>
      <c r="DH39" s="654"/>
      <c r="DI39" s="654">
        <f t="shared" si="68"/>
        <v>0</v>
      </c>
      <c r="DJ39" s="654"/>
      <c r="DK39" s="654"/>
      <c r="DL39" s="654"/>
      <c r="DM39" s="654">
        <f t="shared" si="69"/>
        <v>0</v>
      </c>
      <c r="DN39" s="654"/>
    </row>
    <row r="40" spans="1:118" ht="12.75" hidden="1" customHeight="1">
      <c r="A40" s="213"/>
      <c r="B40" s="132"/>
      <c r="C40" s="212" t="s">
        <v>273</v>
      </c>
      <c r="D40" s="142"/>
      <c r="E40" s="100">
        <f>I40+M40+Q40+U40+Y40+AJ40+AN40+AR40+AV40+BD40+BH40+BX40+CF40+CJ40+CN40+CR40+CV40+CZ40</f>
        <v>0</v>
      </c>
      <c r="F40" s="100">
        <f t="shared" si="41"/>
        <v>0</v>
      </c>
      <c r="G40" s="109">
        <f t="shared" si="42"/>
        <v>0</v>
      </c>
      <c r="H40" s="109" t="e">
        <f t="shared" si="43"/>
        <v>#DIV/0!</v>
      </c>
      <c r="I40" s="100"/>
      <c r="J40" s="100"/>
      <c r="K40" s="103">
        <f t="shared" si="11"/>
        <v>0</v>
      </c>
      <c r="L40" s="103"/>
      <c r="M40" s="100"/>
      <c r="N40" s="100"/>
      <c r="O40" s="103">
        <f t="shared" si="44"/>
        <v>0</v>
      </c>
      <c r="P40" s="103"/>
      <c r="Q40" s="100"/>
      <c r="R40" s="100"/>
      <c r="S40" s="103">
        <f t="shared" si="45"/>
        <v>0</v>
      </c>
      <c r="T40" s="103"/>
      <c r="U40" s="100"/>
      <c r="V40" s="100"/>
      <c r="W40" s="103">
        <f t="shared" si="46"/>
        <v>0</v>
      </c>
      <c r="X40" s="103"/>
      <c r="Y40" s="640">
        <f t="shared" si="8"/>
        <v>0</v>
      </c>
      <c r="Z40" s="640">
        <f t="shared" si="8"/>
        <v>0</v>
      </c>
      <c r="AA40" s="103">
        <f t="shared" si="47"/>
        <v>0</v>
      </c>
      <c r="AB40" s="103"/>
      <c r="AC40" s="100"/>
      <c r="AD40" s="100"/>
      <c r="AE40" s="103">
        <f t="shared" si="48"/>
        <v>0</v>
      </c>
      <c r="AF40" s="103"/>
      <c r="AG40" s="100"/>
      <c r="AH40" s="100"/>
      <c r="AI40" s="103">
        <f t="shared" si="49"/>
        <v>0</v>
      </c>
      <c r="AJ40" s="100"/>
      <c r="AK40" s="100"/>
      <c r="AL40" s="103">
        <f t="shared" si="50"/>
        <v>0</v>
      </c>
      <c r="AM40" s="103"/>
      <c r="AN40" s="100"/>
      <c r="AO40" s="100"/>
      <c r="AP40" s="103">
        <f t="shared" si="51"/>
        <v>0</v>
      </c>
      <c r="AQ40" s="103"/>
      <c r="AR40" s="103"/>
      <c r="AS40" s="103"/>
      <c r="AT40" s="103">
        <f t="shared" si="52"/>
        <v>0</v>
      </c>
      <c r="AU40" s="103"/>
      <c r="AV40" s="100"/>
      <c r="AW40" s="100"/>
      <c r="AX40" s="103">
        <f t="shared" si="53"/>
        <v>0</v>
      </c>
      <c r="AY40" s="103"/>
      <c r="AZ40" s="100"/>
      <c r="BA40" s="100"/>
      <c r="BB40" s="103">
        <f t="shared" si="54"/>
        <v>0</v>
      </c>
      <c r="BC40" s="103"/>
      <c r="BD40" s="100"/>
      <c r="BE40" s="100"/>
      <c r="BF40" s="103">
        <f t="shared" si="55"/>
        <v>0</v>
      </c>
      <c r="BG40" s="103"/>
      <c r="BH40" s="100"/>
      <c r="BI40" s="100"/>
      <c r="BJ40" s="103">
        <f t="shared" si="56"/>
        <v>0</v>
      </c>
      <c r="BK40" s="103"/>
      <c r="BL40" s="100"/>
      <c r="BM40" s="100"/>
      <c r="BN40" s="103">
        <f t="shared" si="57"/>
        <v>0</v>
      </c>
      <c r="BO40" s="103"/>
      <c r="BP40" s="100"/>
      <c r="BQ40" s="100"/>
      <c r="BR40" s="103">
        <f t="shared" si="58"/>
        <v>0</v>
      </c>
      <c r="BS40" s="103"/>
      <c r="BT40" s="100"/>
      <c r="BU40" s="100"/>
      <c r="BV40" s="103">
        <f t="shared" si="59"/>
        <v>0</v>
      </c>
      <c r="BW40" s="103"/>
      <c r="BX40" s="100"/>
      <c r="BY40" s="100"/>
      <c r="BZ40" s="103">
        <f t="shared" si="60"/>
        <v>0</v>
      </c>
      <c r="CA40" s="103"/>
      <c r="CB40" s="100"/>
      <c r="CC40" s="100"/>
      <c r="CD40" s="103">
        <f t="shared" si="61"/>
        <v>0</v>
      </c>
      <c r="CE40" s="103"/>
      <c r="CF40" s="100"/>
      <c r="CG40" s="100"/>
      <c r="CH40" s="103">
        <f t="shared" si="62"/>
        <v>0</v>
      </c>
      <c r="CI40" s="103"/>
      <c r="CJ40" s="100"/>
      <c r="CK40" s="100"/>
      <c r="CL40" s="103">
        <f t="shared" si="63"/>
        <v>0</v>
      </c>
      <c r="CM40" s="652"/>
      <c r="CN40" s="654"/>
      <c r="CO40" s="654"/>
      <c r="CP40" s="654">
        <f t="shared" si="64"/>
        <v>0</v>
      </c>
      <c r="CQ40" s="654"/>
      <c r="CR40" s="779"/>
      <c r="CS40" s="779"/>
      <c r="CT40" s="789">
        <f t="shared" si="65"/>
        <v>0</v>
      </c>
      <c r="CU40" s="790"/>
      <c r="CV40" s="780"/>
      <c r="CW40" s="780"/>
      <c r="CX40" s="789">
        <f t="shared" si="66"/>
        <v>0</v>
      </c>
      <c r="CY40" s="790"/>
      <c r="CZ40" s="780"/>
      <c r="DA40" s="780"/>
      <c r="DB40" s="789">
        <f t="shared" si="67"/>
        <v>0</v>
      </c>
      <c r="DC40" s="790"/>
      <c r="DG40" s="654"/>
      <c r="DH40" s="654"/>
      <c r="DI40" s="654">
        <f t="shared" si="68"/>
        <v>0</v>
      </c>
      <c r="DJ40" s="654"/>
      <c r="DK40" s="654"/>
      <c r="DL40" s="654"/>
      <c r="DM40" s="654">
        <f t="shared" si="69"/>
        <v>0</v>
      </c>
      <c r="DN40" s="654"/>
    </row>
    <row r="41" spans="1:118" ht="12.75" hidden="1" customHeight="1">
      <c r="A41" s="213"/>
      <c r="B41" s="132"/>
      <c r="C41" s="213" t="s">
        <v>274</v>
      </c>
      <c r="D41" s="138">
        <v>0</v>
      </c>
      <c r="E41" s="100">
        <f>I41+M41+Q41+U41+Y41+AJ41+AN41+AR41+AV41+BD41+BH41+BX41+CF41+CJ41+CN41+CR41+CV41+CZ41+AZ41+BL41+BT41</f>
        <v>0</v>
      </c>
      <c r="F41" s="100">
        <f t="shared" si="41"/>
        <v>0</v>
      </c>
      <c r="G41" s="109">
        <f t="shared" si="42"/>
        <v>0</v>
      </c>
      <c r="H41" s="109" t="e">
        <f t="shared" si="43"/>
        <v>#DIV/0!</v>
      </c>
      <c r="I41" s="100"/>
      <c r="J41" s="100"/>
      <c r="K41" s="103">
        <f t="shared" si="11"/>
        <v>0</v>
      </c>
      <c r="L41" s="103"/>
      <c r="M41" s="100"/>
      <c r="N41" s="100"/>
      <c r="O41" s="103">
        <f t="shared" si="44"/>
        <v>0</v>
      </c>
      <c r="P41" s="103"/>
      <c r="Q41" s="100"/>
      <c r="R41" s="100"/>
      <c r="S41" s="103">
        <f t="shared" si="45"/>
        <v>0</v>
      </c>
      <c r="T41" s="103"/>
      <c r="U41" s="100"/>
      <c r="V41" s="100"/>
      <c r="W41" s="103">
        <f t="shared" si="46"/>
        <v>0</v>
      </c>
      <c r="X41" s="103"/>
      <c r="Y41" s="640">
        <f t="shared" si="8"/>
        <v>0</v>
      </c>
      <c r="Z41" s="640">
        <f t="shared" si="8"/>
        <v>0</v>
      </c>
      <c r="AA41" s="103">
        <f t="shared" si="47"/>
        <v>0</v>
      </c>
      <c r="AB41" s="103"/>
      <c r="AC41" s="100"/>
      <c r="AD41" s="100"/>
      <c r="AE41" s="103">
        <f t="shared" si="48"/>
        <v>0</v>
      </c>
      <c r="AF41" s="103" t="e">
        <f>AD41/AC41</f>
        <v>#DIV/0!</v>
      </c>
      <c r="AG41" s="100"/>
      <c r="AH41" s="100"/>
      <c r="AI41" s="103">
        <f t="shared" si="49"/>
        <v>0</v>
      </c>
      <c r="AJ41" s="100"/>
      <c r="AK41" s="100"/>
      <c r="AL41" s="103">
        <f t="shared" si="50"/>
        <v>0</v>
      </c>
      <c r="AM41" s="103"/>
      <c r="AN41" s="100"/>
      <c r="AO41" s="100"/>
      <c r="AP41" s="103">
        <f t="shared" si="51"/>
        <v>0</v>
      </c>
      <c r="AQ41" s="103"/>
      <c r="AR41" s="103"/>
      <c r="AS41" s="103"/>
      <c r="AT41" s="103">
        <f t="shared" si="52"/>
        <v>0</v>
      </c>
      <c r="AU41" s="103"/>
      <c r="AV41" s="100"/>
      <c r="AW41" s="100"/>
      <c r="AX41" s="103">
        <f t="shared" si="53"/>
        <v>0</v>
      </c>
      <c r="AY41" s="103"/>
      <c r="AZ41" s="100"/>
      <c r="BA41" s="100"/>
      <c r="BB41" s="103">
        <f t="shared" si="54"/>
        <v>0</v>
      </c>
      <c r="BC41" s="103"/>
      <c r="BD41" s="100"/>
      <c r="BE41" s="100"/>
      <c r="BF41" s="103">
        <f t="shared" si="55"/>
        <v>0</v>
      </c>
      <c r="BG41" s="103"/>
      <c r="BH41" s="100"/>
      <c r="BI41" s="100"/>
      <c r="BJ41" s="103">
        <f t="shared" si="56"/>
        <v>0</v>
      </c>
      <c r="BK41" s="103"/>
      <c r="BL41" s="100"/>
      <c r="BM41" s="100"/>
      <c r="BN41" s="103">
        <f t="shared" si="57"/>
        <v>0</v>
      </c>
      <c r="BO41" s="103"/>
      <c r="BP41" s="100"/>
      <c r="BQ41" s="100"/>
      <c r="BR41" s="103">
        <f t="shared" si="58"/>
        <v>0</v>
      </c>
      <c r="BS41" s="103"/>
      <c r="BT41" s="100"/>
      <c r="BU41" s="100"/>
      <c r="BV41" s="103">
        <f t="shared" si="59"/>
        <v>0</v>
      </c>
      <c r="BW41" s="103"/>
      <c r="BX41" s="100"/>
      <c r="BY41" s="100"/>
      <c r="BZ41" s="103">
        <f t="shared" si="60"/>
        <v>0</v>
      </c>
      <c r="CA41" s="103"/>
      <c r="CB41" s="100"/>
      <c r="CC41" s="100"/>
      <c r="CD41" s="103">
        <f t="shared" si="61"/>
        <v>0</v>
      </c>
      <c r="CE41" s="103"/>
      <c r="CF41" s="100"/>
      <c r="CG41" s="100"/>
      <c r="CH41" s="103">
        <f t="shared" si="62"/>
        <v>0</v>
      </c>
      <c r="CI41" s="103"/>
      <c r="CJ41" s="100"/>
      <c r="CK41" s="100"/>
      <c r="CL41" s="103">
        <f t="shared" si="63"/>
        <v>0</v>
      </c>
      <c r="CM41" s="652"/>
      <c r="CN41" s="654"/>
      <c r="CO41" s="654"/>
      <c r="CP41" s="654">
        <f t="shared" si="64"/>
        <v>0</v>
      </c>
      <c r="CQ41" s="654"/>
      <c r="CR41" s="779"/>
      <c r="CS41" s="779"/>
      <c r="CT41" s="789">
        <f t="shared" si="65"/>
        <v>0</v>
      </c>
      <c r="CU41" s="790"/>
      <c r="CV41" s="780"/>
      <c r="CW41" s="780"/>
      <c r="CX41" s="789">
        <f t="shared" si="66"/>
        <v>0</v>
      </c>
      <c r="CY41" s="790"/>
      <c r="CZ41" s="780"/>
      <c r="DA41" s="780"/>
      <c r="DB41" s="789">
        <f t="shared" si="67"/>
        <v>0</v>
      </c>
      <c r="DC41" s="790"/>
      <c r="DG41" s="654"/>
      <c r="DH41" s="654"/>
      <c r="DI41" s="654">
        <f t="shared" si="68"/>
        <v>0</v>
      </c>
      <c r="DJ41" s="654"/>
      <c r="DK41" s="654"/>
      <c r="DL41" s="654"/>
      <c r="DM41" s="654">
        <f t="shared" si="69"/>
        <v>0</v>
      </c>
      <c r="DN41" s="654"/>
    </row>
    <row r="42" spans="1:118" ht="12.75" hidden="1" customHeight="1">
      <c r="A42" s="213"/>
      <c r="B42" s="132"/>
      <c r="C42" s="213" t="s">
        <v>275</v>
      </c>
      <c r="D42" s="138"/>
      <c r="E42" s="100">
        <f>I42+M42+Q42+U42+Y42+AJ42+AN42+AR42+AV42+BD42+BH42+BX42+CF42+CJ42+CN42+CR42+CV42+CZ42+AZ42+BL42+BT42</f>
        <v>0</v>
      </c>
      <c r="F42" s="100">
        <f t="shared" si="41"/>
        <v>0</v>
      </c>
      <c r="G42" s="109">
        <f t="shared" si="42"/>
        <v>0</v>
      </c>
      <c r="H42" s="109" t="e">
        <f t="shared" si="43"/>
        <v>#DIV/0!</v>
      </c>
      <c r="I42" s="100"/>
      <c r="J42" s="100"/>
      <c r="K42" s="103">
        <f t="shared" si="11"/>
        <v>0</v>
      </c>
      <c r="L42" s="103"/>
      <c r="M42" s="100"/>
      <c r="N42" s="100"/>
      <c r="O42" s="103">
        <f t="shared" si="44"/>
        <v>0</v>
      </c>
      <c r="P42" s="103"/>
      <c r="Q42" s="100"/>
      <c r="R42" s="100"/>
      <c r="S42" s="103">
        <f t="shared" si="45"/>
        <v>0</v>
      </c>
      <c r="T42" s="103"/>
      <c r="U42" s="100"/>
      <c r="V42" s="100"/>
      <c r="W42" s="103">
        <f t="shared" si="46"/>
        <v>0</v>
      </c>
      <c r="X42" s="103"/>
      <c r="Y42" s="640">
        <f t="shared" si="8"/>
        <v>0</v>
      </c>
      <c r="Z42" s="640">
        <f t="shared" si="8"/>
        <v>0</v>
      </c>
      <c r="AA42" s="103">
        <f t="shared" si="47"/>
        <v>0</v>
      </c>
      <c r="AB42" s="103"/>
      <c r="AC42" s="100"/>
      <c r="AD42" s="100"/>
      <c r="AE42" s="103">
        <f t="shared" si="48"/>
        <v>0</v>
      </c>
      <c r="AF42" s="103"/>
      <c r="AG42" s="100"/>
      <c r="AH42" s="100"/>
      <c r="AI42" s="103">
        <f t="shared" si="49"/>
        <v>0</v>
      </c>
      <c r="AJ42" s="100"/>
      <c r="AK42" s="100"/>
      <c r="AL42" s="103">
        <f t="shared" si="50"/>
        <v>0</v>
      </c>
      <c r="AM42" s="103"/>
      <c r="AN42" s="100"/>
      <c r="AO42" s="100"/>
      <c r="AP42" s="103">
        <f t="shared" si="51"/>
        <v>0</v>
      </c>
      <c r="AQ42" s="103"/>
      <c r="AR42" s="103"/>
      <c r="AS42" s="103"/>
      <c r="AT42" s="103">
        <f t="shared" si="52"/>
        <v>0</v>
      </c>
      <c r="AU42" s="103"/>
      <c r="AV42" s="100"/>
      <c r="AW42" s="100"/>
      <c r="AX42" s="103">
        <f t="shared" si="53"/>
        <v>0</v>
      </c>
      <c r="AY42" s="103"/>
      <c r="AZ42" s="100"/>
      <c r="BA42" s="100"/>
      <c r="BB42" s="103">
        <f t="shared" si="54"/>
        <v>0</v>
      </c>
      <c r="BC42" s="103"/>
      <c r="BD42" s="100"/>
      <c r="BE42" s="100"/>
      <c r="BF42" s="103">
        <f t="shared" si="55"/>
        <v>0</v>
      </c>
      <c r="BG42" s="103"/>
      <c r="BH42" s="100"/>
      <c r="BI42" s="100"/>
      <c r="BJ42" s="103">
        <f t="shared" si="56"/>
        <v>0</v>
      </c>
      <c r="BK42" s="103"/>
      <c r="BL42" s="100"/>
      <c r="BM42" s="100"/>
      <c r="BN42" s="103">
        <f t="shared" si="57"/>
        <v>0</v>
      </c>
      <c r="BO42" s="103"/>
      <c r="BP42" s="100"/>
      <c r="BQ42" s="100"/>
      <c r="BR42" s="103">
        <f t="shared" si="58"/>
        <v>0</v>
      </c>
      <c r="BS42" s="103"/>
      <c r="BT42" s="100"/>
      <c r="BU42" s="100"/>
      <c r="BV42" s="103">
        <f t="shared" si="59"/>
        <v>0</v>
      </c>
      <c r="BW42" s="103"/>
      <c r="BX42" s="100"/>
      <c r="BY42" s="100"/>
      <c r="BZ42" s="103">
        <f t="shared" si="60"/>
        <v>0</v>
      </c>
      <c r="CA42" s="103"/>
      <c r="CB42" s="100"/>
      <c r="CC42" s="100"/>
      <c r="CD42" s="103">
        <f t="shared" si="61"/>
        <v>0</v>
      </c>
      <c r="CE42" s="103"/>
      <c r="CF42" s="100"/>
      <c r="CG42" s="100"/>
      <c r="CH42" s="103">
        <f t="shared" si="62"/>
        <v>0</v>
      </c>
      <c r="CI42" s="103"/>
      <c r="CJ42" s="100"/>
      <c r="CK42" s="100"/>
      <c r="CL42" s="103">
        <f t="shared" si="63"/>
        <v>0</v>
      </c>
      <c r="CM42" s="652"/>
      <c r="CN42" s="654"/>
      <c r="CO42" s="654"/>
      <c r="CP42" s="654">
        <f t="shared" si="64"/>
        <v>0</v>
      </c>
      <c r="CQ42" s="654"/>
      <c r="CR42" s="779"/>
      <c r="CS42" s="779"/>
      <c r="CT42" s="789">
        <f t="shared" si="65"/>
        <v>0</v>
      </c>
      <c r="CU42" s="790"/>
      <c r="CV42" s="780"/>
      <c r="CW42" s="780"/>
      <c r="CX42" s="789">
        <f t="shared" si="66"/>
        <v>0</v>
      </c>
      <c r="CY42" s="790"/>
      <c r="CZ42" s="780"/>
      <c r="DA42" s="780"/>
      <c r="DB42" s="789">
        <f t="shared" si="67"/>
        <v>0</v>
      </c>
      <c r="DC42" s="790"/>
      <c r="DG42" s="654"/>
      <c r="DH42" s="654"/>
      <c r="DI42" s="654">
        <f t="shared" si="68"/>
        <v>0</v>
      </c>
      <c r="DJ42" s="654"/>
      <c r="DK42" s="654"/>
      <c r="DL42" s="654"/>
      <c r="DM42" s="654">
        <f t="shared" si="69"/>
        <v>0</v>
      </c>
      <c r="DN42" s="654"/>
    </row>
    <row r="43" spans="1:118" ht="13.5" hidden="1" customHeight="1">
      <c r="A43" s="213"/>
      <c r="B43" s="132"/>
      <c r="C43" s="213" t="s">
        <v>276</v>
      </c>
      <c r="D43" s="138"/>
      <c r="E43" s="100">
        <f>I43+M43+Q43+U43+Y43+AJ43+AN43+AR43+AV43+BD43+BH43+BX43+CF43+CJ43+CN43+CR43+CV43+CZ43+AZ43+BL43+BT43</f>
        <v>0</v>
      </c>
      <c r="F43" s="100">
        <f t="shared" si="41"/>
        <v>0</v>
      </c>
      <c r="G43" s="109">
        <f t="shared" si="42"/>
        <v>0</v>
      </c>
      <c r="H43" s="109" t="e">
        <f t="shared" si="43"/>
        <v>#DIV/0!</v>
      </c>
      <c r="I43" s="100"/>
      <c r="J43" s="100"/>
      <c r="K43" s="103">
        <f t="shared" si="11"/>
        <v>0</v>
      </c>
      <c r="L43" s="103"/>
      <c r="M43" s="100"/>
      <c r="N43" s="100"/>
      <c r="O43" s="103">
        <f t="shared" si="44"/>
        <v>0</v>
      </c>
      <c r="P43" s="103"/>
      <c r="Q43" s="100"/>
      <c r="R43" s="100"/>
      <c r="S43" s="103">
        <f t="shared" si="45"/>
        <v>0</v>
      </c>
      <c r="T43" s="103"/>
      <c r="U43" s="100"/>
      <c r="V43" s="100"/>
      <c r="W43" s="103">
        <f t="shared" si="46"/>
        <v>0</v>
      </c>
      <c r="X43" s="103"/>
      <c r="Y43" s="640">
        <f t="shared" ref="Y43:Z74" si="70">AC43</f>
        <v>0</v>
      </c>
      <c r="Z43" s="640">
        <f t="shared" si="70"/>
        <v>0</v>
      </c>
      <c r="AA43" s="103">
        <f t="shared" si="47"/>
        <v>0</v>
      </c>
      <c r="AB43" s="103"/>
      <c r="AC43" s="100"/>
      <c r="AD43" s="100"/>
      <c r="AE43" s="103">
        <f t="shared" si="48"/>
        <v>0</v>
      </c>
      <c r="AF43" s="103" t="e">
        <f>AD43/AC43</f>
        <v>#DIV/0!</v>
      </c>
      <c r="AG43" s="100"/>
      <c r="AH43" s="100"/>
      <c r="AI43" s="103">
        <f t="shared" si="49"/>
        <v>0</v>
      </c>
      <c r="AJ43" s="100"/>
      <c r="AK43" s="100"/>
      <c r="AL43" s="103">
        <f t="shared" si="50"/>
        <v>0</v>
      </c>
      <c r="AM43" s="103"/>
      <c r="AN43" s="100"/>
      <c r="AO43" s="100"/>
      <c r="AP43" s="103">
        <f t="shared" si="51"/>
        <v>0</v>
      </c>
      <c r="AQ43" s="103"/>
      <c r="AR43" s="103"/>
      <c r="AS43" s="103"/>
      <c r="AT43" s="103">
        <f t="shared" si="52"/>
        <v>0</v>
      </c>
      <c r="AU43" s="103"/>
      <c r="AV43" s="100"/>
      <c r="AW43" s="100"/>
      <c r="AX43" s="103">
        <f t="shared" si="53"/>
        <v>0</v>
      </c>
      <c r="AY43" s="103"/>
      <c r="AZ43" s="100"/>
      <c r="BA43" s="100"/>
      <c r="BB43" s="103">
        <f t="shared" si="54"/>
        <v>0</v>
      </c>
      <c r="BC43" s="103"/>
      <c r="BD43" s="100"/>
      <c r="BE43" s="100"/>
      <c r="BF43" s="103">
        <f t="shared" si="55"/>
        <v>0</v>
      </c>
      <c r="BG43" s="103"/>
      <c r="BH43" s="100"/>
      <c r="BI43" s="100"/>
      <c r="BJ43" s="103">
        <f t="shared" si="56"/>
        <v>0</v>
      </c>
      <c r="BK43" s="103"/>
      <c r="BL43" s="100"/>
      <c r="BM43" s="100"/>
      <c r="BN43" s="103">
        <f t="shared" si="57"/>
        <v>0</v>
      </c>
      <c r="BO43" s="103"/>
      <c r="BP43" s="100"/>
      <c r="BQ43" s="100"/>
      <c r="BR43" s="103">
        <f t="shared" si="58"/>
        <v>0</v>
      </c>
      <c r="BS43" s="103"/>
      <c r="BT43" s="100"/>
      <c r="BU43" s="100"/>
      <c r="BV43" s="103">
        <f t="shared" si="59"/>
        <v>0</v>
      </c>
      <c r="BW43" s="103"/>
      <c r="BX43" s="100"/>
      <c r="BY43" s="100"/>
      <c r="BZ43" s="103">
        <f t="shared" si="60"/>
        <v>0</v>
      </c>
      <c r="CA43" s="103"/>
      <c r="CB43" s="100"/>
      <c r="CC43" s="100"/>
      <c r="CD43" s="103">
        <f t="shared" si="61"/>
        <v>0</v>
      </c>
      <c r="CE43" s="103"/>
      <c r="CF43" s="100"/>
      <c r="CG43" s="100"/>
      <c r="CH43" s="103">
        <f t="shared" si="62"/>
        <v>0</v>
      </c>
      <c r="CI43" s="103"/>
      <c r="CJ43" s="100"/>
      <c r="CK43" s="100"/>
      <c r="CL43" s="103">
        <f t="shared" si="63"/>
        <v>0</v>
      </c>
      <c r="CM43" s="652"/>
      <c r="CN43" s="654"/>
      <c r="CO43" s="654"/>
      <c r="CP43" s="654">
        <f t="shared" si="64"/>
        <v>0</v>
      </c>
      <c r="CQ43" s="654"/>
      <c r="CR43" s="779"/>
      <c r="CS43" s="779"/>
      <c r="CT43" s="789">
        <f t="shared" si="65"/>
        <v>0</v>
      </c>
      <c r="CU43" s="790"/>
      <c r="CV43" s="780"/>
      <c r="CW43" s="780"/>
      <c r="CX43" s="789">
        <f t="shared" si="66"/>
        <v>0</v>
      </c>
      <c r="CY43" s="790"/>
      <c r="CZ43" s="780"/>
      <c r="DA43" s="780"/>
      <c r="DB43" s="789">
        <f t="shared" si="67"/>
        <v>0</v>
      </c>
      <c r="DC43" s="790"/>
      <c r="DG43" s="654"/>
      <c r="DH43" s="654"/>
      <c r="DI43" s="654">
        <f t="shared" si="68"/>
        <v>0</v>
      </c>
      <c r="DJ43" s="654"/>
      <c r="DK43" s="654"/>
      <c r="DL43" s="654"/>
      <c r="DM43" s="654">
        <f t="shared" si="69"/>
        <v>0</v>
      </c>
      <c r="DN43" s="654"/>
    </row>
    <row r="44" spans="1:118" ht="13.5" hidden="1" customHeight="1">
      <c r="A44" s="213"/>
      <c r="B44" s="795" t="s">
        <v>784</v>
      </c>
      <c r="C44" s="793" t="s">
        <v>785</v>
      </c>
      <c r="D44" s="138"/>
      <c r="E44" s="100"/>
      <c r="F44" s="100">
        <f>J44+N44+R44+V44+AK44+AO44+AW44+BM44+BQ44+CG44+CK44+CO44+DH44+DL44</f>
        <v>0</v>
      </c>
      <c r="G44" s="109">
        <f t="shared" si="42"/>
        <v>0</v>
      </c>
      <c r="H44" s="109">
        <v>0</v>
      </c>
      <c r="I44" s="100"/>
      <c r="J44" s="100"/>
      <c r="K44" s="103"/>
      <c r="L44" s="103"/>
      <c r="M44" s="100"/>
      <c r="N44" s="100"/>
      <c r="O44" s="103"/>
      <c r="P44" s="103"/>
      <c r="Q44" s="100"/>
      <c r="R44" s="100"/>
      <c r="S44" s="103"/>
      <c r="T44" s="103"/>
      <c r="U44" s="100"/>
      <c r="V44" s="100"/>
      <c r="W44" s="103"/>
      <c r="X44" s="103"/>
      <c r="Y44" s="640"/>
      <c r="Z44" s="640"/>
      <c r="AA44" s="103"/>
      <c r="AB44" s="103"/>
      <c r="AC44" s="100"/>
      <c r="AD44" s="100"/>
      <c r="AE44" s="103"/>
      <c r="AF44" s="103"/>
      <c r="AG44" s="100"/>
      <c r="AH44" s="100"/>
      <c r="AI44" s="103"/>
      <c r="AJ44" s="100"/>
      <c r="AK44" s="100"/>
      <c r="AL44" s="103"/>
      <c r="AM44" s="103"/>
      <c r="AN44" s="100"/>
      <c r="AO44" s="100"/>
      <c r="AP44" s="103"/>
      <c r="AQ44" s="103"/>
      <c r="AR44" s="103"/>
      <c r="AS44" s="103"/>
      <c r="AT44" s="103"/>
      <c r="AU44" s="103"/>
      <c r="AV44" s="100"/>
      <c r="AW44" s="100"/>
      <c r="AX44" s="103"/>
      <c r="AY44" s="103"/>
      <c r="AZ44" s="100"/>
      <c r="BA44" s="100"/>
      <c r="BB44" s="103"/>
      <c r="BC44" s="103"/>
      <c r="BD44" s="100"/>
      <c r="BE44" s="100"/>
      <c r="BF44" s="103"/>
      <c r="BG44" s="103"/>
      <c r="BH44" s="100"/>
      <c r="BI44" s="100"/>
      <c r="BJ44" s="103"/>
      <c r="BK44" s="103"/>
      <c r="BL44" s="100"/>
      <c r="BM44" s="100"/>
      <c r="BN44" s="103"/>
      <c r="BO44" s="103"/>
      <c r="BP44" s="100"/>
      <c r="BQ44" s="100"/>
      <c r="BR44" s="103"/>
      <c r="BS44" s="103"/>
      <c r="BT44" s="100"/>
      <c r="BU44" s="100"/>
      <c r="BV44" s="103"/>
      <c r="BW44" s="103"/>
      <c r="BX44" s="100"/>
      <c r="BY44" s="100"/>
      <c r="BZ44" s="103"/>
      <c r="CA44" s="103"/>
      <c r="CB44" s="100"/>
      <c r="CC44" s="100"/>
      <c r="CD44" s="103"/>
      <c r="CE44" s="103"/>
      <c r="CF44" s="100"/>
      <c r="CG44" s="100"/>
      <c r="CH44" s="103"/>
      <c r="CI44" s="103"/>
      <c r="CJ44" s="100"/>
      <c r="CK44" s="100"/>
      <c r="CL44" s="103"/>
      <c r="CM44" s="652"/>
      <c r="CN44" s="654"/>
      <c r="CO44" s="654"/>
      <c r="CP44" s="654"/>
      <c r="CQ44" s="654"/>
      <c r="CR44" s="779"/>
      <c r="CS44" s="779"/>
      <c r="CT44" s="789"/>
      <c r="CU44" s="790"/>
      <c r="CV44" s="780"/>
      <c r="CW44" s="780"/>
      <c r="CX44" s="789"/>
      <c r="CY44" s="790"/>
      <c r="CZ44" s="780"/>
      <c r="DA44" s="780"/>
      <c r="DB44" s="789"/>
      <c r="DC44" s="790"/>
      <c r="DG44" s="654"/>
      <c r="DH44" s="654"/>
      <c r="DI44" s="654"/>
      <c r="DJ44" s="654"/>
      <c r="DK44" s="654"/>
      <c r="DL44" s="654"/>
      <c r="DM44" s="654"/>
      <c r="DN44" s="654"/>
    </row>
    <row r="45" spans="1:118" ht="13.5" hidden="1" customHeight="1">
      <c r="A45" s="213"/>
      <c r="B45" s="795" t="s">
        <v>709</v>
      </c>
      <c r="C45" s="796" t="s">
        <v>710</v>
      </c>
      <c r="D45" s="138"/>
      <c r="E45" s="100"/>
      <c r="F45" s="100">
        <f t="shared" ref="F45" si="71">J45+N45+R45+V45+AK45+AO45+AW45+BM45+BQ45+CG45+CK45+CO45+DH45+DL45</f>
        <v>0</v>
      </c>
      <c r="G45" s="109">
        <f t="shared" si="42"/>
        <v>0</v>
      </c>
      <c r="H45" s="109">
        <v>0</v>
      </c>
      <c r="I45" s="100"/>
      <c r="J45" s="100"/>
      <c r="K45" s="103"/>
      <c r="L45" s="103"/>
      <c r="M45" s="100"/>
      <c r="N45" s="100"/>
      <c r="O45" s="103"/>
      <c r="P45" s="103"/>
      <c r="Q45" s="100"/>
      <c r="R45" s="100"/>
      <c r="S45" s="103"/>
      <c r="T45" s="103"/>
      <c r="U45" s="100"/>
      <c r="V45" s="100"/>
      <c r="W45" s="103"/>
      <c r="X45" s="103"/>
      <c r="Y45" s="640"/>
      <c r="Z45" s="640"/>
      <c r="AA45" s="103"/>
      <c r="AB45" s="103"/>
      <c r="AC45" s="100"/>
      <c r="AD45" s="100"/>
      <c r="AE45" s="103"/>
      <c r="AF45" s="103"/>
      <c r="AG45" s="100"/>
      <c r="AH45" s="100"/>
      <c r="AI45" s="103"/>
      <c r="AJ45" s="100"/>
      <c r="AK45" s="100"/>
      <c r="AL45" s="103"/>
      <c r="AM45" s="103"/>
      <c r="AN45" s="100"/>
      <c r="AO45" s="100"/>
      <c r="AP45" s="103"/>
      <c r="AQ45" s="103"/>
      <c r="AR45" s="103"/>
      <c r="AS45" s="103"/>
      <c r="AT45" s="103"/>
      <c r="AU45" s="103"/>
      <c r="AV45" s="100"/>
      <c r="AW45" s="100"/>
      <c r="AX45" s="103"/>
      <c r="AY45" s="103"/>
      <c r="AZ45" s="100"/>
      <c r="BA45" s="100"/>
      <c r="BB45" s="103"/>
      <c r="BC45" s="103"/>
      <c r="BD45" s="100"/>
      <c r="BE45" s="100"/>
      <c r="BF45" s="103"/>
      <c r="BG45" s="103"/>
      <c r="BH45" s="100"/>
      <c r="BI45" s="100"/>
      <c r="BJ45" s="103"/>
      <c r="BK45" s="103"/>
      <c r="BL45" s="100"/>
      <c r="BM45" s="100"/>
      <c r="BN45" s="103"/>
      <c r="BO45" s="103"/>
      <c r="BP45" s="100"/>
      <c r="BQ45" s="100"/>
      <c r="BR45" s="103"/>
      <c r="BS45" s="103"/>
      <c r="BT45" s="100"/>
      <c r="BU45" s="100"/>
      <c r="BV45" s="103"/>
      <c r="BW45" s="103"/>
      <c r="BX45" s="100"/>
      <c r="BY45" s="100"/>
      <c r="BZ45" s="103"/>
      <c r="CA45" s="103"/>
      <c r="CB45" s="100"/>
      <c r="CC45" s="100"/>
      <c r="CD45" s="103"/>
      <c r="CE45" s="103"/>
      <c r="CF45" s="100"/>
      <c r="CG45" s="100"/>
      <c r="CH45" s="103"/>
      <c r="CI45" s="103"/>
      <c r="CJ45" s="100"/>
      <c r="CK45" s="100"/>
      <c r="CL45" s="103"/>
      <c r="CM45" s="652"/>
      <c r="CN45" s="654"/>
      <c r="CO45" s="654"/>
      <c r="CP45" s="654"/>
      <c r="CQ45" s="654"/>
      <c r="CR45" s="779"/>
      <c r="CS45" s="779"/>
      <c r="CT45" s="789"/>
      <c r="CU45" s="790"/>
      <c r="CV45" s="780"/>
      <c r="CW45" s="780"/>
      <c r="CX45" s="789"/>
      <c r="CY45" s="790"/>
      <c r="CZ45" s="780"/>
      <c r="DA45" s="780"/>
      <c r="DB45" s="789"/>
      <c r="DC45" s="790"/>
      <c r="DG45" s="654"/>
      <c r="DH45" s="654"/>
      <c r="DI45" s="654"/>
      <c r="DJ45" s="654"/>
      <c r="DK45" s="654"/>
      <c r="DL45" s="654"/>
      <c r="DM45" s="654"/>
      <c r="DN45" s="654"/>
    </row>
    <row r="46" spans="1:118" ht="13.5" hidden="1" customHeight="1">
      <c r="A46" s="213"/>
      <c r="B46" s="795"/>
      <c r="C46" s="796" t="s">
        <v>786</v>
      </c>
      <c r="D46" s="138"/>
      <c r="E46" s="100">
        <f>I46+M46+Q46+U46+Y46+AJ46+AN46+AV46+BL46+CF46+CN46+DK46</f>
        <v>0</v>
      </c>
      <c r="F46" s="100">
        <f>J46+N46+R46+V46+Z46+AK46+AO46+AW46+BM46+BQ46+CG46+CO46+DL46</f>
        <v>0</v>
      </c>
      <c r="G46" s="109">
        <f t="shared" si="42"/>
        <v>0</v>
      </c>
      <c r="H46" s="109">
        <v>0</v>
      </c>
      <c r="I46" s="100"/>
      <c r="J46" s="100"/>
      <c r="K46" s="103"/>
      <c r="L46" s="103"/>
      <c r="M46" s="100"/>
      <c r="N46" s="100"/>
      <c r="O46" s="103"/>
      <c r="P46" s="103"/>
      <c r="Q46" s="100"/>
      <c r="R46" s="100"/>
      <c r="S46" s="103"/>
      <c r="T46" s="103"/>
      <c r="U46" s="100"/>
      <c r="V46" s="100"/>
      <c r="W46" s="103"/>
      <c r="X46" s="103"/>
      <c r="Y46" s="640"/>
      <c r="Z46" s="640"/>
      <c r="AA46" s="103"/>
      <c r="AB46" s="103"/>
      <c r="AC46" s="100"/>
      <c r="AD46" s="100"/>
      <c r="AE46" s="103"/>
      <c r="AF46" s="103"/>
      <c r="AG46" s="100"/>
      <c r="AH46" s="100"/>
      <c r="AI46" s="103"/>
      <c r="AJ46" s="100"/>
      <c r="AK46" s="100"/>
      <c r="AL46" s="103"/>
      <c r="AM46" s="103"/>
      <c r="AN46" s="100"/>
      <c r="AO46" s="100"/>
      <c r="AP46" s="103"/>
      <c r="AQ46" s="103"/>
      <c r="AR46" s="103"/>
      <c r="AS46" s="103"/>
      <c r="AT46" s="103"/>
      <c r="AU46" s="103"/>
      <c r="AV46" s="100"/>
      <c r="AW46" s="100"/>
      <c r="AX46" s="103"/>
      <c r="AY46" s="103"/>
      <c r="AZ46" s="100"/>
      <c r="BA46" s="100"/>
      <c r="BB46" s="103"/>
      <c r="BC46" s="103"/>
      <c r="BD46" s="100"/>
      <c r="BE46" s="100"/>
      <c r="BF46" s="103"/>
      <c r="BG46" s="103"/>
      <c r="BH46" s="100"/>
      <c r="BI46" s="100"/>
      <c r="BJ46" s="103"/>
      <c r="BK46" s="103"/>
      <c r="BL46" s="100"/>
      <c r="BM46" s="100"/>
      <c r="BN46" s="103"/>
      <c r="BO46" s="103"/>
      <c r="BP46" s="100"/>
      <c r="BQ46" s="100"/>
      <c r="BR46" s="103"/>
      <c r="BS46" s="103"/>
      <c r="BT46" s="100"/>
      <c r="BU46" s="100"/>
      <c r="BV46" s="103"/>
      <c r="BW46" s="103"/>
      <c r="BX46" s="100"/>
      <c r="BY46" s="100"/>
      <c r="BZ46" s="103"/>
      <c r="CA46" s="103"/>
      <c r="CB46" s="100"/>
      <c r="CC46" s="100"/>
      <c r="CD46" s="103"/>
      <c r="CE46" s="103"/>
      <c r="CF46" s="100"/>
      <c r="CG46" s="100"/>
      <c r="CH46" s="103"/>
      <c r="CI46" s="103"/>
      <c r="CJ46" s="100"/>
      <c r="CK46" s="100"/>
      <c r="CL46" s="103"/>
      <c r="CM46" s="652"/>
      <c r="CN46" s="654"/>
      <c r="CO46" s="654"/>
      <c r="CP46" s="654"/>
      <c r="CQ46" s="654"/>
      <c r="CR46" s="779"/>
      <c r="CS46" s="779"/>
      <c r="CT46" s="789"/>
      <c r="CU46" s="790"/>
      <c r="CV46" s="780"/>
      <c r="CW46" s="780"/>
      <c r="CX46" s="789"/>
      <c r="CY46" s="790"/>
      <c r="CZ46" s="780"/>
      <c r="DA46" s="780"/>
      <c r="DB46" s="789"/>
      <c r="DC46" s="790"/>
      <c r="DG46" s="654"/>
      <c r="DH46" s="654"/>
      <c r="DI46" s="654"/>
      <c r="DJ46" s="654"/>
      <c r="DK46" s="654"/>
      <c r="DL46" s="654"/>
      <c r="DM46" s="654"/>
      <c r="DN46" s="654"/>
    </row>
    <row r="47" spans="1:118" ht="13.5" hidden="1" customHeight="1">
      <c r="A47" s="213"/>
      <c r="B47" s="795"/>
      <c r="C47" s="796" t="s">
        <v>711</v>
      </c>
      <c r="D47" s="138"/>
      <c r="E47" s="100">
        <f t="shared" ref="E47:E80" si="72">I47+M47+Q47+U47+Y47+AJ47+AN47+AV47+BL47+CF47+CN47+DK47</f>
        <v>0</v>
      </c>
      <c r="F47" s="100">
        <f t="shared" ref="F47:F71" si="73">J47+N47+R47+V47+Z47+AK47+AO47+AW47+BM47+BQ47+CG47+CO47+DL47</f>
        <v>0</v>
      </c>
      <c r="G47" s="109"/>
      <c r="H47" s="109"/>
      <c r="I47" s="100"/>
      <c r="J47" s="100"/>
      <c r="K47" s="103"/>
      <c r="L47" s="103"/>
      <c r="M47" s="100"/>
      <c r="N47" s="100"/>
      <c r="O47" s="103"/>
      <c r="P47" s="103"/>
      <c r="Q47" s="100"/>
      <c r="R47" s="100"/>
      <c r="S47" s="103"/>
      <c r="T47" s="103"/>
      <c r="U47" s="100"/>
      <c r="V47" s="100"/>
      <c r="W47" s="103"/>
      <c r="X47" s="103"/>
      <c r="Y47" s="640"/>
      <c r="Z47" s="640"/>
      <c r="AA47" s="103"/>
      <c r="AB47" s="103"/>
      <c r="AC47" s="100"/>
      <c r="AD47" s="100"/>
      <c r="AE47" s="103"/>
      <c r="AF47" s="103"/>
      <c r="AG47" s="100"/>
      <c r="AH47" s="100"/>
      <c r="AI47" s="103"/>
      <c r="AJ47" s="100"/>
      <c r="AK47" s="100"/>
      <c r="AL47" s="103"/>
      <c r="AM47" s="103"/>
      <c r="AN47" s="100"/>
      <c r="AO47" s="100"/>
      <c r="AP47" s="103"/>
      <c r="AQ47" s="103"/>
      <c r="AR47" s="103"/>
      <c r="AS47" s="103"/>
      <c r="AT47" s="103"/>
      <c r="AU47" s="103"/>
      <c r="AV47" s="100"/>
      <c r="AW47" s="100"/>
      <c r="AX47" s="103"/>
      <c r="AY47" s="103"/>
      <c r="AZ47" s="100"/>
      <c r="BA47" s="100"/>
      <c r="BB47" s="103"/>
      <c r="BC47" s="103"/>
      <c r="BD47" s="100"/>
      <c r="BE47" s="100"/>
      <c r="BF47" s="103"/>
      <c r="BG47" s="103"/>
      <c r="BH47" s="100"/>
      <c r="BI47" s="100"/>
      <c r="BJ47" s="103"/>
      <c r="BK47" s="103"/>
      <c r="BL47" s="100"/>
      <c r="BM47" s="100"/>
      <c r="BN47" s="103"/>
      <c r="BO47" s="103"/>
      <c r="BP47" s="100"/>
      <c r="BQ47" s="100"/>
      <c r="BR47" s="103"/>
      <c r="BS47" s="103"/>
      <c r="BT47" s="100"/>
      <c r="BU47" s="100"/>
      <c r="BV47" s="103"/>
      <c r="BW47" s="103"/>
      <c r="BX47" s="100"/>
      <c r="BY47" s="100"/>
      <c r="BZ47" s="103"/>
      <c r="CA47" s="103"/>
      <c r="CB47" s="100"/>
      <c r="CC47" s="100"/>
      <c r="CD47" s="103"/>
      <c r="CE47" s="103"/>
      <c r="CF47" s="100"/>
      <c r="CG47" s="100"/>
      <c r="CH47" s="103"/>
      <c r="CI47" s="103"/>
      <c r="CJ47" s="100"/>
      <c r="CK47" s="100"/>
      <c r="CL47" s="103"/>
      <c r="CM47" s="652"/>
      <c r="CN47" s="654"/>
      <c r="CO47" s="654"/>
      <c r="CP47" s="654"/>
      <c r="CQ47" s="654"/>
      <c r="CR47" s="779"/>
      <c r="CS47" s="779"/>
      <c r="CT47" s="789"/>
      <c r="CU47" s="790"/>
      <c r="CV47" s="780"/>
      <c r="CW47" s="780"/>
      <c r="CX47" s="789"/>
      <c r="CY47" s="790"/>
      <c r="CZ47" s="780"/>
      <c r="DA47" s="780"/>
      <c r="DB47" s="789"/>
      <c r="DC47" s="790"/>
      <c r="DG47" s="654"/>
      <c r="DH47" s="654"/>
      <c r="DI47" s="654"/>
      <c r="DJ47" s="654"/>
      <c r="DK47" s="654"/>
      <c r="DL47" s="654"/>
      <c r="DM47" s="654"/>
      <c r="DN47" s="654"/>
    </row>
    <row r="48" spans="1:118" s="816" customFormat="1" ht="13.5" customHeight="1">
      <c r="A48" s="805"/>
      <c r="B48" s="824"/>
      <c r="C48" s="825" t="s">
        <v>712</v>
      </c>
      <c r="D48" s="815"/>
      <c r="E48" s="809">
        <f t="shared" si="72"/>
        <v>0</v>
      </c>
      <c r="F48" s="809">
        <f t="shared" si="73"/>
        <v>995.46344999999997</v>
      </c>
      <c r="G48" s="810"/>
      <c r="H48" s="810"/>
      <c r="I48" s="809"/>
      <c r="J48" s="809"/>
      <c r="K48" s="811"/>
      <c r="L48" s="811"/>
      <c r="M48" s="809"/>
      <c r="N48" s="809"/>
      <c r="O48" s="811"/>
      <c r="P48" s="811"/>
      <c r="Q48" s="809"/>
      <c r="R48" s="809"/>
      <c r="S48" s="811"/>
      <c r="T48" s="811"/>
      <c r="U48" s="809"/>
      <c r="V48" s="809"/>
      <c r="W48" s="811"/>
      <c r="X48" s="811"/>
      <c r="Y48" s="809"/>
      <c r="Z48" s="809"/>
      <c r="AA48" s="811"/>
      <c r="AB48" s="811"/>
      <c r="AC48" s="809"/>
      <c r="AD48" s="809"/>
      <c r="AE48" s="811"/>
      <c r="AF48" s="811"/>
      <c r="AG48" s="809"/>
      <c r="AH48" s="809"/>
      <c r="AI48" s="811"/>
      <c r="AJ48" s="809"/>
      <c r="AK48" s="809"/>
      <c r="AL48" s="811"/>
      <c r="AM48" s="811"/>
      <c r="AN48" s="809"/>
      <c r="AO48" s="809"/>
      <c r="AP48" s="811"/>
      <c r="AQ48" s="811"/>
      <c r="AR48" s="811"/>
      <c r="AS48" s="811"/>
      <c r="AT48" s="811"/>
      <c r="AU48" s="811"/>
      <c r="AV48" s="809"/>
      <c r="AW48" s="809"/>
      <c r="AX48" s="811"/>
      <c r="AY48" s="811"/>
      <c r="AZ48" s="809"/>
      <c r="BA48" s="809"/>
      <c r="BB48" s="811"/>
      <c r="BC48" s="811"/>
      <c r="BD48" s="809"/>
      <c r="BE48" s="809"/>
      <c r="BF48" s="811"/>
      <c r="BG48" s="811"/>
      <c r="BH48" s="809"/>
      <c r="BI48" s="809"/>
      <c r="BJ48" s="811"/>
      <c r="BK48" s="811"/>
      <c r="BL48" s="809"/>
      <c r="BM48" s="809"/>
      <c r="BN48" s="811"/>
      <c r="BO48" s="811"/>
      <c r="BP48" s="809"/>
      <c r="BQ48" s="809"/>
      <c r="BR48" s="811"/>
      <c r="BS48" s="811"/>
      <c r="BT48" s="809"/>
      <c r="BU48" s="809"/>
      <c r="BV48" s="811"/>
      <c r="BW48" s="811"/>
      <c r="BX48" s="809"/>
      <c r="BY48" s="809"/>
      <c r="BZ48" s="811"/>
      <c r="CA48" s="811"/>
      <c r="CB48" s="809"/>
      <c r="CC48" s="809"/>
      <c r="CD48" s="811"/>
      <c r="CE48" s="811"/>
      <c r="CF48" s="809"/>
      <c r="CG48" s="809"/>
      <c r="CH48" s="811"/>
      <c r="CI48" s="811"/>
      <c r="CJ48" s="809"/>
      <c r="CK48" s="809"/>
      <c r="CL48" s="811"/>
      <c r="CM48" s="812"/>
      <c r="CN48" s="811"/>
      <c r="CO48" s="811"/>
      <c r="CP48" s="811"/>
      <c r="CQ48" s="811"/>
      <c r="CR48" s="813"/>
      <c r="CS48" s="813"/>
      <c r="CT48" s="814"/>
      <c r="CU48" s="810"/>
      <c r="CV48" s="815"/>
      <c r="CW48" s="815"/>
      <c r="CX48" s="814"/>
      <c r="CY48" s="810"/>
      <c r="CZ48" s="815"/>
      <c r="DA48" s="815"/>
      <c r="DB48" s="814"/>
      <c r="DC48" s="810"/>
      <c r="DG48" s="811"/>
      <c r="DH48" s="811"/>
      <c r="DI48" s="811"/>
      <c r="DJ48" s="811"/>
      <c r="DK48" s="811"/>
      <c r="DL48" s="811">
        <v>995.46344999999997</v>
      </c>
      <c r="DM48" s="811"/>
      <c r="DN48" s="811"/>
    </row>
    <row r="49" spans="1:118" ht="13.5" hidden="1" customHeight="1">
      <c r="A49" s="213"/>
      <c r="B49" s="795"/>
      <c r="C49" s="796" t="s">
        <v>713</v>
      </c>
      <c r="D49" s="138"/>
      <c r="E49" s="100">
        <f t="shared" si="72"/>
        <v>0</v>
      </c>
      <c r="F49" s="100">
        <f t="shared" si="73"/>
        <v>0</v>
      </c>
      <c r="G49" s="109"/>
      <c r="H49" s="109"/>
      <c r="I49" s="100"/>
      <c r="J49" s="100"/>
      <c r="K49" s="103"/>
      <c r="L49" s="103"/>
      <c r="M49" s="100"/>
      <c r="N49" s="100"/>
      <c r="O49" s="103"/>
      <c r="P49" s="103"/>
      <c r="Q49" s="100"/>
      <c r="R49" s="100"/>
      <c r="S49" s="103"/>
      <c r="T49" s="103"/>
      <c r="U49" s="100"/>
      <c r="V49" s="100"/>
      <c r="W49" s="103"/>
      <c r="X49" s="103"/>
      <c r="Y49" s="640"/>
      <c r="Z49" s="640"/>
      <c r="AA49" s="103"/>
      <c r="AB49" s="103"/>
      <c r="AC49" s="100"/>
      <c r="AD49" s="100"/>
      <c r="AE49" s="103"/>
      <c r="AF49" s="103"/>
      <c r="AG49" s="100"/>
      <c r="AH49" s="100"/>
      <c r="AI49" s="103"/>
      <c r="AJ49" s="100"/>
      <c r="AK49" s="100"/>
      <c r="AL49" s="103"/>
      <c r="AM49" s="103"/>
      <c r="AN49" s="100"/>
      <c r="AO49" s="100"/>
      <c r="AP49" s="103"/>
      <c r="AQ49" s="103"/>
      <c r="AR49" s="103"/>
      <c r="AS49" s="103"/>
      <c r="AT49" s="103"/>
      <c r="AU49" s="103"/>
      <c r="AV49" s="100"/>
      <c r="AW49" s="100"/>
      <c r="AX49" s="103"/>
      <c r="AY49" s="103"/>
      <c r="AZ49" s="100"/>
      <c r="BA49" s="100"/>
      <c r="BB49" s="103"/>
      <c r="BC49" s="103"/>
      <c r="BD49" s="100"/>
      <c r="BE49" s="100"/>
      <c r="BF49" s="103"/>
      <c r="BG49" s="103"/>
      <c r="BH49" s="100"/>
      <c r="BI49" s="100"/>
      <c r="BJ49" s="103"/>
      <c r="BK49" s="103"/>
      <c r="BL49" s="100"/>
      <c r="BM49" s="100"/>
      <c r="BN49" s="103"/>
      <c r="BO49" s="103"/>
      <c r="BP49" s="100"/>
      <c r="BQ49" s="100"/>
      <c r="BR49" s="103"/>
      <c r="BS49" s="103"/>
      <c r="BT49" s="100"/>
      <c r="BU49" s="100"/>
      <c r="BV49" s="103"/>
      <c r="BW49" s="103"/>
      <c r="BX49" s="100"/>
      <c r="BY49" s="100"/>
      <c r="BZ49" s="103"/>
      <c r="CA49" s="103"/>
      <c r="CB49" s="100"/>
      <c r="CC49" s="100"/>
      <c r="CD49" s="103"/>
      <c r="CE49" s="103"/>
      <c r="CF49" s="100"/>
      <c r="CG49" s="100"/>
      <c r="CH49" s="103"/>
      <c r="CI49" s="103"/>
      <c r="CJ49" s="100"/>
      <c r="CK49" s="100"/>
      <c r="CL49" s="103"/>
      <c r="CM49" s="652"/>
      <c r="CN49" s="654"/>
      <c r="CO49" s="654"/>
      <c r="CP49" s="654"/>
      <c r="CQ49" s="654"/>
      <c r="CR49" s="779"/>
      <c r="CS49" s="779"/>
      <c r="CT49" s="789"/>
      <c r="CU49" s="790"/>
      <c r="CV49" s="780"/>
      <c r="CW49" s="780"/>
      <c r="CX49" s="789"/>
      <c r="CY49" s="790"/>
      <c r="CZ49" s="780"/>
      <c r="DA49" s="780"/>
      <c r="DB49" s="789"/>
      <c r="DC49" s="790"/>
      <c r="DG49" s="654"/>
      <c r="DH49" s="654"/>
      <c r="DI49" s="654"/>
      <c r="DJ49" s="654"/>
      <c r="DK49" s="654"/>
      <c r="DL49" s="654"/>
      <c r="DM49" s="654"/>
      <c r="DN49" s="654"/>
    </row>
    <row r="50" spans="1:118" ht="12.75" hidden="1" customHeight="1">
      <c r="A50" s="213"/>
      <c r="B50" s="132"/>
      <c r="C50" s="213" t="s">
        <v>714</v>
      </c>
      <c r="D50" s="138"/>
      <c r="E50" s="100">
        <f t="shared" si="72"/>
        <v>0</v>
      </c>
      <c r="F50" s="100">
        <f t="shared" si="73"/>
        <v>0</v>
      </c>
      <c r="G50" s="109">
        <f t="shared" si="42"/>
        <v>0</v>
      </c>
      <c r="H50" s="109">
        <v>0</v>
      </c>
      <c r="I50" s="100"/>
      <c r="J50" s="100"/>
      <c r="K50" s="103">
        <f t="shared" si="11"/>
        <v>0</v>
      </c>
      <c r="L50" s="103"/>
      <c r="M50" s="100"/>
      <c r="N50" s="100"/>
      <c r="O50" s="103">
        <f t="shared" si="44"/>
        <v>0</v>
      </c>
      <c r="P50" s="103"/>
      <c r="Q50" s="100"/>
      <c r="R50" s="100"/>
      <c r="S50" s="103">
        <f t="shared" si="45"/>
        <v>0</v>
      </c>
      <c r="T50" s="103"/>
      <c r="U50" s="100"/>
      <c r="V50" s="100"/>
      <c r="W50" s="103">
        <f t="shared" si="46"/>
        <v>0</v>
      </c>
      <c r="X50" s="103"/>
      <c r="Y50" s="640">
        <f t="shared" si="70"/>
        <v>0</v>
      </c>
      <c r="Z50" s="640">
        <f t="shared" si="70"/>
        <v>0</v>
      </c>
      <c r="AA50" s="103">
        <f t="shared" si="47"/>
        <v>0</v>
      </c>
      <c r="AB50" s="103"/>
      <c r="AC50" s="100"/>
      <c r="AD50" s="100"/>
      <c r="AE50" s="103">
        <f t="shared" si="48"/>
        <v>0</v>
      </c>
      <c r="AF50" s="103" t="e">
        <f>AD50/AC50</f>
        <v>#DIV/0!</v>
      </c>
      <c r="AG50" s="100"/>
      <c r="AH50" s="100"/>
      <c r="AI50" s="103">
        <f t="shared" si="49"/>
        <v>0</v>
      </c>
      <c r="AJ50" s="100"/>
      <c r="AK50" s="100"/>
      <c r="AL50" s="103">
        <f t="shared" si="50"/>
        <v>0</v>
      </c>
      <c r="AM50" s="103"/>
      <c r="AN50" s="100"/>
      <c r="AO50" s="100"/>
      <c r="AP50" s="103">
        <f t="shared" si="51"/>
        <v>0</v>
      </c>
      <c r="AQ50" s="103"/>
      <c r="AR50" s="103"/>
      <c r="AS50" s="103"/>
      <c r="AT50" s="103">
        <f t="shared" si="52"/>
        <v>0</v>
      </c>
      <c r="AU50" s="103"/>
      <c r="AV50" s="100"/>
      <c r="AW50" s="100"/>
      <c r="AX50" s="103">
        <f t="shared" si="53"/>
        <v>0</v>
      </c>
      <c r="AY50" s="103"/>
      <c r="AZ50" s="100"/>
      <c r="BA50" s="100"/>
      <c r="BB50" s="103">
        <f t="shared" si="54"/>
        <v>0</v>
      </c>
      <c r="BC50" s="103"/>
      <c r="BD50" s="100"/>
      <c r="BE50" s="100"/>
      <c r="BF50" s="103">
        <f t="shared" si="55"/>
        <v>0</v>
      </c>
      <c r="BG50" s="103"/>
      <c r="BH50" s="100"/>
      <c r="BI50" s="100"/>
      <c r="BJ50" s="103">
        <f t="shared" si="56"/>
        <v>0</v>
      </c>
      <c r="BK50" s="103"/>
      <c r="BL50" s="100"/>
      <c r="BM50" s="100"/>
      <c r="BN50" s="103">
        <f t="shared" si="57"/>
        <v>0</v>
      </c>
      <c r="BO50" s="103"/>
      <c r="BP50" s="100"/>
      <c r="BQ50" s="100"/>
      <c r="BR50" s="103">
        <f t="shared" si="58"/>
        <v>0</v>
      </c>
      <c r="BS50" s="103"/>
      <c r="BT50" s="100"/>
      <c r="BU50" s="100"/>
      <c r="BV50" s="103">
        <f t="shared" si="59"/>
        <v>0</v>
      </c>
      <c r="BW50" s="103"/>
      <c r="BX50" s="100"/>
      <c r="BY50" s="100"/>
      <c r="BZ50" s="103">
        <f t="shared" si="60"/>
        <v>0</v>
      </c>
      <c r="CA50" s="103"/>
      <c r="CB50" s="100"/>
      <c r="CC50" s="100"/>
      <c r="CD50" s="103">
        <f t="shared" si="61"/>
        <v>0</v>
      </c>
      <c r="CE50" s="103"/>
      <c r="CF50" s="100"/>
      <c r="CG50" s="100"/>
      <c r="CH50" s="103">
        <f t="shared" si="62"/>
        <v>0</v>
      </c>
      <c r="CI50" s="103"/>
      <c r="CJ50" s="100"/>
      <c r="CK50" s="100"/>
      <c r="CL50" s="103">
        <f t="shared" si="63"/>
        <v>0</v>
      </c>
      <c r="CM50" s="652"/>
      <c r="CN50" s="654"/>
      <c r="CO50" s="654"/>
      <c r="CP50" s="654">
        <f t="shared" si="64"/>
        <v>0</v>
      </c>
      <c r="CQ50" s="654"/>
      <c r="CR50" s="779"/>
      <c r="CS50" s="779"/>
      <c r="CT50" s="789">
        <f t="shared" si="65"/>
        <v>0</v>
      </c>
      <c r="CU50" s="790"/>
      <c r="CV50" s="780"/>
      <c r="CW50" s="780"/>
      <c r="CX50" s="789">
        <f t="shared" si="66"/>
        <v>0</v>
      </c>
      <c r="CY50" s="790"/>
      <c r="CZ50" s="780"/>
      <c r="DA50" s="780"/>
      <c r="DB50" s="789">
        <f t="shared" si="67"/>
        <v>0</v>
      </c>
      <c r="DC50" s="790"/>
      <c r="DG50" s="654"/>
      <c r="DH50" s="654"/>
      <c r="DI50" s="654">
        <f t="shared" si="68"/>
        <v>0</v>
      </c>
      <c r="DJ50" s="654"/>
      <c r="DK50" s="654"/>
      <c r="DL50" s="654"/>
      <c r="DM50" s="654">
        <f t="shared" si="69"/>
        <v>0</v>
      </c>
      <c r="DN50" s="654"/>
    </row>
    <row r="51" spans="1:118" ht="16.5" hidden="1" customHeight="1">
      <c r="A51" s="213"/>
      <c r="B51" s="132">
        <v>1718001637</v>
      </c>
      <c r="C51" s="213" t="s">
        <v>715</v>
      </c>
      <c r="D51" s="138"/>
      <c r="E51" s="100">
        <f t="shared" si="72"/>
        <v>0</v>
      </c>
      <c r="F51" s="100">
        <f t="shared" si="73"/>
        <v>0</v>
      </c>
      <c r="G51" s="109">
        <f t="shared" si="42"/>
        <v>0</v>
      </c>
      <c r="H51" s="109">
        <v>0</v>
      </c>
      <c r="I51" s="100"/>
      <c r="J51" s="100"/>
      <c r="K51" s="103">
        <f t="shared" si="11"/>
        <v>0</v>
      </c>
      <c r="L51" s="103"/>
      <c r="M51" s="100"/>
      <c r="N51" s="100"/>
      <c r="O51" s="103">
        <f t="shared" si="44"/>
        <v>0</v>
      </c>
      <c r="P51" s="103"/>
      <c r="Q51" s="100"/>
      <c r="R51" s="100"/>
      <c r="S51" s="103">
        <f t="shared" si="45"/>
        <v>0</v>
      </c>
      <c r="T51" s="103"/>
      <c r="U51" s="100"/>
      <c r="V51" s="100"/>
      <c r="W51" s="103">
        <f t="shared" si="46"/>
        <v>0</v>
      </c>
      <c r="X51" s="103"/>
      <c r="Y51" s="640">
        <f t="shared" si="70"/>
        <v>0</v>
      </c>
      <c r="Z51" s="640">
        <f t="shared" si="70"/>
        <v>0</v>
      </c>
      <c r="AA51" s="103">
        <f t="shared" si="47"/>
        <v>0</v>
      </c>
      <c r="AB51" s="103"/>
      <c r="AC51" s="100"/>
      <c r="AD51" s="100"/>
      <c r="AE51" s="103">
        <f t="shared" si="48"/>
        <v>0</v>
      </c>
      <c r="AF51" s="103"/>
      <c r="AG51" s="100"/>
      <c r="AH51" s="100"/>
      <c r="AI51" s="103">
        <f t="shared" si="49"/>
        <v>0</v>
      </c>
      <c r="AJ51" s="100"/>
      <c r="AK51" s="100"/>
      <c r="AL51" s="103">
        <f t="shared" si="50"/>
        <v>0</v>
      </c>
      <c r="AM51" s="103"/>
      <c r="AN51" s="100"/>
      <c r="AO51" s="100"/>
      <c r="AP51" s="103">
        <f t="shared" si="51"/>
        <v>0</v>
      </c>
      <c r="AQ51" s="103"/>
      <c r="AR51" s="103"/>
      <c r="AS51" s="103"/>
      <c r="AT51" s="103">
        <f t="shared" si="52"/>
        <v>0</v>
      </c>
      <c r="AU51" s="103"/>
      <c r="AV51" s="100"/>
      <c r="AW51" s="100"/>
      <c r="AX51" s="103">
        <f t="shared" si="53"/>
        <v>0</v>
      </c>
      <c r="AY51" s="103"/>
      <c r="AZ51" s="100"/>
      <c r="BA51" s="100"/>
      <c r="BB51" s="103">
        <f t="shared" si="54"/>
        <v>0</v>
      </c>
      <c r="BC51" s="103"/>
      <c r="BD51" s="100"/>
      <c r="BE51" s="100"/>
      <c r="BF51" s="103">
        <f t="shared" si="55"/>
        <v>0</v>
      </c>
      <c r="BG51" s="103"/>
      <c r="BH51" s="100"/>
      <c r="BI51" s="100"/>
      <c r="BJ51" s="103">
        <f t="shared" si="56"/>
        <v>0</v>
      </c>
      <c r="BK51" s="103"/>
      <c r="BL51" s="100"/>
      <c r="BM51" s="100"/>
      <c r="BN51" s="103">
        <f t="shared" si="57"/>
        <v>0</v>
      </c>
      <c r="BO51" s="103"/>
      <c r="BP51" s="100"/>
      <c r="BQ51" s="100"/>
      <c r="BR51" s="103">
        <f t="shared" si="58"/>
        <v>0</v>
      </c>
      <c r="BS51" s="103"/>
      <c r="BT51" s="100"/>
      <c r="BU51" s="100"/>
      <c r="BV51" s="103">
        <f t="shared" si="59"/>
        <v>0</v>
      </c>
      <c r="BW51" s="103"/>
      <c r="BX51" s="100"/>
      <c r="BY51" s="100"/>
      <c r="BZ51" s="103">
        <f t="shared" si="60"/>
        <v>0</v>
      </c>
      <c r="CA51" s="103"/>
      <c r="CB51" s="100"/>
      <c r="CC51" s="100"/>
      <c r="CD51" s="103">
        <f t="shared" si="61"/>
        <v>0</v>
      </c>
      <c r="CE51" s="103"/>
      <c r="CF51" s="100"/>
      <c r="CG51" s="100"/>
      <c r="CH51" s="103">
        <f t="shared" si="62"/>
        <v>0</v>
      </c>
      <c r="CI51" s="103"/>
      <c r="CJ51" s="100"/>
      <c r="CK51" s="100"/>
      <c r="CL51" s="103">
        <f t="shared" si="63"/>
        <v>0</v>
      </c>
      <c r="CM51" s="652"/>
      <c r="CN51" s="654"/>
      <c r="CO51" s="654"/>
      <c r="CP51" s="654">
        <f t="shared" si="64"/>
        <v>0</v>
      </c>
      <c r="CQ51" s="654"/>
      <c r="CR51" s="779"/>
      <c r="CS51" s="779"/>
      <c r="CT51" s="789">
        <f t="shared" si="65"/>
        <v>0</v>
      </c>
      <c r="CU51" s="790"/>
      <c r="CV51" s="780"/>
      <c r="CW51" s="780"/>
      <c r="CX51" s="789">
        <f t="shared" si="66"/>
        <v>0</v>
      </c>
      <c r="CY51" s="790"/>
      <c r="CZ51" s="780"/>
      <c r="DA51" s="780"/>
      <c r="DB51" s="789">
        <f t="shared" si="67"/>
        <v>0</v>
      </c>
      <c r="DC51" s="790"/>
      <c r="DG51" s="654"/>
      <c r="DH51" s="654"/>
      <c r="DI51" s="654">
        <f t="shared" si="68"/>
        <v>0</v>
      </c>
      <c r="DJ51" s="654"/>
      <c r="DK51" s="654"/>
      <c r="DL51" s="654"/>
      <c r="DM51" s="654">
        <f t="shared" si="69"/>
        <v>0</v>
      </c>
      <c r="DN51" s="654"/>
    </row>
    <row r="52" spans="1:118" s="816" customFormat="1" ht="12.75" customHeight="1">
      <c r="A52" s="805"/>
      <c r="B52" s="806"/>
      <c r="C52" s="805" t="s">
        <v>279</v>
      </c>
      <c r="D52" s="815"/>
      <c r="E52" s="809">
        <f t="shared" si="72"/>
        <v>0</v>
      </c>
      <c r="F52" s="809">
        <f t="shared" si="73"/>
        <v>116.06826</v>
      </c>
      <c r="G52" s="810">
        <f t="shared" si="42"/>
        <v>116.06826</v>
      </c>
      <c r="H52" s="810" t="e">
        <f t="shared" si="43"/>
        <v>#DIV/0!</v>
      </c>
      <c r="I52" s="809"/>
      <c r="J52" s="809">
        <v>43.559399999999997</v>
      </c>
      <c r="K52" s="811">
        <f t="shared" si="11"/>
        <v>43.559399999999997</v>
      </c>
      <c r="L52" s="811"/>
      <c r="M52" s="809"/>
      <c r="N52" s="809"/>
      <c r="O52" s="811">
        <f t="shared" si="44"/>
        <v>0</v>
      </c>
      <c r="P52" s="811"/>
      <c r="Q52" s="809"/>
      <c r="R52" s="809"/>
      <c r="S52" s="811">
        <f t="shared" si="45"/>
        <v>0</v>
      </c>
      <c r="T52" s="811"/>
      <c r="U52" s="809"/>
      <c r="V52" s="809"/>
      <c r="W52" s="811">
        <f t="shared" si="46"/>
        <v>0</v>
      </c>
      <c r="X52" s="811"/>
      <c r="Y52" s="809">
        <f t="shared" si="70"/>
        <v>0</v>
      </c>
      <c r="Z52" s="809">
        <f t="shared" si="70"/>
        <v>0</v>
      </c>
      <c r="AA52" s="811">
        <f t="shared" si="47"/>
        <v>0</v>
      </c>
      <c r="AB52" s="811"/>
      <c r="AC52" s="809"/>
      <c r="AD52" s="809"/>
      <c r="AE52" s="811">
        <f t="shared" si="48"/>
        <v>0</v>
      </c>
      <c r="AF52" s="811"/>
      <c r="AG52" s="809"/>
      <c r="AH52" s="809"/>
      <c r="AI52" s="811">
        <f t="shared" si="49"/>
        <v>0</v>
      </c>
      <c r="AJ52" s="809"/>
      <c r="AK52" s="809"/>
      <c r="AL52" s="811">
        <f t="shared" si="50"/>
        <v>0</v>
      </c>
      <c r="AM52" s="811"/>
      <c r="AN52" s="809"/>
      <c r="AO52" s="809"/>
      <c r="AP52" s="811">
        <f t="shared" si="51"/>
        <v>0</v>
      </c>
      <c r="AQ52" s="811"/>
      <c r="AR52" s="811"/>
      <c r="AS52" s="811"/>
      <c r="AT52" s="811">
        <f t="shared" si="52"/>
        <v>0</v>
      </c>
      <c r="AU52" s="811"/>
      <c r="AV52" s="809"/>
      <c r="AW52" s="809"/>
      <c r="AX52" s="811">
        <f t="shared" si="53"/>
        <v>0</v>
      </c>
      <c r="AY52" s="811"/>
      <c r="AZ52" s="809"/>
      <c r="BA52" s="809"/>
      <c r="BB52" s="811">
        <f t="shared" si="54"/>
        <v>0</v>
      </c>
      <c r="BC52" s="811"/>
      <c r="BD52" s="809"/>
      <c r="BE52" s="809"/>
      <c r="BF52" s="811">
        <f t="shared" si="55"/>
        <v>0</v>
      </c>
      <c r="BG52" s="811"/>
      <c r="BH52" s="809"/>
      <c r="BI52" s="809"/>
      <c r="BJ52" s="811">
        <f t="shared" si="56"/>
        <v>0</v>
      </c>
      <c r="BK52" s="811"/>
      <c r="BL52" s="809"/>
      <c r="BM52" s="809"/>
      <c r="BN52" s="811">
        <f t="shared" si="57"/>
        <v>0</v>
      </c>
      <c r="BO52" s="811"/>
      <c r="BP52" s="809"/>
      <c r="BQ52" s="809"/>
      <c r="BR52" s="811">
        <f t="shared" si="58"/>
        <v>0</v>
      </c>
      <c r="BS52" s="811"/>
      <c r="BT52" s="809"/>
      <c r="BU52" s="809"/>
      <c r="BV52" s="811">
        <f t="shared" si="59"/>
        <v>0</v>
      </c>
      <c r="BW52" s="811"/>
      <c r="BX52" s="809"/>
      <c r="BY52" s="809"/>
      <c r="BZ52" s="811">
        <f t="shared" si="60"/>
        <v>0</v>
      </c>
      <c r="CA52" s="811"/>
      <c r="CB52" s="809"/>
      <c r="CC52" s="809"/>
      <c r="CD52" s="811">
        <f t="shared" si="61"/>
        <v>0</v>
      </c>
      <c r="CE52" s="811"/>
      <c r="CF52" s="809"/>
      <c r="CG52" s="809"/>
      <c r="CH52" s="811">
        <f t="shared" si="62"/>
        <v>0</v>
      </c>
      <c r="CI52" s="811"/>
      <c r="CJ52" s="809"/>
      <c r="CK52" s="809"/>
      <c r="CL52" s="811">
        <f t="shared" si="63"/>
        <v>0</v>
      </c>
      <c r="CM52" s="812"/>
      <c r="CN52" s="811"/>
      <c r="CO52" s="811"/>
      <c r="CP52" s="811">
        <f t="shared" si="64"/>
        <v>0</v>
      </c>
      <c r="CQ52" s="811"/>
      <c r="CR52" s="813"/>
      <c r="CS52" s="813"/>
      <c r="CT52" s="814">
        <f t="shared" si="65"/>
        <v>0</v>
      </c>
      <c r="CU52" s="810"/>
      <c r="CV52" s="815"/>
      <c r="CW52" s="815"/>
      <c r="CX52" s="814">
        <f t="shared" si="66"/>
        <v>0</v>
      </c>
      <c r="CY52" s="810"/>
      <c r="CZ52" s="815"/>
      <c r="DA52" s="815"/>
      <c r="DB52" s="814">
        <f t="shared" si="67"/>
        <v>0</v>
      </c>
      <c r="DC52" s="810"/>
      <c r="DG52" s="811"/>
      <c r="DH52" s="811"/>
      <c r="DI52" s="811">
        <f t="shared" si="68"/>
        <v>0</v>
      </c>
      <c r="DJ52" s="811"/>
      <c r="DK52" s="811"/>
      <c r="DL52" s="811">
        <v>72.508859999999999</v>
      </c>
      <c r="DM52" s="811">
        <f t="shared" si="69"/>
        <v>72.508859999999999</v>
      </c>
      <c r="DN52" s="811"/>
    </row>
    <row r="53" spans="1:118" s="816" customFormat="1" ht="12.75" customHeight="1">
      <c r="A53" s="805"/>
      <c r="B53" s="806"/>
      <c r="C53" s="805" t="s">
        <v>716</v>
      </c>
      <c r="D53" s="815"/>
      <c r="E53" s="809">
        <f t="shared" si="72"/>
        <v>0</v>
      </c>
      <c r="F53" s="809">
        <f>J53+N53+R53+V53+Z53+AK53+AO53+AW53+BM53+BQ53+CG53+CO53+DL53+CS53+DA53</f>
        <v>1112.32492</v>
      </c>
      <c r="G53" s="810">
        <f t="shared" si="42"/>
        <v>1112.32492</v>
      </c>
      <c r="H53" s="810">
        <v>0</v>
      </c>
      <c r="I53" s="809"/>
      <c r="J53" s="809">
        <v>112.67589</v>
      </c>
      <c r="K53" s="811">
        <f t="shared" si="11"/>
        <v>112.67589</v>
      </c>
      <c r="L53" s="809"/>
      <c r="M53" s="809"/>
      <c r="N53" s="809"/>
      <c r="O53" s="811">
        <f t="shared" si="44"/>
        <v>0</v>
      </c>
      <c r="P53" s="811"/>
      <c r="Q53" s="809"/>
      <c r="R53" s="809"/>
      <c r="S53" s="811">
        <f t="shared" si="45"/>
        <v>0</v>
      </c>
      <c r="T53" s="811"/>
      <c r="U53" s="809"/>
      <c r="V53" s="809"/>
      <c r="W53" s="811">
        <f t="shared" si="46"/>
        <v>0</v>
      </c>
      <c r="X53" s="811"/>
      <c r="Y53" s="809">
        <f t="shared" si="70"/>
        <v>0</v>
      </c>
      <c r="Z53" s="809">
        <f t="shared" si="70"/>
        <v>0</v>
      </c>
      <c r="AA53" s="811">
        <f t="shared" si="47"/>
        <v>0</v>
      </c>
      <c r="AB53" s="811"/>
      <c r="AC53" s="809"/>
      <c r="AD53" s="809"/>
      <c r="AE53" s="811">
        <f t="shared" si="48"/>
        <v>0</v>
      </c>
      <c r="AF53" s="811"/>
      <c r="AG53" s="809"/>
      <c r="AH53" s="809"/>
      <c r="AI53" s="811">
        <f t="shared" si="49"/>
        <v>0</v>
      </c>
      <c r="AJ53" s="809"/>
      <c r="AK53" s="809"/>
      <c r="AL53" s="811">
        <f t="shared" si="50"/>
        <v>0</v>
      </c>
      <c r="AM53" s="811"/>
      <c r="AN53" s="809"/>
      <c r="AO53" s="809"/>
      <c r="AP53" s="811">
        <f t="shared" si="51"/>
        <v>0</v>
      </c>
      <c r="AQ53" s="811"/>
      <c r="AR53" s="811"/>
      <c r="AS53" s="811"/>
      <c r="AT53" s="811">
        <f t="shared" si="52"/>
        <v>0</v>
      </c>
      <c r="AU53" s="811"/>
      <c r="AV53" s="809"/>
      <c r="AW53" s="809"/>
      <c r="AX53" s="811">
        <f t="shared" si="53"/>
        <v>0</v>
      </c>
      <c r="AY53" s="811"/>
      <c r="AZ53" s="809"/>
      <c r="BA53" s="809"/>
      <c r="BB53" s="811">
        <f t="shared" si="54"/>
        <v>0</v>
      </c>
      <c r="BC53" s="811"/>
      <c r="BD53" s="809"/>
      <c r="BE53" s="809"/>
      <c r="BF53" s="811">
        <f t="shared" si="55"/>
        <v>0</v>
      </c>
      <c r="BG53" s="811"/>
      <c r="BH53" s="809"/>
      <c r="BI53" s="809"/>
      <c r="BJ53" s="811">
        <f t="shared" si="56"/>
        <v>0</v>
      </c>
      <c r="BK53" s="811"/>
      <c r="BL53" s="809"/>
      <c r="BM53" s="809"/>
      <c r="BN53" s="811">
        <f t="shared" si="57"/>
        <v>0</v>
      </c>
      <c r="BO53" s="811"/>
      <c r="BP53" s="809"/>
      <c r="BQ53" s="809"/>
      <c r="BR53" s="811">
        <f t="shared" si="58"/>
        <v>0</v>
      </c>
      <c r="BS53" s="811"/>
      <c r="BT53" s="809"/>
      <c r="BU53" s="809"/>
      <c r="BV53" s="811">
        <f t="shared" si="59"/>
        <v>0</v>
      </c>
      <c r="BW53" s="811"/>
      <c r="BX53" s="809"/>
      <c r="BY53" s="809"/>
      <c r="BZ53" s="811">
        <f t="shared" si="60"/>
        <v>0</v>
      </c>
      <c r="CA53" s="811"/>
      <c r="CB53" s="809"/>
      <c r="CC53" s="809"/>
      <c r="CD53" s="811">
        <f t="shared" si="61"/>
        <v>0</v>
      </c>
      <c r="CE53" s="811"/>
      <c r="CF53" s="809"/>
      <c r="CG53" s="809"/>
      <c r="CH53" s="811">
        <f t="shared" si="62"/>
        <v>0</v>
      </c>
      <c r="CI53" s="811"/>
      <c r="CJ53" s="809"/>
      <c r="CK53" s="809"/>
      <c r="CL53" s="811">
        <f t="shared" si="63"/>
        <v>0</v>
      </c>
      <c r="CM53" s="812"/>
      <c r="CN53" s="811"/>
      <c r="CO53" s="811"/>
      <c r="CP53" s="811">
        <f t="shared" si="64"/>
        <v>0</v>
      </c>
      <c r="CQ53" s="811"/>
      <c r="CR53" s="813"/>
      <c r="CS53" s="813">
        <v>0.14799999999999999</v>
      </c>
      <c r="CT53" s="814">
        <f t="shared" si="65"/>
        <v>0.14799999999999999</v>
      </c>
      <c r="CU53" s="810"/>
      <c r="CV53" s="815"/>
      <c r="CW53" s="815"/>
      <c r="CX53" s="814">
        <f t="shared" si="66"/>
        <v>0</v>
      </c>
      <c r="CY53" s="810"/>
      <c r="CZ53" s="815"/>
      <c r="DA53" s="815"/>
      <c r="DB53" s="814">
        <f t="shared" si="67"/>
        <v>0</v>
      </c>
      <c r="DC53" s="810"/>
      <c r="DG53" s="811"/>
      <c r="DH53" s="811"/>
      <c r="DI53" s="811">
        <f t="shared" si="68"/>
        <v>0</v>
      </c>
      <c r="DJ53" s="811"/>
      <c r="DK53" s="811"/>
      <c r="DL53" s="811">
        <v>999.50103000000001</v>
      </c>
      <c r="DM53" s="811">
        <f t="shared" si="69"/>
        <v>999.50103000000001</v>
      </c>
      <c r="DN53" s="811"/>
    </row>
    <row r="54" spans="1:118" s="816" customFormat="1" ht="12.75" customHeight="1">
      <c r="A54" s="805"/>
      <c r="B54" s="806"/>
      <c r="C54" s="805" t="s">
        <v>958</v>
      </c>
      <c r="D54" s="815"/>
      <c r="E54" s="809">
        <f t="shared" si="72"/>
        <v>0</v>
      </c>
      <c r="F54" s="809">
        <f t="shared" si="73"/>
        <v>45.434959999999997</v>
      </c>
      <c r="G54" s="810">
        <f t="shared" si="42"/>
        <v>45.434959999999997</v>
      </c>
      <c r="H54" s="810" t="e">
        <f t="shared" si="43"/>
        <v>#DIV/0!</v>
      </c>
      <c r="I54" s="809"/>
      <c r="J54" s="809"/>
      <c r="K54" s="811">
        <f t="shared" si="11"/>
        <v>0</v>
      </c>
      <c r="L54" s="811"/>
      <c r="M54" s="809"/>
      <c r="N54" s="809"/>
      <c r="O54" s="811">
        <f t="shared" si="44"/>
        <v>0</v>
      </c>
      <c r="P54" s="811"/>
      <c r="Q54" s="809"/>
      <c r="R54" s="809"/>
      <c r="S54" s="811">
        <f t="shared" si="45"/>
        <v>0</v>
      </c>
      <c r="T54" s="811"/>
      <c r="U54" s="809"/>
      <c r="V54" s="809"/>
      <c r="W54" s="811">
        <f t="shared" si="46"/>
        <v>0</v>
      </c>
      <c r="X54" s="811"/>
      <c r="Y54" s="809">
        <f t="shared" si="70"/>
        <v>0</v>
      </c>
      <c r="Z54" s="809">
        <f t="shared" si="70"/>
        <v>0</v>
      </c>
      <c r="AA54" s="811">
        <f t="shared" si="47"/>
        <v>0</v>
      </c>
      <c r="AB54" s="811"/>
      <c r="AC54" s="809"/>
      <c r="AD54" s="809"/>
      <c r="AE54" s="811">
        <f t="shared" si="48"/>
        <v>0</v>
      </c>
      <c r="AF54" s="811" t="e">
        <f>AD54/AC54</f>
        <v>#DIV/0!</v>
      </c>
      <c r="AG54" s="809"/>
      <c r="AH54" s="809"/>
      <c r="AI54" s="811">
        <f t="shared" si="49"/>
        <v>0</v>
      </c>
      <c r="AJ54" s="809"/>
      <c r="AK54" s="809"/>
      <c r="AL54" s="811">
        <f t="shared" si="50"/>
        <v>0</v>
      </c>
      <c r="AM54" s="811"/>
      <c r="AN54" s="809"/>
      <c r="AO54" s="809"/>
      <c r="AP54" s="811">
        <f t="shared" si="51"/>
        <v>0</v>
      </c>
      <c r="AQ54" s="811"/>
      <c r="AR54" s="811"/>
      <c r="AS54" s="811"/>
      <c r="AT54" s="811">
        <f t="shared" si="52"/>
        <v>0</v>
      </c>
      <c r="AU54" s="811"/>
      <c r="AV54" s="809"/>
      <c r="AW54" s="809"/>
      <c r="AX54" s="811">
        <f t="shared" si="53"/>
        <v>0</v>
      </c>
      <c r="AY54" s="811"/>
      <c r="AZ54" s="809"/>
      <c r="BA54" s="809"/>
      <c r="BB54" s="811">
        <f t="shared" si="54"/>
        <v>0</v>
      </c>
      <c r="BC54" s="811"/>
      <c r="BD54" s="809"/>
      <c r="BE54" s="809"/>
      <c r="BF54" s="811">
        <f t="shared" si="55"/>
        <v>0</v>
      </c>
      <c r="BG54" s="811"/>
      <c r="BH54" s="809"/>
      <c r="BI54" s="809"/>
      <c r="BJ54" s="811">
        <f t="shared" si="56"/>
        <v>0</v>
      </c>
      <c r="BK54" s="811"/>
      <c r="BL54" s="809"/>
      <c r="BM54" s="809"/>
      <c r="BN54" s="811">
        <f t="shared" si="57"/>
        <v>0</v>
      </c>
      <c r="BO54" s="811"/>
      <c r="BP54" s="809"/>
      <c r="BQ54" s="809"/>
      <c r="BR54" s="811">
        <f t="shared" si="58"/>
        <v>0</v>
      </c>
      <c r="BS54" s="811"/>
      <c r="BT54" s="809"/>
      <c r="BU54" s="809"/>
      <c r="BV54" s="811">
        <f t="shared" si="59"/>
        <v>0</v>
      </c>
      <c r="BW54" s="811"/>
      <c r="BX54" s="809"/>
      <c r="BY54" s="809"/>
      <c r="BZ54" s="811">
        <f t="shared" si="60"/>
        <v>0</v>
      </c>
      <c r="CA54" s="811"/>
      <c r="CB54" s="809"/>
      <c r="CC54" s="809"/>
      <c r="CD54" s="811">
        <f t="shared" si="61"/>
        <v>0</v>
      </c>
      <c r="CE54" s="811"/>
      <c r="CF54" s="809"/>
      <c r="CG54" s="809"/>
      <c r="CH54" s="811">
        <f t="shared" si="62"/>
        <v>0</v>
      </c>
      <c r="CI54" s="811"/>
      <c r="CJ54" s="809"/>
      <c r="CK54" s="809"/>
      <c r="CL54" s="811">
        <f t="shared" si="63"/>
        <v>0</v>
      </c>
      <c r="CM54" s="812"/>
      <c r="CN54" s="811"/>
      <c r="CO54" s="811"/>
      <c r="CP54" s="811">
        <f t="shared" si="64"/>
        <v>0</v>
      </c>
      <c r="CQ54" s="811"/>
      <c r="CR54" s="813"/>
      <c r="CS54" s="813"/>
      <c r="CT54" s="814">
        <f t="shared" si="65"/>
        <v>0</v>
      </c>
      <c r="CU54" s="810"/>
      <c r="CV54" s="815"/>
      <c r="CW54" s="815"/>
      <c r="CX54" s="814">
        <f t="shared" si="66"/>
        <v>0</v>
      </c>
      <c r="CY54" s="810"/>
      <c r="CZ54" s="815"/>
      <c r="DA54" s="815"/>
      <c r="DB54" s="814">
        <f t="shared" si="67"/>
        <v>0</v>
      </c>
      <c r="DC54" s="810"/>
      <c r="DG54" s="811"/>
      <c r="DH54" s="811"/>
      <c r="DI54" s="811">
        <f t="shared" si="68"/>
        <v>0</v>
      </c>
      <c r="DJ54" s="811"/>
      <c r="DK54" s="811"/>
      <c r="DL54" s="811">
        <v>45.434959999999997</v>
      </c>
      <c r="DM54" s="811">
        <f t="shared" si="69"/>
        <v>45.434959999999997</v>
      </c>
      <c r="DN54" s="811"/>
    </row>
    <row r="55" spans="1:118" ht="12.75" customHeight="1">
      <c r="A55" s="213"/>
      <c r="B55" s="132"/>
      <c r="C55" s="214" t="s">
        <v>282</v>
      </c>
      <c r="D55" s="160">
        <v>0.6</v>
      </c>
      <c r="E55" s="100">
        <f t="shared" si="72"/>
        <v>2.5596100000000002</v>
      </c>
      <c r="F55" s="100">
        <f t="shared" si="73"/>
        <v>0</v>
      </c>
      <c r="G55" s="109">
        <f t="shared" ref="G55:G67" si="74">F55-D55</f>
        <v>-0.6</v>
      </c>
      <c r="H55" s="109">
        <f>F55/D55</f>
        <v>0</v>
      </c>
      <c r="I55" s="100"/>
      <c r="J55" s="100"/>
      <c r="K55" s="103">
        <f t="shared" si="11"/>
        <v>0</v>
      </c>
      <c r="L55" s="103"/>
      <c r="M55" s="100"/>
      <c r="N55" s="100"/>
      <c r="O55" s="103">
        <f t="shared" si="44"/>
        <v>0</v>
      </c>
      <c r="P55" s="103"/>
      <c r="Q55" s="100"/>
      <c r="R55" s="100"/>
      <c r="S55" s="103">
        <f t="shared" si="45"/>
        <v>0</v>
      </c>
      <c r="T55" s="103"/>
      <c r="U55" s="100"/>
      <c r="V55" s="100"/>
      <c r="W55" s="103">
        <f t="shared" si="46"/>
        <v>0</v>
      </c>
      <c r="X55" s="103"/>
      <c r="Y55" s="640">
        <f t="shared" si="70"/>
        <v>0</v>
      </c>
      <c r="Z55" s="640">
        <f t="shared" si="70"/>
        <v>0</v>
      </c>
      <c r="AA55" s="103">
        <f t="shared" si="47"/>
        <v>0</v>
      </c>
      <c r="AB55" s="103"/>
      <c r="AC55" s="100"/>
      <c r="AD55" s="100"/>
      <c r="AE55" s="103">
        <f t="shared" si="48"/>
        <v>0</v>
      </c>
      <c r="AF55" s="103" t="e">
        <f>AD55/AC55</f>
        <v>#DIV/0!</v>
      </c>
      <c r="AG55" s="100"/>
      <c r="AH55" s="100"/>
      <c r="AI55" s="103">
        <f t="shared" si="49"/>
        <v>0</v>
      </c>
      <c r="AJ55" s="100"/>
      <c r="AK55" s="100"/>
      <c r="AL55" s="103">
        <f t="shared" si="50"/>
        <v>0</v>
      </c>
      <c r="AM55" s="103"/>
      <c r="AN55" s="100"/>
      <c r="AO55" s="100"/>
      <c r="AP55" s="103">
        <f t="shared" si="51"/>
        <v>0</v>
      </c>
      <c r="AQ55" s="103"/>
      <c r="AR55" s="103"/>
      <c r="AS55" s="103"/>
      <c r="AT55" s="103">
        <f t="shared" si="52"/>
        <v>0</v>
      </c>
      <c r="AU55" s="103"/>
      <c r="AV55" s="100"/>
      <c r="AW55" s="100"/>
      <c r="AX55" s="103">
        <f t="shared" si="53"/>
        <v>0</v>
      </c>
      <c r="AY55" s="103"/>
      <c r="AZ55" s="100"/>
      <c r="BA55" s="100"/>
      <c r="BB55" s="103">
        <f t="shared" si="54"/>
        <v>0</v>
      </c>
      <c r="BC55" s="103"/>
      <c r="BD55" s="100"/>
      <c r="BE55" s="100"/>
      <c r="BF55" s="103">
        <f t="shared" si="55"/>
        <v>0</v>
      </c>
      <c r="BG55" s="103"/>
      <c r="BH55" s="100"/>
      <c r="BI55" s="100"/>
      <c r="BJ55" s="103">
        <f t="shared" si="56"/>
        <v>0</v>
      </c>
      <c r="BK55" s="103"/>
      <c r="BL55" s="100"/>
      <c r="BM55" s="100"/>
      <c r="BN55" s="103">
        <f t="shared" si="57"/>
        <v>0</v>
      </c>
      <c r="BO55" s="103"/>
      <c r="BP55" s="100"/>
      <c r="BQ55" s="100"/>
      <c r="BR55" s="103">
        <f t="shared" si="58"/>
        <v>0</v>
      </c>
      <c r="BS55" s="103"/>
      <c r="BT55" s="100"/>
      <c r="BU55" s="100"/>
      <c r="BV55" s="103">
        <f t="shared" si="59"/>
        <v>0</v>
      </c>
      <c r="BW55" s="103"/>
      <c r="BX55" s="100"/>
      <c r="BY55" s="100"/>
      <c r="BZ55" s="103">
        <f t="shared" si="60"/>
        <v>0</v>
      </c>
      <c r="CA55" s="103"/>
      <c r="CB55" s="100"/>
      <c r="CC55" s="100"/>
      <c r="CD55" s="103">
        <f t="shared" si="61"/>
        <v>0</v>
      </c>
      <c r="CE55" s="103"/>
      <c r="CF55" s="100"/>
      <c r="CG55" s="100"/>
      <c r="CH55" s="103">
        <f t="shared" si="62"/>
        <v>0</v>
      </c>
      <c r="CI55" s="103"/>
      <c r="CJ55" s="100"/>
      <c r="CK55" s="100"/>
      <c r="CL55" s="103">
        <f t="shared" si="63"/>
        <v>0</v>
      </c>
      <c r="CM55" s="652"/>
      <c r="CN55" s="654"/>
      <c r="CO55" s="654"/>
      <c r="CP55" s="654">
        <f t="shared" si="64"/>
        <v>0</v>
      </c>
      <c r="CQ55" s="654"/>
      <c r="CR55" s="779"/>
      <c r="CS55" s="779"/>
      <c r="CT55" s="789">
        <f t="shared" si="65"/>
        <v>0</v>
      </c>
      <c r="CU55" s="790"/>
      <c r="CV55" s="780"/>
      <c r="CW55" s="780"/>
      <c r="CX55" s="789">
        <f t="shared" si="66"/>
        <v>0</v>
      </c>
      <c r="CY55" s="790"/>
      <c r="CZ55" s="780"/>
      <c r="DA55" s="780"/>
      <c r="DB55" s="789">
        <f t="shared" si="67"/>
        <v>0</v>
      </c>
      <c r="DC55" s="790"/>
      <c r="DG55" s="654"/>
      <c r="DH55" s="654"/>
      <c r="DI55" s="654">
        <f t="shared" si="68"/>
        <v>0</v>
      </c>
      <c r="DJ55" s="654"/>
      <c r="DK55" s="654">
        <v>2.5596100000000002</v>
      </c>
      <c r="DL55" s="654"/>
      <c r="DM55" s="654">
        <f t="shared" si="69"/>
        <v>-2.5596100000000002</v>
      </c>
      <c r="DN55" s="654"/>
    </row>
    <row r="56" spans="1:118" ht="12.75" hidden="1" customHeight="1">
      <c r="A56" s="213"/>
      <c r="B56" s="132"/>
      <c r="C56" s="213" t="s">
        <v>454</v>
      </c>
      <c r="D56" s="160"/>
      <c r="E56" s="100">
        <f t="shared" si="72"/>
        <v>0</v>
      </c>
      <c r="F56" s="100">
        <f t="shared" si="73"/>
        <v>0</v>
      </c>
      <c r="G56" s="109">
        <f t="shared" si="74"/>
        <v>0</v>
      </c>
      <c r="H56" s="109" t="e">
        <f>F56/D56</f>
        <v>#DIV/0!</v>
      </c>
      <c r="I56" s="100"/>
      <c r="J56" s="100"/>
      <c r="K56" s="103">
        <f t="shared" si="11"/>
        <v>0</v>
      </c>
      <c r="L56" s="103"/>
      <c r="M56" s="100"/>
      <c r="N56" s="100"/>
      <c r="O56" s="103">
        <f t="shared" si="44"/>
        <v>0</v>
      </c>
      <c r="P56" s="103"/>
      <c r="Q56" s="100"/>
      <c r="R56" s="100"/>
      <c r="S56" s="103">
        <f t="shared" si="45"/>
        <v>0</v>
      </c>
      <c r="T56" s="103"/>
      <c r="U56" s="100"/>
      <c r="V56" s="100"/>
      <c r="W56" s="103">
        <f t="shared" si="46"/>
        <v>0</v>
      </c>
      <c r="X56" s="103"/>
      <c r="Y56" s="640">
        <f t="shared" si="70"/>
        <v>0</v>
      </c>
      <c r="Z56" s="640">
        <f t="shared" si="70"/>
        <v>0</v>
      </c>
      <c r="AA56" s="103">
        <f t="shared" si="47"/>
        <v>0</v>
      </c>
      <c r="AB56" s="103"/>
      <c r="AC56" s="100"/>
      <c r="AD56" s="100"/>
      <c r="AE56" s="103">
        <f t="shared" si="48"/>
        <v>0</v>
      </c>
      <c r="AF56" s="103" t="e">
        <f>AD56/AC56</f>
        <v>#DIV/0!</v>
      </c>
      <c r="AG56" s="100"/>
      <c r="AH56" s="100"/>
      <c r="AI56" s="103">
        <f t="shared" si="49"/>
        <v>0</v>
      </c>
      <c r="AJ56" s="100"/>
      <c r="AK56" s="100"/>
      <c r="AL56" s="103">
        <f t="shared" si="50"/>
        <v>0</v>
      </c>
      <c r="AM56" s="103"/>
      <c r="AN56" s="100"/>
      <c r="AO56" s="100"/>
      <c r="AP56" s="103">
        <f t="shared" si="51"/>
        <v>0</v>
      </c>
      <c r="AQ56" s="103"/>
      <c r="AR56" s="103"/>
      <c r="AS56" s="103"/>
      <c r="AT56" s="103">
        <f t="shared" si="52"/>
        <v>0</v>
      </c>
      <c r="AU56" s="103"/>
      <c r="AV56" s="100"/>
      <c r="AW56" s="100"/>
      <c r="AX56" s="103">
        <f t="shared" si="53"/>
        <v>0</v>
      </c>
      <c r="AY56" s="103"/>
      <c r="AZ56" s="100"/>
      <c r="BA56" s="100"/>
      <c r="BB56" s="103">
        <f t="shared" si="54"/>
        <v>0</v>
      </c>
      <c r="BC56" s="103"/>
      <c r="BD56" s="100"/>
      <c r="BE56" s="100"/>
      <c r="BF56" s="103">
        <f t="shared" si="55"/>
        <v>0</v>
      </c>
      <c r="BG56" s="103"/>
      <c r="BH56" s="100"/>
      <c r="BI56" s="100"/>
      <c r="BJ56" s="103">
        <f t="shared" si="56"/>
        <v>0</v>
      </c>
      <c r="BK56" s="103"/>
      <c r="BL56" s="100"/>
      <c r="BM56" s="100"/>
      <c r="BN56" s="103">
        <f t="shared" si="57"/>
        <v>0</v>
      </c>
      <c r="BO56" s="103"/>
      <c r="BP56" s="100"/>
      <c r="BQ56" s="100"/>
      <c r="BR56" s="103">
        <f t="shared" si="58"/>
        <v>0</v>
      </c>
      <c r="BS56" s="103"/>
      <c r="BT56" s="100"/>
      <c r="BU56" s="100"/>
      <c r="BV56" s="103">
        <f t="shared" si="59"/>
        <v>0</v>
      </c>
      <c r="BW56" s="103"/>
      <c r="BX56" s="100"/>
      <c r="BY56" s="100"/>
      <c r="BZ56" s="103">
        <f t="shared" si="60"/>
        <v>0</v>
      </c>
      <c r="CA56" s="103"/>
      <c r="CB56" s="100"/>
      <c r="CC56" s="100"/>
      <c r="CD56" s="103">
        <f t="shared" si="61"/>
        <v>0</v>
      </c>
      <c r="CE56" s="103"/>
      <c r="CF56" s="100"/>
      <c r="CG56" s="100"/>
      <c r="CH56" s="103">
        <f t="shared" si="62"/>
        <v>0</v>
      </c>
      <c r="CI56" s="103"/>
      <c r="CJ56" s="100"/>
      <c r="CK56" s="100"/>
      <c r="CL56" s="103">
        <f t="shared" si="63"/>
        <v>0</v>
      </c>
      <c r="CM56" s="652"/>
      <c r="CN56" s="654"/>
      <c r="CO56" s="654"/>
      <c r="CP56" s="654">
        <f t="shared" si="64"/>
        <v>0</v>
      </c>
      <c r="CQ56" s="654"/>
      <c r="CR56" s="779"/>
      <c r="CS56" s="779"/>
      <c r="CT56" s="789">
        <f t="shared" si="65"/>
        <v>0</v>
      </c>
      <c r="CU56" s="790"/>
      <c r="CV56" s="780"/>
      <c r="CW56" s="780"/>
      <c r="CX56" s="789">
        <f t="shared" si="66"/>
        <v>0</v>
      </c>
      <c r="CY56" s="790"/>
      <c r="CZ56" s="780"/>
      <c r="DA56" s="780"/>
      <c r="DB56" s="789">
        <f t="shared" si="67"/>
        <v>0</v>
      </c>
      <c r="DC56" s="790"/>
      <c r="DG56" s="654"/>
      <c r="DH56" s="654"/>
      <c r="DI56" s="654">
        <f t="shared" si="68"/>
        <v>0</v>
      </c>
      <c r="DJ56" s="654"/>
      <c r="DK56" s="654"/>
      <c r="DL56" s="654"/>
      <c r="DM56" s="654">
        <f t="shared" si="69"/>
        <v>0</v>
      </c>
      <c r="DN56" s="654"/>
    </row>
    <row r="57" spans="1:118" s="816" customFormat="1" ht="12.75" customHeight="1">
      <c r="A57" s="805"/>
      <c r="B57" s="806">
        <v>1718001524</v>
      </c>
      <c r="C57" s="805" t="s">
        <v>717</v>
      </c>
      <c r="D57" s="817">
        <v>420</v>
      </c>
      <c r="E57" s="809">
        <f t="shared" si="72"/>
        <v>0</v>
      </c>
      <c r="F57" s="809">
        <f t="shared" si="73"/>
        <v>6.5580400000000001</v>
      </c>
      <c r="G57" s="810">
        <f t="shared" si="74"/>
        <v>-413.44195999999999</v>
      </c>
      <c r="H57" s="810">
        <v>0</v>
      </c>
      <c r="I57" s="809"/>
      <c r="J57" s="809">
        <v>6.5580400000000001</v>
      </c>
      <c r="K57" s="811">
        <f t="shared" si="11"/>
        <v>6.5580400000000001</v>
      </c>
      <c r="L57" s="811"/>
      <c r="M57" s="809"/>
      <c r="N57" s="809"/>
      <c r="O57" s="811">
        <f t="shared" si="44"/>
        <v>0</v>
      </c>
      <c r="P57" s="811"/>
      <c r="Q57" s="809"/>
      <c r="R57" s="809"/>
      <c r="S57" s="811">
        <f t="shared" si="45"/>
        <v>0</v>
      </c>
      <c r="T57" s="811"/>
      <c r="U57" s="809"/>
      <c r="V57" s="809"/>
      <c r="W57" s="811">
        <f t="shared" si="46"/>
        <v>0</v>
      </c>
      <c r="X57" s="811"/>
      <c r="Y57" s="809">
        <f t="shared" si="70"/>
        <v>0</v>
      </c>
      <c r="Z57" s="809">
        <f t="shared" si="70"/>
        <v>0</v>
      </c>
      <c r="AA57" s="811">
        <f t="shared" si="47"/>
        <v>0</v>
      </c>
      <c r="AB57" s="811"/>
      <c r="AC57" s="809"/>
      <c r="AD57" s="809"/>
      <c r="AE57" s="811">
        <f t="shared" si="48"/>
        <v>0</v>
      </c>
      <c r="AF57" s="811"/>
      <c r="AG57" s="809"/>
      <c r="AH57" s="809"/>
      <c r="AI57" s="811">
        <f t="shared" si="49"/>
        <v>0</v>
      </c>
      <c r="AJ57" s="809"/>
      <c r="AK57" s="809"/>
      <c r="AL57" s="811">
        <f t="shared" si="50"/>
        <v>0</v>
      </c>
      <c r="AM57" s="811"/>
      <c r="AN57" s="809"/>
      <c r="AO57" s="809"/>
      <c r="AP57" s="811">
        <f t="shared" si="51"/>
        <v>0</v>
      </c>
      <c r="AQ57" s="811"/>
      <c r="AR57" s="811"/>
      <c r="AS57" s="811"/>
      <c r="AT57" s="811">
        <f t="shared" si="52"/>
        <v>0</v>
      </c>
      <c r="AU57" s="811"/>
      <c r="AV57" s="809"/>
      <c r="AW57" s="809"/>
      <c r="AX57" s="811">
        <f t="shared" si="53"/>
        <v>0</v>
      </c>
      <c r="AY57" s="811"/>
      <c r="AZ57" s="809"/>
      <c r="BA57" s="809"/>
      <c r="BB57" s="811">
        <f t="shared" si="54"/>
        <v>0</v>
      </c>
      <c r="BC57" s="811"/>
      <c r="BD57" s="809"/>
      <c r="BE57" s="809"/>
      <c r="BF57" s="811">
        <f t="shared" si="55"/>
        <v>0</v>
      </c>
      <c r="BG57" s="811"/>
      <c r="BH57" s="809"/>
      <c r="BI57" s="809"/>
      <c r="BJ57" s="811">
        <f t="shared" si="56"/>
        <v>0</v>
      </c>
      <c r="BK57" s="811"/>
      <c r="BL57" s="809"/>
      <c r="BM57" s="809"/>
      <c r="BN57" s="811">
        <f t="shared" si="57"/>
        <v>0</v>
      </c>
      <c r="BO57" s="811"/>
      <c r="BP57" s="809"/>
      <c r="BQ57" s="809"/>
      <c r="BR57" s="811">
        <f t="shared" si="58"/>
        <v>0</v>
      </c>
      <c r="BS57" s="811"/>
      <c r="BT57" s="809"/>
      <c r="BU57" s="809"/>
      <c r="BV57" s="811">
        <f t="shared" si="59"/>
        <v>0</v>
      </c>
      <c r="BW57" s="811"/>
      <c r="BX57" s="809"/>
      <c r="BY57" s="809"/>
      <c r="BZ57" s="811">
        <f t="shared" si="60"/>
        <v>0</v>
      </c>
      <c r="CA57" s="811"/>
      <c r="CB57" s="809"/>
      <c r="CC57" s="809"/>
      <c r="CD57" s="811">
        <f t="shared" si="61"/>
        <v>0</v>
      </c>
      <c r="CE57" s="811"/>
      <c r="CF57" s="809"/>
      <c r="CG57" s="809"/>
      <c r="CH57" s="811">
        <f t="shared" si="62"/>
        <v>0</v>
      </c>
      <c r="CI57" s="811"/>
      <c r="CJ57" s="809"/>
      <c r="CK57" s="809"/>
      <c r="CL57" s="811">
        <f t="shared" si="63"/>
        <v>0</v>
      </c>
      <c r="CM57" s="812"/>
      <c r="CN57" s="811"/>
      <c r="CO57" s="811"/>
      <c r="CP57" s="811">
        <f t="shared" si="64"/>
        <v>0</v>
      </c>
      <c r="CQ57" s="811"/>
      <c r="CR57" s="813"/>
      <c r="CS57" s="813"/>
      <c r="CT57" s="814">
        <f t="shared" si="65"/>
        <v>0</v>
      </c>
      <c r="CU57" s="810"/>
      <c r="CV57" s="815"/>
      <c r="CW57" s="815"/>
      <c r="CX57" s="814">
        <f t="shared" si="66"/>
        <v>0</v>
      </c>
      <c r="CY57" s="810"/>
      <c r="CZ57" s="815"/>
      <c r="DA57" s="815"/>
      <c r="DB57" s="814">
        <f t="shared" si="67"/>
        <v>0</v>
      </c>
      <c r="DC57" s="810"/>
      <c r="DG57" s="811"/>
      <c r="DH57" s="811"/>
      <c r="DI57" s="811">
        <f t="shared" si="68"/>
        <v>0</v>
      </c>
      <c r="DJ57" s="811"/>
      <c r="DK57" s="811"/>
      <c r="DL57" s="811"/>
      <c r="DM57" s="811">
        <f t="shared" si="69"/>
        <v>0</v>
      </c>
      <c r="DN57" s="811"/>
    </row>
    <row r="58" spans="1:118" ht="12.75" hidden="1" customHeight="1">
      <c r="A58" s="213"/>
      <c r="B58" s="132"/>
      <c r="C58" s="213" t="s">
        <v>284</v>
      </c>
      <c r="D58" s="160"/>
      <c r="E58" s="100">
        <f t="shared" si="72"/>
        <v>0</v>
      </c>
      <c r="F58" s="100">
        <f t="shared" si="73"/>
        <v>0</v>
      </c>
      <c r="G58" s="109">
        <f t="shared" si="74"/>
        <v>0</v>
      </c>
      <c r="H58" s="109" t="e">
        <f>F58/D58</f>
        <v>#DIV/0!</v>
      </c>
      <c r="I58" s="100"/>
      <c r="J58" s="100"/>
      <c r="K58" s="103">
        <f t="shared" si="11"/>
        <v>0</v>
      </c>
      <c r="L58" s="103"/>
      <c r="M58" s="100"/>
      <c r="N58" s="100"/>
      <c r="O58" s="103">
        <f t="shared" si="44"/>
        <v>0</v>
      </c>
      <c r="P58" s="103"/>
      <c r="Q58" s="100"/>
      <c r="R58" s="100"/>
      <c r="S58" s="103">
        <f t="shared" si="45"/>
        <v>0</v>
      </c>
      <c r="T58" s="103"/>
      <c r="U58" s="100"/>
      <c r="V58" s="100"/>
      <c r="W58" s="103">
        <f t="shared" si="46"/>
        <v>0</v>
      </c>
      <c r="X58" s="103"/>
      <c r="Y58" s="640">
        <f t="shared" si="70"/>
        <v>0</v>
      </c>
      <c r="Z58" s="640">
        <f t="shared" si="70"/>
        <v>0</v>
      </c>
      <c r="AA58" s="103">
        <f t="shared" si="47"/>
        <v>0</v>
      </c>
      <c r="AB58" s="103"/>
      <c r="AC58" s="100"/>
      <c r="AD58" s="100"/>
      <c r="AE58" s="103">
        <f t="shared" si="48"/>
        <v>0</v>
      </c>
      <c r="AF58" s="103" t="e">
        <f>AD58/AC58</f>
        <v>#DIV/0!</v>
      </c>
      <c r="AG58" s="100"/>
      <c r="AH58" s="100"/>
      <c r="AI58" s="103">
        <f t="shared" si="49"/>
        <v>0</v>
      </c>
      <c r="AJ58" s="100"/>
      <c r="AK58" s="100"/>
      <c r="AL58" s="103">
        <f t="shared" si="50"/>
        <v>0</v>
      </c>
      <c r="AM58" s="103"/>
      <c r="AN58" s="100"/>
      <c r="AO58" s="100"/>
      <c r="AP58" s="103">
        <f t="shared" si="51"/>
        <v>0</v>
      </c>
      <c r="AQ58" s="103"/>
      <c r="AR58" s="103"/>
      <c r="AS58" s="103"/>
      <c r="AT58" s="103">
        <f t="shared" si="52"/>
        <v>0</v>
      </c>
      <c r="AU58" s="103"/>
      <c r="AV58" s="100"/>
      <c r="AW58" s="100"/>
      <c r="AX58" s="103">
        <f t="shared" si="53"/>
        <v>0</v>
      </c>
      <c r="AY58" s="103"/>
      <c r="AZ58" s="100"/>
      <c r="BA58" s="100"/>
      <c r="BB58" s="103">
        <f t="shared" si="54"/>
        <v>0</v>
      </c>
      <c r="BC58" s="103"/>
      <c r="BD58" s="100"/>
      <c r="BE58" s="100"/>
      <c r="BF58" s="103">
        <f t="shared" si="55"/>
        <v>0</v>
      </c>
      <c r="BG58" s="103"/>
      <c r="BH58" s="100"/>
      <c r="BI58" s="100"/>
      <c r="BJ58" s="103">
        <f t="shared" si="56"/>
        <v>0</v>
      </c>
      <c r="BK58" s="103"/>
      <c r="BL58" s="100"/>
      <c r="BM58" s="100"/>
      <c r="BN58" s="103">
        <f t="shared" si="57"/>
        <v>0</v>
      </c>
      <c r="BO58" s="103"/>
      <c r="BP58" s="100"/>
      <c r="BQ58" s="100"/>
      <c r="BR58" s="103">
        <f t="shared" si="58"/>
        <v>0</v>
      </c>
      <c r="BS58" s="103"/>
      <c r="BT58" s="100"/>
      <c r="BU58" s="100"/>
      <c r="BV58" s="103">
        <f t="shared" si="59"/>
        <v>0</v>
      </c>
      <c r="BW58" s="103"/>
      <c r="BX58" s="100"/>
      <c r="BY58" s="100"/>
      <c r="BZ58" s="103">
        <f t="shared" si="60"/>
        <v>0</v>
      </c>
      <c r="CA58" s="103"/>
      <c r="CB58" s="100"/>
      <c r="CC58" s="100"/>
      <c r="CD58" s="103">
        <f t="shared" si="61"/>
        <v>0</v>
      </c>
      <c r="CE58" s="103"/>
      <c r="CF58" s="100"/>
      <c r="CG58" s="100"/>
      <c r="CH58" s="103">
        <f t="shared" si="62"/>
        <v>0</v>
      </c>
      <c r="CI58" s="103"/>
      <c r="CJ58" s="100"/>
      <c r="CK58" s="100"/>
      <c r="CL58" s="103">
        <f t="shared" si="63"/>
        <v>0</v>
      </c>
      <c r="CM58" s="652"/>
      <c r="CN58" s="654"/>
      <c r="CO58" s="654"/>
      <c r="CP58" s="654">
        <f t="shared" si="64"/>
        <v>0</v>
      </c>
      <c r="CQ58" s="654"/>
      <c r="CR58" s="779"/>
      <c r="CS58" s="779"/>
      <c r="CT58" s="789">
        <f t="shared" si="65"/>
        <v>0</v>
      </c>
      <c r="CU58" s="790"/>
      <c r="CV58" s="780"/>
      <c r="CW58" s="780"/>
      <c r="CX58" s="789">
        <f t="shared" si="66"/>
        <v>0</v>
      </c>
      <c r="CY58" s="790"/>
      <c r="CZ58" s="780"/>
      <c r="DA58" s="780"/>
      <c r="DB58" s="789">
        <f t="shared" si="67"/>
        <v>0</v>
      </c>
      <c r="DC58" s="790"/>
      <c r="DG58" s="654"/>
      <c r="DH58" s="654"/>
      <c r="DI58" s="654">
        <f t="shared" si="68"/>
        <v>0</v>
      </c>
      <c r="DJ58" s="654"/>
      <c r="DK58" s="654"/>
      <c r="DL58" s="654"/>
      <c r="DM58" s="654">
        <f t="shared" si="69"/>
        <v>0</v>
      </c>
      <c r="DN58" s="654"/>
    </row>
    <row r="59" spans="1:118" ht="12.75" hidden="1" customHeight="1">
      <c r="A59" s="213"/>
      <c r="B59" s="132"/>
      <c r="C59" s="213" t="s">
        <v>571</v>
      </c>
      <c r="D59" s="160"/>
      <c r="E59" s="100">
        <f t="shared" si="72"/>
        <v>0</v>
      </c>
      <c r="F59" s="100">
        <f t="shared" si="73"/>
        <v>0</v>
      </c>
      <c r="G59" s="109">
        <f t="shared" si="74"/>
        <v>0</v>
      </c>
      <c r="H59" s="109">
        <v>0</v>
      </c>
      <c r="I59" s="100"/>
      <c r="J59" s="100"/>
      <c r="K59" s="103">
        <f t="shared" si="11"/>
        <v>0</v>
      </c>
      <c r="L59" s="103"/>
      <c r="M59" s="100"/>
      <c r="N59" s="100"/>
      <c r="O59" s="103">
        <f t="shared" si="44"/>
        <v>0</v>
      </c>
      <c r="P59" s="103"/>
      <c r="Q59" s="100"/>
      <c r="R59" s="100"/>
      <c r="S59" s="103">
        <f t="shared" si="45"/>
        <v>0</v>
      </c>
      <c r="T59" s="103"/>
      <c r="U59" s="100"/>
      <c r="V59" s="100"/>
      <c r="W59" s="103">
        <f t="shared" si="46"/>
        <v>0</v>
      </c>
      <c r="X59" s="103"/>
      <c r="Y59" s="640">
        <f t="shared" si="70"/>
        <v>0</v>
      </c>
      <c r="Z59" s="640">
        <f t="shared" si="70"/>
        <v>0</v>
      </c>
      <c r="AA59" s="103">
        <f t="shared" si="47"/>
        <v>0</v>
      </c>
      <c r="AB59" s="103"/>
      <c r="AC59" s="100"/>
      <c r="AD59" s="100"/>
      <c r="AE59" s="103">
        <f t="shared" si="48"/>
        <v>0</v>
      </c>
      <c r="AF59" s="103" t="e">
        <f>AD59/AC59</f>
        <v>#DIV/0!</v>
      </c>
      <c r="AG59" s="100"/>
      <c r="AH59" s="100"/>
      <c r="AI59" s="103">
        <f t="shared" si="49"/>
        <v>0</v>
      </c>
      <c r="AJ59" s="100"/>
      <c r="AK59" s="100"/>
      <c r="AL59" s="103">
        <f t="shared" si="50"/>
        <v>0</v>
      </c>
      <c r="AM59" s="103"/>
      <c r="AN59" s="100"/>
      <c r="AO59" s="100"/>
      <c r="AP59" s="103">
        <f t="shared" si="51"/>
        <v>0</v>
      </c>
      <c r="AQ59" s="103"/>
      <c r="AR59" s="103"/>
      <c r="AS59" s="103"/>
      <c r="AT59" s="103">
        <f t="shared" si="52"/>
        <v>0</v>
      </c>
      <c r="AU59" s="103"/>
      <c r="AV59" s="100"/>
      <c r="AW59" s="100"/>
      <c r="AX59" s="103">
        <f t="shared" si="53"/>
        <v>0</v>
      </c>
      <c r="AY59" s="103"/>
      <c r="AZ59" s="100"/>
      <c r="BA59" s="100"/>
      <c r="BB59" s="103">
        <f t="shared" si="54"/>
        <v>0</v>
      </c>
      <c r="BC59" s="103"/>
      <c r="BD59" s="100"/>
      <c r="BE59" s="100"/>
      <c r="BF59" s="103">
        <f t="shared" si="55"/>
        <v>0</v>
      </c>
      <c r="BG59" s="103"/>
      <c r="BH59" s="100"/>
      <c r="BI59" s="100"/>
      <c r="BJ59" s="103">
        <f t="shared" si="56"/>
        <v>0</v>
      </c>
      <c r="BK59" s="103"/>
      <c r="BL59" s="100"/>
      <c r="BM59" s="100"/>
      <c r="BN59" s="103">
        <f t="shared" si="57"/>
        <v>0</v>
      </c>
      <c r="BO59" s="103"/>
      <c r="BP59" s="100"/>
      <c r="BQ59" s="100"/>
      <c r="BR59" s="103">
        <f t="shared" si="58"/>
        <v>0</v>
      </c>
      <c r="BS59" s="103"/>
      <c r="BT59" s="100"/>
      <c r="BU59" s="100"/>
      <c r="BV59" s="103">
        <f t="shared" si="59"/>
        <v>0</v>
      </c>
      <c r="BW59" s="103"/>
      <c r="BX59" s="100"/>
      <c r="BY59" s="100"/>
      <c r="BZ59" s="103">
        <f t="shared" si="60"/>
        <v>0</v>
      </c>
      <c r="CA59" s="103"/>
      <c r="CB59" s="100"/>
      <c r="CC59" s="100"/>
      <c r="CD59" s="103">
        <f t="shared" si="61"/>
        <v>0</v>
      </c>
      <c r="CE59" s="103"/>
      <c r="CF59" s="100"/>
      <c r="CG59" s="100"/>
      <c r="CH59" s="103">
        <f t="shared" si="62"/>
        <v>0</v>
      </c>
      <c r="CI59" s="103"/>
      <c r="CJ59" s="100"/>
      <c r="CK59" s="100"/>
      <c r="CL59" s="103">
        <f t="shared" si="63"/>
        <v>0</v>
      </c>
      <c r="CM59" s="652"/>
      <c r="CN59" s="654"/>
      <c r="CO59" s="654"/>
      <c r="CP59" s="654">
        <f t="shared" si="64"/>
        <v>0</v>
      </c>
      <c r="CQ59" s="654"/>
      <c r="CR59" s="779"/>
      <c r="CS59" s="779"/>
      <c r="CT59" s="789">
        <f t="shared" si="65"/>
        <v>0</v>
      </c>
      <c r="CU59" s="790"/>
      <c r="CV59" s="780"/>
      <c r="CW59" s="780"/>
      <c r="CX59" s="789">
        <f t="shared" si="66"/>
        <v>0</v>
      </c>
      <c r="CY59" s="790"/>
      <c r="CZ59" s="780"/>
      <c r="DA59" s="780"/>
      <c r="DB59" s="789">
        <f t="shared" si="67"/>
        <v>0</v>
      </c>
      <c r="DC59" s="790"/>
      <c r="DG59" s="654"/>
      <c r="DH59" s="654"/>
      <c r="DI59" s="654">
        <f t="shared" si="68"/>
        <v>0</v>
      </c>
      <c r="DJ59" s="654"/>
      <c r="DK59" s="654"/>
      <c r="DL59" s="654"/>
      <c r="DM59" s="654">
        <f t="shared" si="69"/>
        <v>0</v>
      </c>
      <c r="DN59" s="654"/>
    </row>
    <row r="60" spans="1:118" ht="12.75" hidden="1" customHeight="1">
      <c r="A60" s="213"/>
      <c r="B60" s="132">
        <v>1718002574</v>
      </c>
      <c r="C60" s="213" t="s">
        <v>572</v>
      </c>
      <c r="D60" s="160"/>
      <c r="E60" s="100">
        <f t="shared" si="72"/>
        <v>0</v>
      </c>
      <c r="F60" s="100">
        <f t="shared" si="73"/>
        <v>0</v>
      </c>
      <c r="G60" s="109">
        <f t="shared" si="74"/>
        <v>0</v>
      </c>
      <c r="H60" s="109" t="e">
        <f>F60/D60</f>
        <v>#DIV/0!</v>
      </c>
      <c r="I60" s="100"/>
      <c r="J60" s="100"/>
      <c r="K60" s="103">
        <f t="shared" si="11"/>
        <v>0</v>
      </c>
      <c r="L60" s="103"/>
      <c r="M60" s="100"/>
      <c r="N60" s="100"/>
      <c r="O60" s="103">
        <f t="shared" si="44"/>
        <v>0</v>
      </c>
      <c r="P60" s="103"/>
      <c r="Q60" s="100"/>
      <c r="R60" s="100"/>
      <c r="S60" s="103">
        <f t="shared" si="45"/>
        <v>0</v>
      </c>
      <c r="T60" s="103"/>
      <c r="U60" s="100"/>
      <c r="V60" s="100"/>
      <c r="W60" s="103">
        <f t="shared" si="46"/>
        <v>0</v>
      </c>
      <c r="X60" s="103"/>
      <c r="Y60" s="640">
        <f t="shared" si="70"/>
        <v>0</v>
      </c>
      <c r="Z60" s="640">
        <f t="shared" si="70"/>
        <v>0</v>
      </c>
      <c r="AA60" s="103">
        <f t="shared" si="47"/>
        <v>0</v>
      </c>
      <c r="AB60" s="103"/>
      <c r="AC60" s="100"/>
      <c r="AD60" s="100"/>
      <c r="AE60" s="103">
        <f t="shared" si="48"/>
        <v>0</v>
      </c>
      <c r="AF60" s="103" t="e">
        <f>AD60/AC60</f>
        <v>#DIV/0!</v>
      </c>
      <c r="AG60" s="100"/>
      <c r="AH60" s="100"/>
      <c r="AI60" s="103">
        <f t="shared" si="49"/>
        <v>0</v>
      </c>
      <c r="AJ60" s="100"/>
      <c r="AK60" s="100"/>
      <c r="AL60" s="103">
        <f t="shared" si="50"/>
        <v>0</v>
      </c>
      <c r="AM60" s="103"/>
      <c r="AN60" s="100"/>
      <c r="AO60" s="100"/>
      <c r="AP60" s="103">
        <f t="shared" si="51"/>
        <v>0</v>
      </c>
      <c r="AQ60" s="103"/>
      <c r="AR60" s="103"/>
      <c r="AS60" s="103"/>
      <c r="AT60" s="103">
        <f t="shared" si="52"/>
        <v>0</v>
      </c>
      <c r="AU60" s="103"/>
      <c r="AV60" s="100"/>
      <c r="AW60" s="100"/>
      <c r="AX60" s="103">
        <f t="shared" si="53"/>
        <v>0</v>
      </c>
      <c r="AY60" s="103"/>
      <c r="AZ60" s="100"/>
      <c r="BA60" s="100"/>
      <c r="BB60" s="103">
        <f t="shared" si="54"/>
        <v>0</v>
      </c>
      <c r="BC60" s="103"/>
      <c r="BD60" s="100"/>
      <c r="BE60" s="100"/>
      <c r="BF60" s="103">
        <f t="shared" si="55"/>
        <v>0</v>
      </c>
      <c r="BG60" s="103"/>
      <c r="BH60" s="100"/>
      <c r="BI60" s="100"/>
      <c r="BJ60" s="103">
        <f t="shared" si="56"/>
        <v>0</v>
      </c>
      <c r="BK60" s="103"/>
      <c r="BL60" s="100"/>
      <c r="BM60" s="100"/>
      <c r="BN60" s="103">
        <f t="shared" si="57"/>
        <v>0</v>
      </c>
      <c r="BO60" s="103"/>
      <c r="BP60" s="100"/>
      <c r="BQ60" s="100"/>
      <c r="BR60" s="103">
        <f t="shared" si="58"/>
        <v>0</v>
      </c>
      <c r="BS60" s="103"/>
      <c r="BT60" s="100"/>
      <c r="BU60" s="100"/>
      <c r="BV60" s="103">
        <f t="shared" si="59"/>
        <v>0</v>
      </c>
      <c r="BW60" s="103"/>
      <c r="BX60" s="100"/>
      <c r="BY60" s="100"/>
      <c r="BZ60" s="103">
        <f t="shared" si="60"/>
        <v>0</v>
      </c>
      <c r="CA60" s="103"/>
      <c r="CB60" s="100"/>
      <c r="CC60" s="100"/>
      <c r="CD60" s="103">
        <f t="shared" si="61"/>
        <v>0</v>
      </c>
      <c r="CE60" s="103"/>
      <c r="CF60" s="100"/>
      <c r="CG60" s="100"/>
      <c r="CH60" s="103">
        <f t="shared" si="62"/>
        <v>0</v>
      </c>
      <c r="CI60" s="103"/>
      <c r="CJ60" s="100"/>
      <c r="CK60" s="100"/>
      <c r="CL60" s="103">
        <f t="shared" si="63"/>
        <v>0</v>
      </c>
      <c r="CM60" s="652"/>
      <c r="CN60" s="654"/>
      <c r="CO60" s="654"/>
      <c r="CP60" s="654">
        <f t="shared" si="64"/>
        <v>0</v>
      </c>
      <c r="CQ60" s="654"/>
      <c r="CR60" s="779"/>
      <c r="CS60" s="779"/>
      <c r="CT60" s="789">
        <f t="shared" si="65"/>
        <v>0</v>
      </c>
      <c r="CU60" s="790"/>
      <c r="CV60" s="780"/>
      <c r="CW60" s="780"/>
      <c r="CX60" s="789">
        <f t="shared" si="66"/>
        <v>0</v>
      </c>
      <c r="CY60" s="790"/>
      <c r="CZ60" s="780"/>
      <c r="DA60" s="780"/>
      <c r="DB60" s="789">
        <f t="shared" si="67"/>
        <v>0</v>
      </c>
      <c r="DC60" s="790"/>
      <c r="DG60" s="654"/>
      <c r="DH60" s="654"/>
      <c r="DI60" s="654">
        <f t="shared" si="68"/>
        <v>0</v>
      </c>
      <c r="DJ60" s="654"/>
      <c r="DK60" s="654"/>
      <c r="DL60" s="654">
        <v>0</v>
      </c>
      <c r="DM60" s="654">
        <f t="shared" si="69"/>
        <v>0</v>
      </c>
      <c r="DN60" s="654"/>
    </row>
    <row r="61" spans="1:118" ht="12.75" hidden="1" customHeight="1">
      <c r="A61" s="213"/>
      <c r="B61" s="132"/>
      <c r="C61" s="214" t="s">
        <v>285</v>
      </c>
      <c r="D61" s="160"/>
      <c r="E61" s="100">
        <f t="shared" si="72"/>
        <v>0</v>
      </c>
      <c r="F61" s="100">
        <f t="shared" si="73"/>
        <v>0</v>
      </c>
      <c r="G61" s="109">
        <f t="shared" si="74"/>
        <v>0</v>
      </c>
      <c r="H61" s="109" t="e">
        <f>F61/D61</f>
        <v>#DIV/0!</v>
      </c>
      <c r="I61" s="100"/>
      <c r="J61" s="100"/>
      <c r="K61" s="103">
        <f t="shared" si="11"/>
        <v>0</v>
      </c>
      <c r="L61" s="103"/>
      <c r="M61" s="100"/>
      <c r="N61" s="100"/>
      <c r="O61" s="103">
        <f t="shared" si="44"/>
        <v>0</v>
      </c>
      <c r="P61" s="103"/>
      <c r="Q61" s="100"/>
      <c r="R61" s="100"/>
      <c r="S61" s="103">
        <f t="shared" si="45"/>
        <v>0</v>
      </c>
      <c r="T61" s="103"/>
      <c r="U61" s="100"/>
      <c r="V61" s="100"/>
      <c r="W61" s="103">
        <f t="shared" si="46"/>
        <v>0</v>
      </c>
      <c r="X61" s="103"/>
      <c r="Y61" s="640">
        <f t="shared" si="70"/>
        <v>0</v>
      </c>
      <c r="Z61" s="640">
        <f t="shared" si="70"/>
        <v>0</v>
      </c>
      <c r="AA61" s="103">
        <f t="shared" si="47"/>
        <v>0</v>
      </c>
      <c r="AB61" s="103"/>
      <c r="AC61" s="100"/>
      <c r="AD61" s="100"/>
      <c r="AE61" s="103">
        <f t="shared" si="48"/>
        <v>0</v>
      </c>
      <c r="AF61" s="103"/>
      <c r="AG61" s="100"/>
      <c r="AH61" s="100"/>
      <c r="AI61" s="103">
        <f t="shared" si="49"/>
        <v>0</v>
      </c>
      <c r="AJ61" s="100"/>
      <c r="AK61" s="100"/>
      <c r="AL61" s="103">
        <f t="shared" si="50"/>
        <v>0</v>
      </c>
      <c r="AM61" s="103"/>
      <c r="AN61" s="100"/>
      <c r="AO61" s="100"/>
      <c r="AP61" s="103">
        <f t="shared" si="51"/>
        <v>0</v>
      </c>
      <c r="AQ61" s="103"/>
      <c r="AR61" s="103"/>
      <c r="AS61" s="103"/>
      <c r="AT61" s="103">
        <f t="shared" si="52"/>
        <v>0</v>
      </c>
      <c r="AU61" s="103"/>
      <c r="AV61" s="100"/>
      <c r="AW61" s="100"/>
      <c r="AX61" s="103">
        <f t="shared" si="53"/>
        <v>0</v>
      </c>
      <c r="AY61" s="103"/>
      <c r="AZ61" s="100"/>
      <c r="BA61" s="100"/>
      <c r="BB61" s="103">
        <f t="shared" si="54"/>
        <v>0</v>
      </c>
      <c r="BC61" s="103"/>
      <c r="BD61" s="100"/>
      <c r="BE61" s="100"/>
      <c r="BF61" s="103">
        <f t="shared" si="55"/>
        <v>0</v>
      </c>
      <c r="BG61" s="103"/>
      <c r="BH61" s="100"/>
      <c r="BI61" s="100"/>
      <c r="BJ61" s="103">
        <f t="shared" si="56"/>
        <v>0</v>
      </c>
      <c r="BK61" s="103"/>
      <c r="BL61" s="100"/>
      <c r="BM61" s="100"/>
      <c r="BN61" s="103">
        <f t="shared" si="57"/>
        <v>0</v>
      </c>
      <c r="BO61" s="103"/>
      <c r="BP61" s="100"/>
      <c r="BQ61" s="100"/>
      <c r="BR61" s="103">
        <f t="shared" si="58"/>
        <v>0</v>
      </c>
      <c r="BS61" s="103"/>
      <c r="BT61" s="100"/>
      <c r="BU61" s="100"/>
      <c r="BV61" s="103">
        <f t="shared" si="59"/>
        <v>0</v>
      </c>
      <c r="BW61" s="103"/>
      <c r="BX61" s="100"/>
      <c r="BY61" s="100"/>
      <c r="BZ61" s="103">
        <f t="shared" si="60"/>
        <v>0</v>
      </c>
      <c r="CA61" s="103"/>
      <c r="CB61" s="100"/>
      <c r="CC61" s="100"/>
      <c r="CD61" s="103">
        <f t="shared" si="61"/>
        <v>0</v>
      </c>
      <c r="CE61" s="103"/>
      <c r="CF61" s="100"/>
      <c r="CG61" s="100"/>
      <c r="CH61" s="103">
        <f t="shared" si="62"/>
        <v>0</v>
      </c>
      <c r="CI61" s="103"/>
      <c r="CJ61" s="100"/>
      <c r="CK61" s="100"/>
      <c r="CL61" s="103">
        <f t="shared" si="63"/>
        <v>0</v>
      </c>
      <c r="CM61" s="652"/>
      <c r="CN61" s="654"/>
      <c r="CO61" s="654"/>
      <c r="CP61" s="654">
        <f t="shared" si="64"/>
        <v>0</v>
      </c>
      <c r="CQ61" s="654"/>
      <c r="CR61" s="779"/>
      <c r="CS61" s="779"/>
      <c r="CT61" s="789">
        <f t="shared" si="65"/>
        <v>0</v>
      </c>
      <c r="CU61" s="790"/>
      <c r="CV61" s="780"/>
      <c r="CW61" s="780"/>
      <c r="CX61" s="789">
        <f t="shared" si="66"/>
        <v>0</v>
      </c>
      <c r="CY61" s="790"/>
      <c r="CZ61" s="780"/>
      <c r="DA61" s="780"/>
      <c r="DB61" s="789">
        <f t="shared" si="67"/>
        <v>0</v>
      </c>
      <c r="DC61" s="790"/>
      <c r="DG61" s="654"/>
      <c r="DH61" s="654"/>
      <c r="DI61" s="654">
        <f t="shared" si="68"/>
        <v>0</v>
      </c>
      <c r="DJ61" s="654"/>
      <c r="DK61" s="654"/>
      <c r="DL61" s="654"/>
      <c r="DM61" s="654">
        <f t="shared" si="69"/>
        <v>0</v>
      </c>
      <c r="DN61" s="654"/>
    </row>
    <row r="62" spans="1:118" ht="12.75" hidden="1" customHeight="1">
      <c r="A62" s="213"/>
      <c r="B62" s="132"/>
      <c r="C62" s="213" t="s">
        <v>718</v>
      </c>
      <c r="D62" s="160"/>
      <c r="E62" s="100">
        <f t="shared" si="72"/>
        <v>0</v>
      </c>
      <c r="F62" s="100">
        <f t="shared" si="73"/>
        <v>0</v>
      </c>
      <c r="G62" s="109">
        <f t="shared" si="74"/>
        <v>0</v>
      </c>
      <c r="H62" s="109"/>
      <c r="I62" s="100"/>
      <c r="J62" s="100"/>
      <c r="K62" s="103">
        <f t="shared" si="11"/>
        <v>0</v>
      </c>
      <c r="L62" s="103"/>
      <c r="M62" s="100"/>
      <c r="N62" s="100"/>
      <c r="O62" s="103">
        <f t="shared" si="44"/>
        <v>0</v>
      </c>
      <c r="P62" s="103"/>
      <c r="Q62" s="100"/>
      <c r="R62" s="100"/>
      <c r="S62" s="103">
        <f t="shared" si="45"/>
        <v>0</v>
      </c>
      <c r="T62" s="103"/>
      <c r="U62" s="100"/>
      <c r="V62" s="100"/>
      <c r="W62" s="103">
        <f t="shared" si="46"/>
        <v>0</v>
      </c>
      <c r="X62" s="103"/>
      <c r="Y62" s="640">
        <f t="shared" si="70"/>
        <v>0</v>
      </c>
      <c r="Z62" s="640">
        <f t="shared" si="70"/>
        <v>0</v>
      </c>
      <c r="AA62" s="103">
        <f t="shared" si="47"/>
        <v>0</v>
      </c>
      <c r="AB62" s="103"/>
      <c r="AC62" s="100"/>
      <c r="AD62" s="100"/>
      <c r="AE62" s="103">
        <f t="shared" si="48"/>
        <v>0</v>
      </c>
      <c r="AF62" s="103"/>
      <c r="AG62" s="100"/>
      <c r="AH62" s="100"/>
      <c r="AI62" s="103">
        <f t="shared" si="49"/>
        <v>0</v>
      </c>
      <c r="AJ62" s="100"/>
      <c r="AK62" s="100"/>
      <c r="AL62" s="103">
        <f t="shared" si="50"/>
        <v>0</v>
      </c>
      <c r="AM62" s="103"/>
      <c r="AN62" s="100"/>
      <c r="AO62" s="100"/>
      <c r="AP62" s="103">
        <f t="shared" si="51"/>
        <v>0</v>
      </c>
      <c r="AQ62" s="103"/>
      <c r="AR62" s="103"/>
      <c r="AS62" s="103"/>
      <c r="AT62" s="103">
        <f t="shared" si="52"/>
        <v>0</v>
      </c>
      <c r="AU62" s="103"/>
      <c r="AV62" s="100"/>
      <c r="AW62" s="100"/>
      <c r="AX62" s="103">
        <f t="shared" si="53"/>
        <v>0</v>
      </c>
      <c r="AY62" s="103"/>
      <c r="AZ62" s="100"/>
      <c r="BA62" s="100"/>
      <c r="BB62" s="103">
        <f t="shared" si="54"/>
        <v>0</v>
      </c>
      <c r="BC62" s="103"/>
      <c r="BD62" s="100"/>
      <c r="BE62" s="100"/>
      <c r="BF62" s="103">
        <f t="shared" si="55"/>
        <v>0</v>
      </c>
      <c r="BG62" s="103"/>
      <c r="BH62" s="100"/>
      <c r="BI62" s="100"/>
      <c r="BJ62" s="103">
        <f t="shared" si="56"/>
        <v>0</v>
      </c>
      <c r="BK62" s="103"/>
      <c r="BL62" s="100"/>
      <c r="BM62" s="100"/>
      <c r="BN62" s="103">
        <f t="shared" si="57"/>
        <v>0</v>
      </c>
      <c r="BO62" s="103"/>
      <c r="BP62" s="100"/>
      <c r="BQ62" s="100"/>
      <c r="BR62" s="103">
        <f t="shared" si="58"/>
        <v>0</v>
      </c>
      <c r="BS62" s="103"/>
      <c r="BT62" s="100"/>
      <c r="BU62" s="100"/>
      <c r="BV62" s="103">
        <f t="shared" si="59"/>
        <v>0</v>
      </c>
      <c r="BW62" s="103"/>
      <c r="BX62" s="100"/>
      <c r="BY62" s="100"/>
      <c r="BZ62" s="103">
        <f t="shared" si="60"/>
        <v>0</v>
      </c>
      <c r="CA62" s="103"/>
      <c r="CB62" s="100"/>
      <c r="CC62" s="100"/>
      <c r="CD62" s="103">
        <f t="shared" si="61"/>
        <v>0</v>
      </c>
      <c r="CE62" s="103"/>
      <c r="CF62" s="100"/>
      <c r="CG62" s="100"/>
      <c r="CH62" s="103">
        <f t="shared" si="62"/>
        <v>0</v>
      </c>
      <c r="CI62" s="103"/>
      <c r="CJ62" s="100"/>
      <c r="CK62" s="100"/>
      <c r="CL62" s="103">
        <f t="shared" si="63"/>
        <v>0</v>
      </c>
      <c r="CM62" s="652"/>
      <c r="CN62" s="654"/>
      <c r="CO62" s="654"/>
      <c r="CP62" s="654">
        <f t="shared" si="64"/>
        <v>0</v>
      </c>
      <c r="CQ62" s="654"/>
      <c r="CR62" s="779"/>
      <c r="CS62" s="779"/>
      <c r="CT62" s="789">
        <f t="shared" si="65"/>
        <v>0</v>
      </c>
      <c r="CU62" s="790"/>
      <c r="CV62" s="780"/>
      <c r="CW62" s="780"/>
      <c r="CX62" s="789">
        <f t="shared" si="66"/>
        <v>0</v>
      </c>
      <c r="CY62" s="790"/>
      <c r="CZ62" s="780"/>
      <c r="DA62" s="780"/>
      <c r="DB62" s="789">
        <f t="shared" si="67"/>
        <v>0</v>
      </c>
      <c r="DC62" s="790"/>
      <c r="DG62" s="654"/>
      <c r="DH62" s="654"/>
      <c r="DI62" s="654">
        <f t="shared" si="68"/>
        <v>0</v>
      </c>
      <c r="DJ62" s="654"/>
      <c r="DK62" s="654"/>
      <c r="DL62" s="654"/>
      <c r="DM62" s="654">
        <f t="shared" si="69"/>
        <v>0</v>
      </c>
      <c r="DN62" s="654"/>
    </row>
    <row r="63" spans="1:118" ht="9.75" hidden="1" customHeight="1">
      <c r="A63" s="213"/>
      <c r="B63" s="132"/>
      <c r="C63" s="213" t="s">
        <v>287</v>
      </c>
      <c r="D63" s="160"/>
      <c r="E63" s="100">
        <f t="shared" si="72"/>
        <v>0</v>
      </c>
      <c r="F63" s="100">
        <f t="shared" si="73"/>
        <v>0</v>
      </c>
      <c r="G63" s="109">
        <f t="shared" si="74"/>
        <v>0</v>
      </c>
      <c r="H63" s="109"/>
      <c r="I63" s="100"/>
      <c r="J63" s="100"/>
      <c r="K63" s="103">
        <f t="shared" si="11"/>
        <v>0</v>
      </c>
      <c r="L63" s="103"/>
      <c r="M63" s="100"/>
      <c r="N63" s="100"/>
      <c r="O63" s="103">
        <f t="shared" si="44"/>
        <v>0</v>
      </c>
      <c r="P63" s="103"/>
      <c r="Q63" s="100"/>
      <c r="R63" s="100"/>
      <c r="S63" s="103">
        <f t="shared" si="45"/>
        <v>0</v>
      </c>
      <c r="T63" s="103"/>
      <c r="U63" s="100"/>
      <c r="V63" s="100"/>
      <c r="W63" s="103">
        <f t="shared" si="46"/>
        <v>0</v>
      </c>
      <c r="X63" s="103"/>
      <c r="Y63" s="640">
        <f t="shared" si="70"/>
        <v>0</v>
      </c>
      <c r="Z63" s="640">
        <f t="shared" si="70"/>
        <v>0</v>
      </c>
      <c r="AA63" s="103">
        <f t="shared" si="47"/>
        <v>0</v>
      </c>
      <c r="AB63" s="103"/>
      <c r="AC63" s="100"/>
      <c r="AD63" s="100"/>
      <c r="AE63" s="103">
        <f t="shared" si="48"/>
        <v>0</v>
      </c>
      <c r="AF63" s="103"/>
      <c r="AG63" s="100"/>
      <c r="AH63" s="100"/>
      <c r="AI63" s="103">
        <f t="shared" si="49"/>
        <v>0</v>
      </c>
      <c r="AJ63" s="100"/>
      <c r="AK63" s="100"/>
      <c r="AL63" s="103">
        <f t="shared" si="50"/>
        <v>0</v>
      </c>
      <c r="AM63" s="103"/>
      <c r="AN63" s="100"/>
      <c r="AO63" s="100"/>
      <c r="AP63" s="103">
        <f t="shared" si="51"/>
        <v>0</v>
      </c>
      <c r="AQ63" s="103"/>
      <c r="AR63" s="103"/>
      <c r="AS63" s="103"/>
      <c r="AT63" s="103">
        <f t="shared" si="52"/>
        <v>0</v>
      </c>
      <c r="AU63" s="103"/>
      <c r="AV63" s="100"/>
      <c r="AW63" s="100"/>
      <c r="AX63" s="103">
        <f t="shared" si="53"/>
        <v>0</v>
      </c>
      <c r="AY63" s="103"/>
      <c r="AZ63" s="100"/>
      <c r="BA63" s="100"/>
      <c r="BB63" s="103">
        <f t="shared" si="54"/>
        <v>0</v>
      </c>
      <c r="BC63" s="103"/>
      <c r="BD63" s="100"/>
      <c r="BE63" s="100"/>
      <c r="BF63" s="103">
        <f t="shared" si="55"/>
        <v>0</v>
      </c>
      <c r="BG63" s="103"/>
      <c r="BH63" s="100"/>
      <c r="BI63" s="100"/>
      <c r="BJ63" s="103">
        <f t="shared" si="56"/>
        <v>0</v>
      </c>
      <c r="BK63" s="103"/>
      <c r="BL63" s="100"/>
      <c r="BM63" s="100"/>
      <c r="BN63" s="103">
        <f t="shared" si="57"/>
        <v>0</v>
      </c>
      <c r="BO63" s="103"/>
      <c r="BP63" s="100"/>
      <c r="BQ63" s="100"/>
      <c r="BR63" s="103">
        <f t="shared" si="58"/>
        <v>0</v>
      </c>
      <c r="BS63" s="103"/>
      <c r="BT63" s="100"/>
      <c r="BU63" s="100"/>
      <c r="BV63" s="103">
        <f t="shared" si="59"/>
        <v>0</v>
      </c>
      <c r="BW63" s="103"/>
      <c r="BX63" s="100"/>
      <c r="BY63" s="100"/>
      <c r="BZ63" s="103">
        <f t="shared" si="60"/>
        <v>0</v>
      </c>
      <c r="CA63" s="103"/>
      <c r="CB63" s="100"/>
      <c r="CC63" s="100"/>
      <c r="CD63" s="103">
        <f t="shared" si="61"/>
        <v>0</v>
      </c>
      <c r="CE63" s="103"/>
      <c r="CF63" s="100"/>
      <c r="CG63" s="100"/>
      <c r="CH63" s="103">
        <f t="shared" si="62"/>
        <v>0</v>
      </c>
      <c r="CI63" s="103"/>
      <c r="CJ63" s="100"/>
      <c r="CK63" s="100"/>
      <c r="CL63" s="103">
        <f t="shared" si="63"/>
        <v>0</v>
      </c>
      <c r="CM63" s="652"/>
      <c r="CN63" s="654"/>
      <c r="CO63" s="654"/>
      <c r="CP63" s="654">
        <f t="shared" si="64"/>
        <v>0</v>
      </c>
      <c r="CQ63" s="654"/>
      <c r="CR63" s="779"/>
      <c r="CS63" s="779"/>
      <c r="CT63" s="789">
        <f t="shared" si="65"/>
        <v>0</v>
      </c>
      <c r="CU63" s="790"/>
      <c r="CV63" s="780"/>
      <c r="CW63" s="780"/>
      <c r="CX63" s="789">
        <f t="shared" si="66"/>
        <v>0</v>
      </c>
      <c r="CY63" s="790"/>
      <c r="CZ63" s="780"/>
      <c r="DA63" s="780"/>
      <c r="DB63" s="789">
        <f t="shared" si="67"/>
        <v>0</v>
      </c>
      <c r="DC63" s="790"/>
      <c r="DG63" s="654"/>
      <c r="DH63" s="654"/>
      <c r="DI63" s="654">
        <f t="shared" si="68"/>
        <v>0</v>
      </c>
      <c r="DJ63" s="654"/>
      <c r="DK63" s="654"/>
      <c r="DL63" s="654"/>
      <c r="DM63" s="654">
        <f t="shared" si="69"/>
        <v>0</v>
      </c>
      <c r="DN63" s="654"/>
    </row>
    <row r="64" spans="1:118" ht="12.75" hidden="1" customHeight="1">
      <c r="A64" s="213"/>
      <c r="B64" s="132"/>
      <c r="C64" s="214" t="s">
        <v>288</v>
      </c>
      <c r="D64" s="160"/>
      <c r="E64" s="100">
        <f t="shared" si="72"/>
        <v>0</v>
      </c>
      <c r="F64" s="100">
        <f t="shared" si="73"/>
        <v>0</v>
      </c>
      <c r="G64" s="109">
        <f t="shared" si="74"/>
        <v>0</v>
      </c>
      <c r="H64" s="109" t="e">
        <f>F64/D64</f>
        <v>#DIV/0!</v>
      </c>
      <c r="I64" s="100"/>
      <c r="J64" s="100"/>
      <c r="K64" s="103">
        <f t="shared" si="11"/>
        <v>0</v>
      </c>
      <c r="L64" s="103"/>
      <c r="M64" s="100"/>
      <c r="N64" s="100"/>
      <c r="O64" s="103">
        <f t="shared" si="44"/>
        <v>0</v>
      </c>
      <c r="P64" s="103"/>
      <c r="Q64" s="100"/>
      <c r="R64" s="100"/>
      <c r="S64" s="103">
        <f t="shared" si="45"/>
        <v>0</v>
      </c>
      <c r="T64" s="103"/>
      <c r="U64" s="100"/>
      <c r="V64" s="100"/>
      <c r="W64" s="103">
        <f t="shared" si="46"/>
        <v>0</v>
      </c>
      <c r="X64" s="103"/>
      <c r="Y64" s="640">
        <f t="shared" si="70"/>
        <v>0</v>
      </c>
      <c r="Z64" s="640">
        <f t="shared" si="70"/>
        <v>0</v>
      </c>
      <c r="AA64" s="103">
        <f t="shared" si="47"/>
        <v>0</v>
      </c>
      <c r="AB64" s="103"/>
      <c r="AC64" s="100"/>
      <c r="AD64" s="100"/>
      <c r="AE64" s="103">
        <f t="shared" si="48"/>
        <v>0</v>
      </c>
      <c r="AF64" s="103"/>
      <c r="AG64" s="100"/>
      <c r="AH64" s="100"/>
      <c r="AI64" s="103">
        <f t="shared" si="49"/>
        <v>0</v>
      </c>
      <c r="AJ64" s="100"/>
      <c r="AK64" s="100"/>
      <c r="AL64" s="103">
        <f t="shared" si="50"/>
        <v>0</v>
      </c>
      <c r="AM64" s="103"/>
      <c r="AN64" s="100"/>
      <c r="AO64" s="100"/>
      <c r="AP64" s="103">
        <f t="shared" si="51"/>
        <v>0</v>
      </c>
      <c r="AQ64" s="103"/>
      <c r="AR64" s="103"/>
      <c r="AS64" s="103"/>
      <c r="AT64" s="103">
        <f t="shared" si="52"/>
        <v>0</v>
      </c>
      <c r="AU64" s="103"/>
      <c r="AV64" s="100"/>
      <c r="AW64" s="100"/>
      <c r="AX64" s="103">
        <f t="shared" si="53"/>
        <v>0</v>
      </c>
      <c r="AY64" s="103"/>
      <c r="AZ64" s="100"/>
      <c r="BA64" s="100"/>
      <c r="BB64" s="103">
        <f t="shared" si="54"/>
        <v>0</v>
      </c>
      <c r="BC64" s="103"/>
      <c r="BD64" s="100"/>
      <c r="BE64" s="100"/>
      <c r="BF64" s="103">
        <f t="shared" si="55"/>
        <v>0</v>
      </c>
      <c r="BG64" s="103"/>
      <c r="BH64" s="100"/>
      <c r="BI64" s="100"/>
      <c r="BJ64" s="103">
        <f t="shared" si="56"/>
        <v>0</v>
      </c>
      <c r="BK64" s="103"/>
      <c r="BL64" s="100"/>
      <c r="BM64" s="100"/>
      <c r="BN64" s="103">
        <f t="shared" si="57"/>
        <v>0</v>
      </c>
      <c r="BO64" s="103"/>
      <c r="BP64" s="100"/>
      <c r="BQ64" s="100"/>
      <c r="BR64" s="103">
        <f t="shared" si="58"/>
        <v>0</v>
      </c>
      <c r="BS64" s="103"/>
      <c r="BT64" s="100"/>
      <c r="BU64" s="100"/>
      <c r="BV64" s="103">
        <f t="shared" si="59"/>
        <v>0</v>
      </c>
      <c r="BW64" s="103"/>
      <c r="BX64" s="100"/>
      <c r="BY64" s="100"/>
      <c r="BZ64" s="103">
        <f t="shared" si="60"/>
        <v>0</v>
      </c>
      <c r="CA64" s="103"/>
      <c r="CB64" s="100"/>
      <c r="CC64" s="100"/>
      <c r="CD64" s="103">
        <f t="shared" si="61"/>
        <v>0</v>
      </c>
      <c r="CE64" s="103"/>
      <c r="CF64" s="100"/>
      <c r="CG64" s="100"/>
      <c r="CH64" s="103">
        <f t="shared" si="62"/>
        <v>0</v>
      </c>
      <c r="CI64" s="103"/>
      <c r="CJ64" s="100"/>
      <c r="CK64" s="100"/>
      <c r="CL64" s="103">
        <f t="shared" si="63"/>
        <v>0</v>
      </c>
      <c r="CM64" s="652"/>
      <c r="CN64" s="654"/>
      <c r="CO64" s="654"/>
      <c r="CP64" s="654">
        <f t="shared" si="64"/>
        <v>0</v>
      </c>
      <c r="CQ64" s="654"/>
      <c r="CR64" s="779"/>
      <c r="CS64" s="779"/>
      <c r="CT64" s="789">
        <f t="shared" si="65"/>
        <v>0</v>
      </c>
      <c r="CU64" s="790"/>
      <c r="CV64" s="780"/>
      <c r="CW64" s="780"/>
      <c r="CX64" s="789">
        <f t="shared" si="66"/>
        <v>0</v>
      </c>
      <c r="CY64" s="790"/>
      <c r="CZ64" s="780"/>
      <c r="DA64" s="780"/>
      <c r="DB64" s="789">
        <f t="shared" si="67"/>
        <v>0</v>
      </c>
      <c r="DC64" s="790"/>
      <c r="DG64" s="654"/>
      <c r="DH64" s="654"/>
      <c r="DI64" s="654">
        <f t="shared" si="68"/>
        <v>0</v>
      </c>
      <c r="DJ64" s="654"/>
      <c r="DK64" s="654"/>
      <c r="DL64" s="654"/>
      <c r="DM64" s="654">
        <f t="shared" si="69"/>
        <v>0</v>
      </c>
      <c r="DN64" s="654"/>
    </row>
    <row r="65" spans="1:118" ht="12.75" hidden="1" customHeight="1">
      <c r="A65" s="213"/>
      <c r="B65" s="132"/>
      <c r="C65" s="213" t="s">
        <v>41</v>
      </c>
      <c r="D65" s="160"/>
      <c r="E65" s="100">
        <f t="shared" si="72"/>
        <v>0</v>
      </c>
      <c r="F65" s="100">
        <f t="shared" si="73"/>
        <v>0</v>
      </c>
      <c r="G65" s="109">
        <f t="shared" si="74"/>
        <v>0</v>
      </c>
      <c r="H65" s="109" t="e">
        <f>F65/D65</f>
        <v>#DIV/0!</v>
      </c>
      <c r="I65" s="100"/>
      <c r="J65" s="100"/>
      <c r="K65" s="103">
        <f t="shared" si="11"/>
        <v>0</v>
      </c>
      <c r="L65" s="103"/>
      <c r="M65" s="100"/>
      <c r="N65" s="100"/>
      <c r="O65" s="103">
        <f t="shared" si="44"/>
        <v>0</v>
      </c>
      <c r="P65" s="103"/>
      <c r="Q65" s="100"/>
      <c r="R65" s="100"/>
      <c r="S65" s="103">
        <f t="shared" si="45"/>
        <v>0</v>
      </c>
      <c r="T65" s="103"/>
      <c r="U65" s="100"/>
      <c r="V65" s="100"/>
      <c r="W65" s="103">
        <f t="shared" si="46"/>
        <v>0</v>
      </c>
      <c r="X65" s="103"/>
      <c r="Y65" s="640">
        <f t="shared" si="70"/>
        <v>0</v>
      </c>
      <c r="Z65" s="640">
        <f t="shared" si="70"/>
        <v>0</v>
      </c>
      <c r="AA65" s="103">
        <f t="shared" si="47"/>
        <v>0</v>
      </c>
      <c r="AB65" s="103"/>
      <c r="AC65" s="100"/>
      <c r="AD65" s="100"/>
      <c r="AE65" s="103">
        <f t="shared" si="48"/>
        <v>0</v>
      </c>
      <c r="AF65" s="103"/>
      <c r="AG65" s="100"/>
      <c r="AH65" s="100"/>
      <c r="AI65" s="103">
        <f t="shared" si="49"/>
        <v>0</v>
      </c>
      <c r="AJ65" s="100"/>
      <c r="AK65" s="100"/>
      <c r="AL65" s="103">
        <f t="shared" si="50"/>
        <v>0</v>
      </c>
      <c r="AM65" s="103"/>
      <c r="AN65" s="100"/>
      <c r="AO65" s="100"/>
      <c r="AP65" s="103">
        <f t="shared" si="51"/>
        <v>0</v>
      </c>
      <c r="AQ65" s="103"/>
      <c r="AR65" s="103"/>
      <c r="AS65" s="103"/>
      <c r="AT65" s="103">
        <f t="shared" si="52"/>
        <v>0</v>
      </c>
      <c r="AU65" s="103"/>
      <c r="AV65" s="100"/>
      <c r="AW65" s="100"/>
      <c r="AX65" s="103">
        <f t="shared" si="53"/>
        <v>0</v>
      </c>
      <c r="AY65" s="103"/>
      <c r="AZ65" s="100"/>
      <c r="BA65" s="100"/>
      <c r="BB65" s="103">
        <f t="shared" si="54"/>
        <v>0</v>
      </c>
      <c r="BC65" s="103"/>
      <c r="BD65" s="100"/>
      <c r="BE65" s="100"/>
      <c r="BF65" s="103">
        <f t="shared" si="55"/>
        <v>0</v>
      </c>
      <c r="BG65" s="103"/>
      <c r="BH65" s="100"/>
      <c r="BI65" s="100"/>
      <c r="BJ65" s="103">
        <f t="shared" si="56"/>
        <v>0</v>
      </c>
      <c r="BK65" s="103"/>
      <c r="BL65" s="100"/>
      <c r="BM65" s="100"/>
      <c r="BN65" s="103">
        <f t="shared" si="57"/>
        <v>0</v>
      </c>
      <c r="BO65" s="103"/>
      <c r="BP65" s="100"/>
      <c r="BQ65" s="100"/>
      <c r="BR65" s="103">
        <f t="shared" si="58"/>
        <v>0</v>
      </c>
      <c r="BS65" s="103"/>
      <c r="BT65" s="100"/>
      <c r="BU65" s="100"/>
      <c r="BV65" s="103">
        <f t="shared" si="59"/>
        <v>0</v>
      </c>
      <c r="BW65" s="103"/>
      <c r="BX65" s="100"/>
      <c r="BY65" s="100"/>
      <c r="BZ65" s="103">
        <f t="shared" si="60"/>
        <v>0</v>
      </c>
      <c r="CA65" s="103"/>
      <c r="CB65" s="100"/>
      <c r="CC65" s="100"/>
      <c r="CD65" s="103">
        <f t="shared" si="61"/>
        <v>0</v>
      </c>
      <c r="CE65" s="103"/>
      <c r="CF65" s="100"/>
      <c r="CG65" s="100"/>
      <c r="CH65" s="103">
        <f t="shared" si="62"/>
        <v>0</v>
      </c>
      <c r="CI65" s="103"/>
      <c r="CJ65" s="100"/>
      <c r="CK65" s="100"/>
      <c r="CL65" s="103">
        <f t="shared" si="63"/>
        <v>0</v>
      </c>
      <c r="CM65" s="652"/>
      <c r="CN65" s="654"/>
      <c r="CO65" s="654"/>
      <c r="CP65" s="654">
        <f t="shared" si="64"/>
        <v>0</v>
      </c>
      <c r="CQ65" s="654"/>
      <c r="CR65" s="779"/>
      <c r="CS65" s="779"/>
      <c r="CT65" s="789">
        <f t="shared" si="65"/>
        <v>0</v>
      </c>
      <c r="CU65" s="790"/>
      <c r="CV65" s="780"/>
      <c r="CW65" s="780"/>
      <c r="CX65" s="789">
        <f t="shared" si="66"/>
        <v>0</v>
      </c>
      <c r="CY65" s="790"/>
      <c r="CZ65" s="780"/>
      <c r="DA65" s="780"/>
      <c r="DB65" s="789">
        <f t="shared" si="67"/>
        <v>0</v>
      </c>
      <c r="DC65" s="790"/>
      <c r="DG65" s="654"/>
      <c r="DH65" s="654"/>
      <c r="DI65" s="654">
        <f t="shared" si="68"/>
        <v>0</v>
      </c>
      <c r="DJ65" s="654"/>
      <c r="DK65" s="654"/>
      <c r="DL65" s="654"/>
      <c r="DM65" s="654">
        <f t="shared" si="69"/>
        <v>0</v>
      </c>
      <c r="DN65" s="654"/>
    </row>
    <row r="66" spans="1:118" ht="14.25" hidden="1" customHeight="1">
      <c r="A66" s="213"/>
      <c r="B66" s="132"/>
      <c r="C66" s="213" t="s">
        <v>455</v>
      </c>
      <c r="D66" s="160"/>
      <c r="E66" s="100">
        <f t="shared" si="72"/>
        <v>0</v>
      </c>
      <c r="F66" s="100">
        <f t="shared" si="73"/>
        <v>0</v>
      </c>
      <c r="G66" s="109">
        <f t="shared" si="74"/>
        <v>0</v>
      </c>
      <c r="H66" s="109" t="e">
        <f>F66/D66</f>
        <v>#DIV/0!</v>
      </c>
      <c r="I66" s="100"/>
      <c r="J66" s="100"/>
      <c r="K66" s="103">
        <f t="shared" si="11"/>
        <v>0</v>
      </c>
      <c r="L66" s="103"/>
      <c r="M66" s="100"/>
      <c r="N66" s="100"/>
      <c r="O66" s="103">
        <f t="shared" si="44"/>
        <v>0</v>
      </c>
      <c r="P66" s="103"/>
      <c r="Q66" s="100"/>
      <c r="R66" s="100"/>
      <c r="S66" s="103">
        <f t="shared" si="45"/>
        <v>0</v>
      </c>
      <c r="T66" s="103"/>
      <c r="U66" s="100"/>
      <c r="V66" s="100"/>
      <c r="W66" s="103">
        <f t="shared" si="46"/>
        <v>0</v>
      </c>
      <c r="X66" s="103"/>
      <c r="Y66" s="640">
        <f t="shared" si="70"/>
        <v>0</v>
      </c>
      <c r="Z66" s="640">
        <f t="shared" si="70"/>
        <v>0</v>
      </c>
      <c r="AA66" s="103">
        <f t="shared" si="47"/>
        <v>0</v>
      </c>
      <c r="AB66" s="103"/>
      <c r="AC66" s="100"/>
      <c r="AD66" s="100"/>
      <c r="AE66" s="103">
        <f t="shared" si="48"/>
        <v>0</v>
      </c>
      <c r="AF66" s="103"/>
      <c r="AG66" s="100"/>
      <c r="AH66" s="100"/>
      <c r="AI66" s="103">
        <f t="shared" si="49"/>
        <v>0</v>
      </c>
      <c r="AJ66" s="100"/>
      <c r="AK66" s="100"/>
      <c r="AL66" s="103">
        <f t="shared" si="50"/>
        <v>0</v>
      </c>
      <c r="AM66" s="103"/>
      <c r="AN66" s="100"/>
      <c r="AO66" s="100"/>
      <c r="AP66" s="103">
        <f t="shared" si="51"/>
        <v>0</v>
      </c>
      <c r="AQ66" s="103"/>
      <c r="AR66" s="103"/>
      <c r="AS66" s="103"/>
      <c r="AT66" s="103">
        <f t="shared" si="52"/>
        <v>0</v>
      </c>
      <c r="AU66" s="103"/>
      <c r="AV66" s="100"/>
      <c r="AW66" s="100"/>
      <c r="AX66" s="103">
        <f t="shared" si="53"/>
        <v>0</v>
      </c>
      <c r="AY66" s="103"/>
      <c r="AZ66" s="100"/>
      <c r="BA66" s="100"/>
      <c r="BB66" s="103">
        <f t="shared" si="54"/>
        <v>0</v>
      </c>
      <c r="BC66" s="103"/>
      <c r="BD66" s="100"/>
      <c r="BE66" s="100"/>
      <c r="BF66" s="103">
        <f t="shared" si="55"/>
        <v>0</v>
      </c>
      <c r="BG66" s="103"/>
      <c r="BH66" s="100"/>
      <c r="BI66" s="100"/>
      <c r="BJ66" s="103">
        <f t="shared" si="56"/>
        <v>0</v>
      </c>
      <c r="BK66" s="103"/>
      <c r="BL66" s="100"/>
      <c r="BM66" s="100"/>
      <c r="BN66" s="103">
        <f t="shared" si="57"/>
        <v>0</v>
      </c>
      <c r="BO66" s="103"/>
      <c r="BP66" s="100"/>
      <c r="BQ66" s="100"/>
      <c r="BR66" s="103">
        <f t="shared" si="58"/>
        <v>0</v>
      </c>
      <c r="BS66" s="103"/>
      <c r="BT66" s="100"/>
      <c r="BU66" s="100"/>
      <c r="BV66" s="103">
        <f t="shared" si="59"/>
        <v>0</v>
      </c>
      <c r="BW66" s="103"/>
      <c r="BX66" s="100"/>
      <c r="BY66" s="100"/>
      <c r="BZ66" s="103">
        <f t="shared" si="60"/>
        <v>0</v>
      </c>
      <c r="CA66" s="103"/>
      <c r="CB66" s="100"/>
      <c r="CC66" s="100"/>
      <c r="CD66" s="103">
        <f t="shared" si="61"/>
        <v>0</v>
      </c>
      <c r="CE66" s="103"/>
      <c r="CF66" s="100"/>
      <c r="CG66" s="100"/>
      <c r="CH66" s="103">
        <f t="shared" si="62"/>
        <v>0</v>
      </c>
      <c r="CI66" s="103"/>
      <c r="CJ66" s="100"/>
      <c r="CK66" s="100"/>
      <c r="CL66" s="103">
        <f t="shared" si="63"/>
        <v>0</v>
      </c>
      <c r="CM66" s="652"/>
      <c r="CN66" s="654"/>
      <c r="CO66" s="654"/>
      <c r="CP66" s="654">
        <f t="shared" si="64"/>
        <v>0</v>
      </c>
      <c r="CQ66" s="654"/>
      <c r="CR66" s="779"/>
      <c r="CS66" s="779"/>
      <c r="CT66" s="789">
        <f t="shared" si="65"/>
        <v>0</v>
      </c>
      <c r="CU66" s="790"/>
      <c r="CV66" s="780"/>
      <c r="CW66" s="780"/>
      <c r="CX66" s="789">
        <f t="shared" si="66"/>
        <v>0</v>
      </c>
      <c r="CY66" s="790"/>
      <c r="CZ66" s="780"/>
      <c r="DA66" s="780"/>
      <c r="DB66" s="789">
        <f t="shared" si="67"/>
        <v>0</v>
      </c>
      <c r="DC66" s="790"/>
      <c r="DG66" s="654"/>
      <c r="DH66" s="654"/>
      <c r="DI66" s="654">
        <f t="shared" si="68"/>
        <v>0</v>
      </c>
      <c r="DJ66" s="654"/>
      <c r="DK66" s="654"/>
      <c r="DL66" s="654"/>
      <c r="DM66" s="654">
        <f t="shared" si="69"/>
        <v>0</v>
      </c>
      <c r="DN66" s="654"/>
    </row>
    <row r="67" spans="1:118" s="816" customFormat="1" ht="15.75" customHeight="1">
      <c r="A67" s="805"/>
      <c r="B67" s="806">
        <v>1718002447</v>
      </c>
      <c r="C67" s="805" t="s">
        <v>456</v>
      </c>
      <c r="D67" s="817">
        <v>237.5</v>
      </c>
      <c r="E67" s="809">
        <f t="shared" si="72"/>
        <v>205.24594999999999</v>
      </c>
      <c r="F67" s="809">
        <f>J67+N67+R67+V67+Z67+AK67+AO67+AW67+BM67+BQ67+CG67+CO67+DL67+DH67+DA67+CS67</f>
        <v>240.13951</v>
      </c>
      <c r="G67" s="810">
        <f t="shared" si="74"/>
        <v>2.6395100000000014</v>
      </c>
      <c r="H67" s="810">
        <f>F67/D67</f>
        <v>1.0111137263157894</v>
      </c>
      <c r="I67" s="809">
        <v>56.238</v>
      </c>
      <c r="J67" s="809">
        <v>6.3079999999999998</v>
      </c>
      <c r="K67" s="811">
        <f t="shared" si="11"/>
        <v>-49.93</v>
      </c>
      <c r="L67" s="811"/>
      <c r="M67" s="809"/>
      <c r="N67" s="809"/>
      <c r="O67" s="811">
        <f t="shared" si="44"/>
        <v>0</v>
      </c>
      <c r="P67" s="811"/>
      <c r="Q67" s="809"/>
      <c r="R67" s="809"/>
      <c r="S67" s="811">
        <f t="shared" si="45"/>
        <v>0</v>
      </c>
      <c r="T67" s="811"/>
      <c r="U67" s="809"/>
      <c r="V67" s="809"/>
      <c r="W67" s="811">
        <f t="shared" si="46"/>
        <v>0</v>
      </c>
      <c r="X67" s="811"/>
      <c r="Y67" s="809">
        <f t="shared" si="70"/>
        <v>0</v>
      </c>
      <c r="Z67" s="809">
        <f t="shared" si="70"/>
        <v>0</v>
      </c>
      <c r="AA67" s="811">
        <f t="shared" si="47"/>
        <v>0</v>
      </c>
      <c r="AB67" s="811"/>
      <c r="AC67" s="809"/>
      <c r="AD67" s="809"/>
      <c r="AE67" s="811">
        <f t="shared" si="48"/>
        <v>0</v>
      </c>
      <c r="AF67" s="811"/>
      <c r="AG67" s="809"/>
      <c r="AH67" s="809"/>
      <c r="AI67" s="811">
        <f t="shared" si="49"/>
        <v>0</v>
      </c>
      <c r="AJ67" s="809"/>
      <c r="AK67" s="809"/>
      <c r="AL67" s="811">
        <f t="shared" si="50"/>
        <v>0</v>
      </c>
      <c r="AM67" s="811"/>
      <c r="AN67" s="809"/>
      <c r="AO67" s="809"/>
      <c r="AP67" s="811">
        <f t="shared" si="51"/>
        <v>0</v>
      </c>
      <c r="AQ67" s="811"/>
      <c r="AR67" s="811"/>
      <c r="AS67" s="811"/>
      <c r="AT67" s="811">
        <f t="shared" si="52"/>
        <v>0</v>
      </c>
      <c r="AU67" s="811"/>
      <c r="AV67" s="809"/>
      <c r="AW67" s="809"/>
      <c r="AX67" s="811">
        <f t="shared" si="53"/>
        <v>0</v>
      </c>
      <c r="AY67" s="811"/>
      <c r="AZ67" s="809"/>
      <c r="BA67" s="809"/>
      <c r="BB67" s="811">
        <f t="shared" si="54"/>
        <v>0</v>
      </c>
      <c r="BC67" s="811"/>
      <c r="BD67" s="809"/>
      <c r="BE67" s="809"/>
      <c r="BF67" s="811">
        <f t="shared" si="55"/>
        <v>0</v>
      </c>
      <c r="BG67" s="811"/>
      <c r="BH67" s="809"/>
      <c r="BI67" s="809"/>
      <c r="BJ67" s="811">
        <f t="shared" si="56"/>
        <v>0</v>
      </c>
      <c r="BK67" s="811"/>
      <c r="BL67" s="809">
        <v>3.456</v>
      </c>
      <c r="BM67" s="809"/>
      <c r="BN67" s="811">
        <f t="shared" si="57"/>
        <v>-3.456</v>
      </c>
      <c r="BO67" s="811"/>
      <c r="BP67" s="809"/>
      <c r="BQ67" s="809"/>
      <c r="BR67" s="811">
        <f t="shared" si="58"/>
        <v>0</v>
      </c>
      <c r="BS67" s="811"/>
      <c r="BT67" s="809"/>
      <c r="BU67" s="809"/>
      <c r="BV67" s="811">
        <f t="shared" si="59"/>
        <v>0</v>
      </c>
      <c r="BW67" s="811"/>
      <c r="BX67" s="809"/>
      <c r="BY67" s="809"/>
      <c r="BZ67" s="811">
        <f t="shared" si="60"/>
        <v>0</v>
      </c>
      <c r="CA67" s="811"/>
      <c r="CB67" s="809"/>
      <c r="CC67" s="809"/>
      <c r="CD67" s="811">
        <f t="shared" si="61"/>
        <v>0</v>
      </c>
      <c r="CE67" s="811"/>
      <c r="CF67" s="809"/>
      <c r="CG67" s="809"/>
      <c r="CH67" s="811">
        <f t="shared" si="62"/>
        <v>0</v>
      </c>
      <c r="CI67" s="811"/>
      <c r="CJ67" s="809"/>
      <c r="CK67" s="809"/>
      <c r="CL67" s="811">
        <f t="shared" si="63"/>
        <v>0</v>
      </c>
      <c r="CM67" s="812"/>
      <c r="CN67" s="811"/>
      <c r="CO67" s="811"/>
      <c r="CP67" s="811">
        <f t="shared" si="64"/>
        <v>0</v>
      </c>
      <c r="CQ67" s="811"/>
      <c r="CR67" s="813"/>
      <c r="CS67" s="813">
        <v>113.57451</v>
      </c>
      <c r="CT67" s="814">
        <f t="shared" si="65"/>
        <v>113.57451</v>
      </c>
      <c r="CU67" s="810"/>
      <c r="CV67" s="815"/>
      <c r="CW67" s="815"/>
      <c r="CX67" s="814">
        <f t="shared" si="66"/>
        <v>0</v>
      </c>
      <c r="CY67" s="810"/>
      <c r="CZ67" s="815"/>
      <c r="DA67" s="815">
        <v>25.007000000000001</v>
      </c>
      <c r="DB67" s="814">
        <f t="shared" si="67"/>
        <v>25.007000000000001</v>
      </c>
      <c r="DC67" s="810"/>
      <c r="DG67" s="811"/>
      <c r="DH67" s="811"/>
      <c r="DI67" s="811">
        <f t="shared" si="68"/>
        <v>0</v>
      </c>
      <c r="DJ67" s="811"/>
      <c r="DK67" s="811">
        <v>145.55195000000001</v>
      </c>
      <c r="DL67" s="811">
        <v>95.25</v>
      </c>
      <c r="DM67" s="811">
        <f t="shared" si="69"/>
        <v>-50.301950000000005</v>
      </c>
      <c r="DN67" s="811"/>
    </row>
    <row r="68" spans="1:118" hidden="1">
      <c r="A68" s="213"/>
      <c r="B68" s="132">
        <v>1718002479</v>
      </c>
      <c r="C68" s="212" t="s">
        <v>573</v>
      </c>
      <c r="D68" s="160"/>
      <c r="E68" s="100">
        <f t="shared" si="72"/>
        <v>0</v>
      </c>
      <c r="F68" s="100">
        <f t="shared" si="73"/>
        <v>0</v>
      </c>
      <c r="G68" s="109"/>
      <c r="H68" s="109">
        <v>0</v>
      </c>
      <c r="I68" s="100"/>
      <c r="J68" s="100"/>
      <c r="K68" s="103">
        <v>0</v>
      </c>
      <c r="L68" s="103"/>
      <c r="M68" s="100"/>
      <c r="N68" s="100"/>
      <c r="O68" s="103">
        <v>0</v>
      </c>
      <c r="P68" s="103"/>
      <c r="Q68" s="100"/>
      <c r="R68" s="100"/>
      <c r="S68" s="103">
        <v>0</v>
      </c>
      <c r="T68" s="103"/>
      <c r="U68" s="100"/>
      <c r="V68" s="100"/>
      <c r="W68" s="103">
        <v>0</v>
      </c>
      <c r="X68" s="103"/>
      <c r="Y68" s="640"/>
      <c r="Z68" s="640"/>
      <c r="AA68" s="103">
        <f t="shared" si="47"/>
        <v>0</v>
      </c>
      <c r="AB68" s="103"/>
      <c r="AC68" s="100"/>
      <c r="AD68" s="100"/>
      <c r="AE68" s="103">
        <f t="shared" si="48"/>
        <v>0</v>
      </c>
      <c r="AF68" s="103"/>
      <c r="AG68" s="100"/>
      <c r="AH68" s="100"/>
      <c r="AI68" s="103"/>
      <c r="AJ68" s="100"/>
      <c r="AK68" s="100"/>
      <c r="AL68" s="103">
        <v>0</v>
      </c>
      <c r="AM68" s="103"/>
      <c r="AN68" s="100"/>
      <c r="AO68" s="100"/>
      <c r="AP68" s="103">
        <v>0</v>
      </c>
      <c r="AQ68" s="103"/>
      <c r="AR68" s="103"/>
      <c r="AS68" s="103"/>
      <c r="AT68" s="103"/>
      <c r="AU68" s="103"/>
      <c r="AV68" s="100"/>
      <c r="AW68" s="100"/>
      <c r="AX68" s="103">
        <v>0</v>
      </c>
      <c r="AY68" s="103"/>
      <c r="AZ68" s="100"/>
      <c r="BA68" s="100"/>
      <c r="BB68" s="103">
        <v>0</v>
      </c>
      <c r="BC68" s="103"/>
      <c r="BD68" s="100"/>
      <c r="BE68" s="100"/>
      <c r="BF68" s="103">
        <v>0</v>
      </c>
      <c r="BG68" s="103"/>
      <c r="BH68" s="100"/>
      <c r="BI68" s="100"/>
      <c r="BJ68" s="103">
        <v>0</v>
      </c>
      <c r="BK68" s="103"/>
      <c r="BL68" s="640"/>
      <c r="BM68" s="640"/>
      <c r="BN68" s="103">
        <f t="shared" si="57"/>
        <v>0</v>
      </c>
      <c r="BO68" s="103"/>
      <c r="BP68" s="100"/>
      <c r="BQ68" s="100"/>
      <c r="BR68" s="103">
        <f t="shared" si="58"/>
        <v>0</v>
      </c>
      <c r="BS68" s="103"/>
      <c r="BT68" s="100"/>
      <c r="BU68" s="100"/>
      <c r="BV68" s="103"/>
      <c r="BW68" s="103"/>
      <c r="BX68" s="100"/>
      <c r="BY68" s="100"/>
      <c r="BZ68" s="103">
        <v>0</v>
      </c>
      <c r="CA68" s="103"/>
      <c r="CB68" s="100"/>
      <c r="CC68" s="100"/>
      <c r="CD68" s="103"/>
      <c r="CE68" s="103"/>
      <c r="CF68" s="100"/>
      <c r="CG68" s="100"/>
      <c r="CH68" s="103">
        <v>0</v>
      </c>
      <c r="CI68" s="103"/>
      <c r="CJ68" s="100"/>
      <c r="CK68" s="100"/>
      <c r="CL68" s="103">
        <v>0</v>
      </c>
      <c r="CM68" s="652"/>
      <c r="CN68" s="654"/>
      <c r="CO68" s="654"/>
      <c r="CP68" s="654">
        <v>0</v>
      </c>
      <c r="CQ68" s="654"/>
      <c r="CR68" s="779"/>
      <c r="CS68" s="779"/>
      <c r="CT68" s="789"/>
      <c r="CU68" s="790"/>
      <c r="CV68" s="780"/>
      <c r="CW68" s="780"/>
      <c r="CX68" s="789"/>
      <c r="CY68" s="790"/>
      <c r="CZ68" s="780"/>
      <c r="DA68" s="780"/>
      <c r="DB68" s="789">
        <v>0</v>
      </c>
      <c r="DC68" s="790"/>
      <c r="DG68" s="654"/>
      <c r="DH68" s="654"/>
      <c r="DI68" s="654">
        <v>0</v>
      </c>
      <c r="DJ68" s="654"/>
      <c r="DK68" s="654"/>
      <c r="DL68" s="654"/>
      <c r="DM68" s="654">
        <v>0</v>
      </c>
      <c r="DN68" s="654"/>
    </row>
    <row r="69" spans="1:118" ht="15.75" customHeight="1">
      <c r="A69" s="213"/>
      <c r="B69" s="132">
        <v>1718002091</v>
      </c>
      <c r="C69" s="213" t="s">
        <v>457</v>
      </c>
      <c r="D69" s="160">
        <v>10.66516</v>
      </c>
      <c r="E69" s="100">
        <f t="shared" si="72"/>
        <v>9.7816799999999997</v>
      </c>
      <c r="F69" s="100">
        <f t="shared" si="73"/>
        <v>0</v>
      </c>
      <c r="G69" s="109">
        <f t="shared" ref="G69:G76" si="75">F69-D69</f>
        <v>-10.66516</v>
      </c>
      <c r="H69" s="109">
        <f>F69/D69</f>
        <v>0</v>
      </c>
      <c r="I69" s="640"/>
      <c r="J69" s="640">
        <v>0</v>
      </c>
      <c r="K69" s="103">
        <f t="shared" si="11"/>
        <v>0</v>
      </c>
      <c r="L69" s="103"/>
      <c r="M69" s="100"/>
      <c r="N69" s="100"/>
      <c r="O69" s="103">
        <f t="shared" si="44"/>
        <v>0</v>
      </c>
      <c r="P69" s="103"/>
      <c r="Q69" s="100"/>
      <c r="R69" s="100"/>
      <c r="S69" s="103">
        <f t="shared" si="45"/>
        <v>0</v>
      </c>
      <c r="T69" s="103"/>
      <c r="U69" s="100"/>
      <c r="V69" s="100"/>
      <c r="W69" s="103">
        <f t="shared" si="46"/>
        <v>0</v>
      </c>
      <c r="X69" s="103"/>
      <c r="Y69" s="640">
        <f t="shared" si="70"/>
        <v>0</v>
      </c>
      <c r="Z69" s="640">
        <f t="shared" si="70"/>
        <v>0</v>
      </c>
      <c r="AA69" s="103">
        <f t="shared" si="47"/>
        <v>0</v>
      </c>
      <c r="AB69" s="103"/>
      <c r="AC69" s="100"/>
      <c r="AD69" s="100"/>
      <c r="AE69" s="103">
        <f t="shared" si="48"/>
        <v>0</v>
      </c>
      <c r="AF69" s="103"/>
      <c r="AG69" s="100"/>
      <c r="AH69" s="100"/>
      <c r="AI69" s="103">
        <f t="shared" si="49"/>
        <v>0</v>
      </c>
      <c r="AJ69" s="100"/>
      <c r="AK69" s="100"/>
      <c r="AL69" s="103">
        <f t="shared" si="50"/>
        <v>0</v>
      </c>
      <c r="AM69" s="103"/>
      <c r="AN69" s="100"/>
      <c r="AO69" s="100"/>
      <c r="AP69" s="103">
        <f t="shared" si="51"/>
        <v>0</v>
      </c>
      <c r="AQ69" s="103"/>
      <c r="AR69" s="103"/>
      <c r="AS69" s="103"/>
      <c r="AT69" s="103">
        <f t="shared" si="52"/>
        <v>0</v>
      </c>
      <c r="AU69" s="103"/>
      <c r="AV69" s="100"/>
      <c r="AW69" s="100"/>
      <c r="AX69" s="103">
        <f t="shared" si="53"/>
        <v>0</v>
      </c>
      <c r="AY69" s="103"/>
      <c r="AZ69" s="100"/>
      <c r="BA69" s="100"/>
      <c r="BB69" s="103">
        <f t="shared" si="54"/>
        <v>0</v>
      </c>
      <c r="BC69" s="103"/>
      <c r="BD69" s="100"/>
      <c r="BE69" s="100"/>
      <c r="BF69" s="103">
        <f t="shared" si="55"/>
        <v>0</v>
      </c>
      <c r="BG69" s="103"/>
      <c r="BH69" s="100"/>
      <c r="BI69" s="100"/>
      <c r="BJ69" s="103">
        <f t="shared" si="56"/>
        <v>0</v>
      </c>
      <c r="BK69" s="103"/>
      <c r="BL69" s="640"/>
      <c r="BM69" s="640">
        <v>0</v>
      </c>
      <c r="BN69" s="103">
        <f>BM69-BL69</f>
        <v>0</v>
      </c>
      <c r="BO69" s="103"/>
      <c r="BP69" s="100"/>
      <c r="BQ69" s="100"/>
      <c r="BR69" s="103">
        <f t="shared" si="58"/>
        <v>0</v>
      </c>
      <c r="BS69" s="103"/>
      <c r="BT69" s="100"/>
      <c r="BU69" s="100"/>
      <c r="BV69" s="103">
        <f t="shared" si="59"/>
        <v>0</v>
      </c>
      <c r="BW69" s="103"/>
      <c r="BX69" s="100"/>
      <c r="BY69" s="100"/>
      <c r="BZ69" s="103">
        <f t="shared" si="60"/>
        <v>0</v>
      </c>
      <c r="CA69" s="103"/>
      <c r="CB69" s="100"/>
      <c r="CC69" s="100"/>
      <c r="CD69" s="103">
        <f t="shared" si="61"/>
        <v>0</v>
      </c>
      <c r="CE69" s="103"/>
      <c r="CF69" s="100"/>
      <c r="CG69" s="100"/>
      <c r="CH69" s="103">
        <f t="shared" si="62"/>
        <v>0</v>
      </c>
      <c r="CI69" s="103"/>
      <c r="CJ69" s="100"/>
      <c r="CK69" s="100"/>
      <c r="CL69" s="103">
        <f t="shared" si="63"/>
        <v>0</v>
      </c>
      <c r="CM69" s="652"/>
      <c r="CN69" s="654"/>
      <c r="CO69" s="654"/>
      <c r="CP69" s="654">
        <f t="shared" si="64"/>
        <v>0</v>
      </c>
      <c r="CQ69" s="654"/>
      <c r="CR69" s="779"/>
      <c r="CS69" s="779"/>
      <c r="CT69" s="789">
        <f t="shared" si="65"/>
        <v>0</v>
      </c>
      <c r="CU69" s="790"/>
      <c r="CV69" s="780"/>
      <c r="CW69" s="780"/>
      <c r="CX69" s="789">
        <f t="shared" si="66"/>
        <v>0</v>
      </c>
      <c r="CY69" s="790"/>
      <c r="CZ69" s="780"/>
      <c r="DA69" s="780"/>
      <c r="DB69" s="789">
        <f t="shared" si="67"/>
        <v>0</v>
      </c>
      <c r="DC69" s="790"/>
      <c r="DG69" s="654"/>
      <c r="DH69" s="654"/>
      <c r="DI69" s="654">
        <f t="shared" ref="DI69" si="76">DH69-DG69</f>
        <v>0</v>
      </c>
      <c r="DJ69" s="654"/>
      <c r="DK69" s="654">
        <v>9.7816799999999997</v>
      </c>
      <c r="DL69" s="654">
        <v>0</v>
      </c>
      <c r="DM69" s="654">
        <f t="shared" ref="DM69" si="77">DL69-DK69</f>
        <v>-9.7816799999999997</v>
      </c>
      <c r="DN69" s="654"/>
    </row>
    <row r="70" spans="1:118" ht="13.5" hidden="1" customHeight="1">
      <c r="A70" s="213"/>
      <c r="B70" s="132"/>
      <c r="C70" s="212" t="s">
        <v>574</v>
      </c>
      <c r="D70" s="160"/>
      <c r="E70" s="100">
        <f t="shared" si="72"/>
        <v>0</v>
      </c>
      <c r="F70" s="100">
        <f t="shared" si="73"/>
        <v>0</v>
      </c>
      <c r="G70" s="109">
        <f t="shared" si="75"/>
        <v>0</v>
      </c>
      <c r="H70" s="109">
        <v>0</v>
      </c>
      <c r="I70" s="640"/>
      <c r="J70" s="640"/>
      <c r="K70" s="103">
        <f>J70-I70</f>
        <v>0</v>
      </c>
      <c r="L70" s="103"/>
      <c r="M70" s="100"/>
      <c r="N70" s="100"/>
      <c r="O70" s="103">
        <f>N70-M70</f>
        <v>0</v>
      </c>
      <c r="P70" s="103"/>
      <c r="Q70" s="100"/>
      <c r="R70" s="100"/>
      <c r="S70" s="103">
        <f>R70-Q70</f>
        <v>0</v>
      </c>
      <c r="T70" s="103"/>
      <c r="U70" s="100"/>
      <c r="V70" s="100"/>
      <c r="W70" s="103">
        <f>V70-U70</f>
        <v>0</v>
      </c>
      <c r="X70" s="103"/>
      <c r="Y70" s="640">
        <f>AC70</f>
        <v>0</v>
      </c>
      <c r="Z70" s="640">
        <f>AD70</f>
        <v>0</v>
      </c>
      <c r="AA70" s="103">
        <f>Z70-Y70</f>
        <v>0</v>
      </c>
      <c r="AB70" s="103"/>
      <c r="AC70" s="100"/>
      <c r="AD70" s="100"/>
      <c r="AE70" s="103">
        <f>AD70-AC70</f>
        <v>0</v>
      </c>
      <c r="AF70" s="103"/>
      <c r="AG70" s="100"/>
      <c r="AH70" s="100"/>
      <c r="AI70" s="103">
        <f>AH70-AG70</f>
        <v>0</v>
      </c>
      <c r="AJ70" s="100"/>
      <c r="AK70" s="100"/>
      <c r="AL70" s="103">
        <f>AK70-AJ70</f>
        <v>0</v>
      </c>
      <c r="AM70" s="103"/>
      <c r="AN70" s="100"/>
      <c r="AO70" s="100"/>
      <c r="AP70" s="103">
        <f>AO70-AN70</f>
        <v>0</v>
      </c>
      <c r="AQ70" s="103"/>
      <c r="AR70" s="103"/>
      <c r="AS70" s="103"/>
      <c r="AT70" s="103">
        <f>AS70-AR70</f>
        <v>0</v>
      </c>
      <c r="AU70" s="103"/>
      <c r="AV70" s="100"/>
      <c r="AW70" s="100"/>
      <c r="AX70" s="103">
        <f>AW70-AV70</f>
        <v>0</v>
      </c>
      <c r="AY70" s="103"/>
      <c r="AZ70" s="100"/>
      <c r="BA70" s="100"/>
      <c r="BB70" s="103">
        <f>BA70-AZ70</f>
        <v>0</v>
      </c>
      <c r="BC70" s="103"/>
      <c r="BD70" s="100"/>
      <c r="BE70" s="100"/>
      <c r="BF70" s="103">
        <f>BE70-BD70</f>
        <v>0</v>
      </c>
      <c r="BG70" s="103"/>
      <c r="BH70" s="100"/>
      <c r="BI70" s="100"/>
      <c r="BJ70" s="103">
        <f>BI70-BH70</f>
        <v>0</v>
      </c>
      <c r="BK70" s="103"/>
      <c r="BL70" s="640"/>
      <c r="BM70" s="640"/>
      <c r="BN70" s="103">
        <f>BM70-BL70</f>
        <v>0</v>
      </c>
      <c r="BO70" s="103"/>
      <c r="BP70" s="100"/>
      <c r="BQ70" s="100"/>
      <c r="BR70" s="103">
        <f>BQ70-BP70</f>
        <v>0</v>
      </c>
      <c r="BS70" s="103"/>
      <c r="BT70" s="100"/>
      <c r="BU70" s="100"/>
      <c r="BV70" s="103">
        <f>BU70-BT70</f>
        <v>0</v>
      </c>
      <c r="BW70" s="103"/>
      <c r="BX70" s="100"/>
      <c r="BY70" s="100"/>
      <c r="BZ70" s="103">
        <f>BY70-BX70</f>
        <v>0</v>
      </c>
      <c r="CA70" s="103"/>
      <c r="CB70" s="100"/>
      <c r="CC70" s="100"/>
      <c r="CD70" s="103">
        <f>CC70-CB70</f>
        <v>0</v>
      </c>
      <c r="CE70" s="103"/>
      <c r="CF70" s="100"/>
      <c r="CG70" s="100"/>
      <c r="CH70" s="103">
        <f>CG70-CF70</f>
        <v>0</v>
      </c>
      <c r="CI70" s="103"/>
      <c r="CJ70" s="100"/>
      <c r="CK70" s="100"/>
      <c r="CL70" s="103">
        <f>CK70-CJ70</f>
        <v>0</v>
      </c>
      <c r="CM70" s="652"/>
      <c r="CN70" s="654"/>
      <c r="CO70" s="654"/>
      <c r="CP70" s="654">
        <f>CO70-CN70</f>
        <v>0</v>
      </c>
      <c r="CQ70" s="654"/>
      <c r="CR70" s="779"/>
      <c r="CS70" s="779"/>
      <c r="CT70" s="789">
        <f>CS70-CR70</f>
        <v>0</v>
      </c>
      <c r="CU70" s="790"/>
      <c r="CV70" s="780"/>
      <c r="CW70" s="780"/>
      <c r="CX70" s="789">
        <f>CW70-CV70</f>
        <v>0</v>
      </c>
      <c r="CY70" s="790"/>
      <c r="CZ70" s="780"/>
      <c r="DA70" s="780"/>
      <c r="DB70" s="789">
        <f>DA70-CZ70</f>
        <v>0</v>
      </c>
      <c r="DC70" s="790"/>
      <c r="DG70" s="654"/>
      <c r="DH70" s="654"/>
      <c r="DI70" s="654">
        <f>DH70-DG70</f>
        <v>0</v>
      </c>
      <c r="DJ70" s="654"/>
      <c r="DK70" s="654"/>
      <c r="DL70" s="654"/>
      <c r="DM70" s="654">
        <f>DL70-DK70</f>
        <v>0</v>
      </c>
      <c r="DN70" s="654"/>
    </row>
    <row r="71" spans="1:118" ht="13.5" hidden="1" customHeight="1">
      <c r="A71" s="213"/>
      <c r="B71" s="132"/>
      <c r="C71" s="212" t="s">
        <v>458</v>
      </c>
      <c r="D71" s="160"/>
      <c r="E71" s="100">
        <f t="shared" si="72"/>
        <v>0</v>
      </c>
      <c r="F71" s="100">
        <f t="shared" si="73"/>
        <v>0</v>
      </c>
      <c r="G71" s="109">
        <f t="shared" si="75"/>
        <v>0</v>
      </c>
      <c r="H71" s="109">
        <v>0</v>
      </c>
      <c r="I71" s="640"/>
      <c r="J71" s="640"/>
      <c r="K71" s="103">
        <f t="shared" si="11"/>
        <v>0</v>
      </c>
      <c r="L71" s="103"/>
      <c r="M71" s="100"/>
      <c r="N71" s="100"/>
      <c r="O71" s="103">
        <f t="shared" si="44"/>
        <v>0</v>
      </c>
      <c r="P71" s="103"/>
      <c r="Q71" s="100"/>
      <c r="R71" s="100"/>
      <c r="S71" s="103">
        <f t="shared" si="45"/>
        <v>0</v>
      </c>
      <c r="T71" s="103"/>
      <c r="U71" s="100"/>
      <c r="V71" s="100"/>
      <c r="W71" s="103">
        <f t="shared" si="46"/>
        <v>0</v>
      </c>
      <c r="X71" s="103"/>
      <c r="Y71" s="640">
        <f t="shared" si="70"/>
        <v>0</v>
      </c>
      <c r="Z71" s="640">
        <f t="shared" si="70"/>
        <v>0</v>
      </c>
      <c r="AA71" s="103">
        <f t="shared" si="47"/>
        <v>0</v>
      </c>
      <c r="AB71" s="103"/>
      <c r="AC71" s="100"/>
      <c r="AD71" s="100"/>
      <c r="AE71" s="103">
        <f t="shared" si="48"/>
        <v>0</v>
      </c>
      <c r="AF71" s="103"/>
      <c r="AG71" s="100"/>
      <c r="AH71" s="100"/>
      <c r="AI71" s="103">
        <f t="shared" si="49"/>
        <v>0</v>
      </c>
      <c r="AJ71" s="100"/>
      <c r="AK71" s="100"/>
      <c r="AL71" s="103">
        <f>AK71-AJ71</f>
        <v>0</v>
      </c>
      <c r="AM71" s="103"/>
      <c r="AN71" s="100"/>
      <c r="AO71" s="100"/>
      <c r="AP71" s="103">
        <f>AO71-AN71</f>
        <v>0</v>
      </c>
      <c r="AQ71" s="103"/>
      <c r="AR71" s="103"/>
      <c r="AS71" s="103"/>
      <c r="AT71" s="103">
        <f t="shared" si="52"/>
        <v>0</v>
      </c>
      <c r="AU71" s="103"/>
      <c r="AV71" s="100"/>
      <c r="AW71" s="100"/>
      <c r="AX71" s="103">
        <f>AW71-AV71</f>
        <v>0</v>
      </c>
      <c r="AY71" s="103"/>
      <c r="AZ71" s="100"/>
      <c r="BA71" s="100"/>
      <c r="BB71" s="103">
        <f t="shared" si="54"/>
        <v>0</v>
      </c>
      <c r="BC71" s="103"/>
      <c r="BD71" s="100"/>
      <c r="BE71" s="100"/>
      <c r="BF71" s="103">
        <f t="shared" si="55"/>
        <v>0</v>
      </c>
      <c r="BG71" s="103"/>
      <c r="BH71" s="100"/>
      <c r="BI71" s="100"/>
      <c r="BJ71" s="103">
        <f t="shared" si="56"/>
        <v>0</v>
      </c>
      <c r="BK71" s="103"/>
      <c r="BL71" s="640"/>
      <c r="BM71" s="640"/>
      <c r="BN71" s="103">
        <f t="shared" si="57"/>
        <v>0</v>
      </c>
      <c r="BO71" s="103"/>
      <c r="BP71" s="100"/>
      <c r="BQ71" s="100"/>
      <c r="BR71" s="103">
        <f t="shared" si="58"/>
        <v>0</v>
      </c>
      <c r="BS71" s="103"/>
      <c r="BT71" s="100"/>
      <c r="BU71" s="100"/>
      <c r="BV71" s="103">
        <f t="shared" si="59"/>
        <v>0</v>
      </c>
      <c r="BW71" s="103"/>
      <c r="BX71" s="100"/>
      <c r="BY71" s="100"/>
      <c r="BZ71" s="103">
        <f t="shared" si="60"/>
        <v>0</v>
      </c>
      <c r="CA71" s="103"/>
      <c r="CB71" s="100"/>
      <c r="CC71" s="100"/>
      <c r="CD71" s="103">
        <f t="shared" si="61"/>
        <v>0</v>
      </c>
      <c r="CE71" s="103"/>
      <c r="CF71" s="100"/>
      <c r="CG71" s="100"/>
      <c r="CH71" s="103">
        <f t="shared" si="62"/>
        <v>0</v>
      </c>
      <c r="CI71" s="103"/>
      <c r="CJ71" s="100"/>
      <c r="CK71" s="100"/>
      <c r="CL71" s="103">
        <f t="shared" si="63"/>
        <v>0</v>
      </c>
      <c r="CM71" s="652">
        <v>0</v>
      </c>
      <c r="CN71" s="654"/>
      <c r="CO71" s="654"/>
      <c r="CP71" s="654">
        <f t="shared" si="64"/>
        <v>0</v>
      </c>
      <c r="CQ71" s="654"/>
      <c r="CR71" s="779"/>
      <c r="CS71" s="779"/>
      <c r="CT71" s="789">
        <f t="shared" si="65"/>
        <v>0</v>
      </c>
      <c r="CU71" s="790"/>
      <c r="CV71" s="780"/>
      <c r="CW71" s="780"/>
      <c r="CX71" s="789">
        <f t="shared" si="66"/>
        <v>0</v>
      </c>
      <c r="CY71" s="790"/>
      <c r="CZ71" s="780"/>
      <c r="DA71" s="780"/>
      <c r="DB71" s="789">
        <f t="shared" si="67"/>
        <v>0</v>
      </c>
      <c r="DC71" s="790"/>
      <c r="DG71" s="654"/>
      <c r="DH71" s="654"/>
      <c r="DI71" s="654">
        <f t="shared" ref="DI71" si="78">DH71-DG71</f>
        <v>0</v>
      </c>
      <c r="DJ71" s="654"/>
      <c r="DK71" s="654"/>
      <c r="DL71" s="654"/>
      <c r="DM71" s="654">
        <f t="shared" ref="DM71" si="79">DL71-DK71</f>
        <v>0</v>
      </c>
      <c r="DN71" s="654"/>
    </row>
    <row r="72" spans="1:118" s="816" customFormat="1" ht="13.5" customHeight="1">
      <c r="A72" s="805"/>
      <c r="B72" s="806">
        <v>1718001877</v>
      </c>
      <c r="C72" s="807" t="s">
        <v>290</v>
      </c>
      <c r="D72" s="817">
        <v>155.45854</v>
      </c>
      <c r="E72" s="809">
        <f t="shared" si="72"/>
        <v>106.90828</v>
      </c>
      <c r="F72" s="809">
        <f>J72+N72+R72+V72+Z72+AK72+AO72+AW72+BM72+BQ72+CG72+CO72+DL72+CS72+DA72</f>
        <v>234.6996</v>
      </c>
      <c r="G72" s="810">
        <f t="shared" si="75"/>
        <v>79.241060000000004</v>
      </c>
      <c r="H72" s="810">
        <f>F72/D72</f>
        <v>1.5097247150269133</v>
      </c>
      <c r="I72" s="809"/>
      <c r="J72" s="809">
        <v>27.838100000000001</v>
      </c>
      <c r="K72" s="811">
        <f>J72-I72</f>
        <v>27.838100000000001</v>
      </c>
      <c r="L72" s="811"/>
      <c r="M72" s="809"/>
      <c r="N72" s="809"/>
      <c r="O72" s="811"/>
      <c r="P72" s="811"/>
      <c r="Q72" s="809"/>
      <c r="R72" s="809"/>
      <c r="S72" s="811"/>
      <c r="T72" s="811"/>
      <c r="U72" s="809"/>
      <c r="V72" s="809"/>
      <c r="W72" s="811"/>
      <c r="X72" s="811"/>
      <c r="Y72" s="809">
        <f>AC72</f>
        <v>0</v>
      </c>
      <c r="Z72" s="809">
        <f>AD72</f>
        <v>0</v>
      </c>
      <c r="AA72" s="811">
        <f>Z72-Y72</f>
        <v>0</v>
      </c>
      <c r="AB72" s="811"/>
      <c r="AC72" s="809"/>
      <c r="AD72" s="809"/>
      <c r="AE72" s="811">
        <f>AD72-AC72</f>
        <v>0</v>
      </c>
      <c r="AF72" s="811"/>
      <c r="AG72" s="809"/>
      <c r="AH72" s="809"/>
      <c r="AI72" s="811"/>
      <c r="AJ72" s="809"/>
      <c r="AK72" s="809"/>
      <c r="AL72" s="811">
        <f>AK72-AJ72</f>
        <v>0</v>
      </c>
      <c r="AM72" s="811"/>
      <c r="AN72" s="809"/>
      <c r="AO72" s="809"/>
      <c r="AP72" s="811">
        <f>AO72-AN72</f>
        <v>0</v>
      </c>
      <c r="AQ72" s="811"/>
      <c r="AR72" s="811"/>
      <c r="AS72" s="811"/>
      <c r="AT72" s="811"/>
      <c r="AU72" s="811"/>
      <c r="AV72" s="809"/>
      <c r="AW72" s="809"/>
      <c r="AX72" s="811">
        <f>AW72-AV72</f>
        <v>0</v>
      </c>
      <c r="AY72" s="811"/>
      <c r="AZ72" s="809"/>
      <c r="BA72" s="809"/>
      <c r="BB72" s="811"/>
      <c r="BC72" s="811"/>
      <c r="BD72" s="809"/>
      <c r="BE72" s="809"/>
      <c r="BF72" s="811"/>
      <c r="BG72" s="811"/>
      <c r="BH72" s="809"/>
      <c r="BI72" s="809"/>
      <c r="BJ72" s="811"/>
      <c r="BK72" s="811"/>
      <c r="BL72" s="809">
        <v>4.7030000000000003</v>
      </c>
      <c r="BM72" s="809">
        <v>4.7030000000000003</v>
      </c>
      <c r="BN72" s="811">
        <f>BM72-BL72</f>
        <v>0</v>
      </c>
      <c r="BO72" s="811"/>
      <c r="BP72" s="809"/>
      <c r="BQ72" s="809"/>
      <c r="BR72" s="811">
        <f>BQ72-BP72</f>
        <v>0</v>
      </c>
      <c r="BS72" s="811"/>
      <c r="BT72" s="809"/>
      <c r="BU72" s="809"/>
      <c r="BV72" s="811"/>
      <c r="BW72" s="811"/>
      <c r="BX72" s="809"/>
      <c r="BY72" s="809"/>
      <c r="BZ72" s="811"/>
      <c r="CA72" s="811"/>
      <c r="CB72" s="809"/>
      <c r="CC72" s="809"/>
      <c r="CD72" s="811"/>
      <c r="CE72" s="811"/>
      <c r="CF72" s="809"/>
      <c r="CG72" s="809"/>
      <c r="CH72" s="811"/>
      <c r="CI72" s="811"/>
      <c r="CJ72" s="809"/>
      <c r="CK72" s="809"/>
      <c r="CL72" s="811"/>
      <c r="CM72" s="812"/>
      <c r="CN72" s="811"/>
      <c r="CO72" s="811"/>
      <c r="CP72" s="811"/>
      <c r="CQ72" s="811"/>
      <c r="CR72" s="813"/>
      <c r="CS72" s="813">
        <v>80.003219999999999</v>
      </c>
      <c r="CT72" s="814"/>
      <c r="CU72" s="810"/>
      <c r="CV72" s="815"/>
      <c r="CW72" s="815"/>
      <c r="CX72" s="814"/>
      <c r="CY72" s="810"/>
      <c r="CZ72" s="815"/>
      <c r="DA72" s="815">
        <v>6</v>
      </c>
      <c r="DB72" s="814"/>
      <c r="DC72" s="810"/>
      <c r="DG72" s="811"/>
      <c r="DH72" s="811"/>
      <c r="DI72" s="811"/>
      <c r="DJ72" s="811"/>
      <c r="DK72" s="811">
        <v>102.20528</v>
      </c>
      <c r="DL72" s="811">
        <v>116.15528</v>
      </c>
      <c r="DM72" s="811"/>
      <c r="DN72" s="811"/>
    </row>
    <row r="73" spans="1:118" s="816" customFormat="1" ht="13.5" customHeight="1">
      <c r="A73" s="805"/>
      <c r="B73" s="806">
        <v>1718001901</v>
      </c>
      <c r="C73" s="807" t="s">
        <v>289</v>
      </c>
      <c r="D73" s="817">
        <v>46.45946</v>
      </c>
      <c r="E73" s="809">
        <f t="shared" si="72"/>
        <v>28.635219999999997</v>
      </c>
      <c r="F73" s="809">
        <f>J73+N73+R73+V73+Z73+AK73+AO73+AW73+BM73+BQ73+CG73+CO73+DL73+DA73+CS73</f>
        <v>7.0992100000000002</v>
      </c>
      <c r="G73" s="810">
        <f t="shared" si="75"/>
        <v>-39.360250000000001</v>
      </c>
      <c r="H73" s="810">
        <f>F73/D73</f>
        <v>0.15280440194526584</v>
      </c>
      <c r="I73" s="809">
        <v>19.467099999999999</v>
      </c>
      <c r="J73" s="809">
        <v>0</v>
      </c>
      <c r="K73" s="811">
        <f t="shared" si="11"/>
        <v>-19.467099999999999</v>
      </c>
      <c r="L73" s="811"/>
      <c r="M73" s="809"/>
      <c r="N73" s="809"/>
      <c r="O73" s="811"/>
      <c r="P73" s="811"/>
      <c r="Q73" s="809"/>
      <c r="R73" s="809"/>
      <c r="S73" s="811"/>
      <c r="T73" s="811"/>
      <c r="U73" s="809"/>
      <c r="V73" s="809"/>
      <c r="W73" s="811"/>
      <c r="X73" s="811"/>
      <c r="Y73" s="809">
        <f t="shared" si="70"/>
        <v>0</v>
      </c>
      <c r="Z73" s="809">
        <f t="shared" si="70"/>
        <v>0</v>
      </c>
      <c r="AA73" s="811">
        <f t="shared" si="47"/>
        <v>0</v>
      </c>
      <c r="AB73" s="811"/>
      <c r="AC73" s="809"/>
      <c r="AD73" s="809"/>
      <c r="AE73" s="811">
        <f t="shared" si="48"/>
        <v>0</v>
      </c>
      <c r="AF73" s="811"/>
      <c r="AG73" s="809"/>
      <c r="AH73" s="809"/>
      <c r="AI73" s="811"/>
      <c r="AJ73" s="809"/>
      <c r="AK73" s="809"/>
      <c r="AL73" s="811">
        <f>AK73-AJ73</f>
        <v>0</v>
      </c>
      <c r="AM73" s="811"/>
      <c r="AN73" s="809"/>
      <c r="AO73" s="809"/>
      <c r="AP73" s="811">
        <f>AO73-AN73</f>
        <v>0</v>
      </c>
      <c r="AQ73" s="811"/>
      <c r="AR73" s="811"/>
      <c r="AS73" s="811"/>
      <c r="AT73" s="811"/>
      <c r="AU73" s="811"/>
      <c r="AV73" s="809"/>
      <c r="AW73" s="809"/>
      <c r="AX73" s="811">
        <f>AW73-AV73</f>
        <v>0</v>
      </c>
      <c r="AY73" s="811"/>
      <c r="AZ73" s="809"/>
      <c r="BA73" s="809"/>
      <c r="BB73" s="811"/>
      <c r="BC73" s="811"/>
      <c r="BD73" s="809"/>
      <c r="BE73" s="809"/>
      <c r="BF73" s="811"/>
      <c r="BG73" s="811"/>
      <c r="BH73" s="809"/>
      <c r="BI73" s="809"/>
      <c r="BJ73" s="811"/>
      <c r="BK73" s="811"/>
      <c r="BL73" s="809"/>
      <c r="BM73" s="809"/>
      <c r="BN73" s="811">
        <f t="shared" si="57"/>
        <v>0</v>
      </c>
      <c r="BO73" s="811"/>
      <c r="BP73" s="809"/>
      <c r="BQ73" s="809"/>
      <c r="BR73" s="811">
        <f t="shared" si="58"/>
        <v>0</v>
      </c>
      <c r="BS73" s="811"/>
      <c r="BT73" s="809"/>
      <c r="BU73" s="809"/>
      <c r="BV73" s="811"/>
      <c r="BW73" s="811"/>
      <c r="BX73" s="809"/>
      <c r="BY73" s="809"/>
      <c r="BZ73" s="811"/>
      <c r="CA73" s="811"/>
      <c r="CB73" s="809"/>
      <c r="CC73" s="809"/>
      <c r="CD73" s="811"/>
      <c r="CE73" s="811"/>
      <c r="CF73" s="809"/>
      <c r="CG73" s="809"/>
      <c r="CH73" s="811"/>
      <c r="CI73" s="811"/>
      <c r="CJ73" s="809"/>
      <c r="CK73" s="809"/>
      <c r="CL73" s="811"/>
      <c r="CM73" s="812"/>
      <c r="CN73" s="811"/>
      <c r="CO73" s="811"/>
      <c r="CP73" s="811"/>
      <c r="CQ73" s="811"/>
      <c r="CR73" s="813"/>
      <c r="CS73" s="813"/>
      <c r="CT73" s="814"/>
      <c r="CU73" s="810"/>
      <c r="CV73" s="815"/>
      <c r="CW73" s="815"/>
      <c r="CX73" s="814"/>
      <c r="CY73" s="810"/>
      <c r="CZ73" s="815"/>
      <c r="DA73" s="815">
        <v>7.0992100000000002</v>
      </c>
      <c r="DB73" s="814"/>
      <c r="DC73" s="810"/>
      <c r="DG73" s="811"/>
      <c r="DH73" s="811"/>
      <c r="DI73" s="811"/>
      <c r="DJ73" s="811"/>
      <c r="DK73" s="811">
        <v>9.16812</v>
      </c>
      <c r="DL73" s="811">
        <v>0</v>
      </c>
      <c r="DM73" s="811"/>
      <c r="DN73" s="811"/>
    </row>
    <row r="74" spans="1:118" ht="12.75" customHeight="1">
      <c r="A74" s="213"/>
      <c r="B74" s="774" t="s">
        <v>641</v>
      </c>
      <c r="C74" s="212" t="s">
        <v>459</v>
      </c>
      <c r="D74" s="160">
        <v>16.85736</v>
      </c>
      <c r="E74" s="100">
        <f t="shared" si="72"/>
        <v>4.2732000000000001</v>
      </c>
      <c r="F74" s="100">
        <f t="shared" ref="F74:F88" si="80">J74+N74+R74+V74+Z74+AK74+AO74+AW74+BM74+BQ74+CG74+CO74+DL74+DA74+CS74</f>
        <v>0</v>
      </c>
      <c r="G74" s="109">
        <f t="shared" si="75"/>
        <v>-16.85736</v>
      </c>
      <c r="H74" s="109">
        <f>F74/D74</f>
        <v>0</v>
      </c>
      <c r="I74" s="640">
        <v>1.2509999999999999</v>
      </c>
      <c r="J74" s="640"/>
      <c r="K74" s="103">
        <f t="shared" si="11"/>
        <v>-1.2509999999999999</v>
      </c>
      <c r="L74" s="103"/>
      <c r="M74" s="100"/>
      <c r="N74" s="100"/>
      <c r="O74" s="103">
        <v>0</v>
      </c>
      <c r="P74" s="103"/>
      <c r="Q74" s="100"/>
      <c r="R74" s="100"/>
      <c r="S74" s="103">
        <v>0</v>
      </c>
      <c r="T74" s="103"/>
      <c r="U74" s="100"/>
      <c r="V74" s="100"/>
      <c r="W74" s="103"/>
      <c r="X74" s="103"/>
      <c r="Y74" s="640">
        <f t="shared" si="70"/>
        <v>0</v>
      </c>
      <c r="Z74" s="640">
        <f t="shared" si="70"/>
        <v>0</v>
      </c>
      <c r="AA74" s="103">
        <f t="shared" si="47"/>
        <v>0</v>
      </c>
      <c r="AB74" s="103"/>
      <c r="AC74" s="100"/>
      <c r="AD74" s="100"/>
      <c r="AE74" s="103">
        <f t="shared" si="48"/>
        <v>0</v>
      </c>
      <c r="AF74" s="103"/>
      <c r="AG74" s="100"/>
      <c r="AH74" s="100"/>
      <c r="AI74" s="103"/>
      <c r="AJ74" s="100"/>
      <c r="AK74" s="100"/>
      <c r="AL74" s="103">
        <v>0</v>
      </c>
      <c r="AM74" s="103"/>
      <c r="AN74" s="100"/>
      <c r="AO74" s="100">
        <v>0</v>
      </c>
      <c r="AP74" s="103">
        <v>0</v>
      </c>
      <c r="AQ74" s="103"/>
      <c r="AR74" s="103"/>
      <c r="AS74" s="103"/>
      <c r="AT74" s="103"/>
      <c r="AU74" s="103"/>
      <c r="AV74" s="100"/>
      <c r="AW74" s="100"/>
      <c r="AX74" s="103">
        <f>AW74-AV74</f>
        <v>0</v>
      </c>
      <c r="AY74" s="103"/>
      <c r="AZ74" s="100"/>
      <c r="BA74" s="100"/>
      <c r="BB74" s="103"/>
      <c r="BC74" s="103"/>
      <c r="BD74" s="100"/>
      <c r="BE74" s="100"/>
      <c r="BF74" s="103">
        <v>0</v>
      </c>
      <c r="BG74" s="103"/>
      <c r="BH74" s="100"/>
      <c r="BI74" s="100"/>
      <c r="BJ74" s="103">
        <v>0</v>
      </c>
      <c r="BK74" s="103"/>
      <c r="BL74" s="640"/>
      <c r="BM74" s="640"/>
      <c r="BN74" s="103">
        <f t="shared" si="57"/>
        <v>0</v>
      </c>
      <c r="BO74" s="103"/>
      <c r="BP74" s="100"/>
      <c r="BQ74" s="100"/>
      <c r="BR74" s="103">
        <f t="shared" si="58"/>
        <v>0</v>
      </c>
      <c r="BS74" s="103"/>
      <c r="BT74" s="100"/>
      <c r="BU74" s="100"/>
      <c r="BV74" s="103"/>
      <c r="BW74" s="103"/>
      <c r="BX74" s="100"/>
      <c r="BY74" s="100"/>
      <c r="BZ74" s="103">
        <v>0</v>
      </c>
      <c r="CA74" s="103"/>
      <c r="CB74" s="100"/>
      <c r="CC74" s="100"/>
      <c r="CD74" s="103"/>
      <c r="CE74" s="103"/>
      <c r="CF74" s="100"/>
      <c r="CG74" s="100"/>
      <c r="CH74" s="103">
        <v>0</v>
      </c>
      <c r="CI74" s="103"/>
      <c r="CJ74" s="100"/>
      <c r="CK74" s="100"/>
      <c r="CL74" s="103">
        <v>0</v>
      </c>
      <c r="CM74" s="652"/>
      <c r="CN74" s="654"/>
      <c r="CO74" s="654"/>
      <c r="CP74" s="654">
        <v>0</v>
      </c>
      <c r="CQ74" s="654"/>
      <c r="CR74" s="779"/>
      <c r="CS74" s="779"/>
      <c r="CT74" s="789"/>
      <c r="CU74" s="790"/>
      <c r="CV74" s="780"/>
      <c r="CW74" s="780"/>
      <c r="CX74" s="789"/>
      <c r="CY74" s="790"/>
      <c r="CZ74" s="780"/>
      <c r="DA74" s="780"/>
      <c r="DB74" s="789">
        <v>0</v>
      </c>
      <c r="DC74" s="790"/>
      <c r="DG74" s="654"/>
      <c r="DH74" s="654"/>
      <c r="DI74" s="654">
        <v>0</v>
      </c>
      <c r="DJ74" s="654"/>
      <c r="DK74" s="654">
        <v>3.0222000000000002</v>
      </c>
      <c r="DL74" s="654">
        <v>0</v>
      </c>
      <c r="DM74" s="654">
        <v>0</v>
      </c>
      <c r="DN74" s="654"/>
    </row>
    <row r="75" spans="1:118" ht="12.75" hidden="1" customHeight="1">
      <c r="A75" s="213"/>
      <c r="B75" s="132">
        <v>1718001884</v>
      </c>
      <c r="C75" s="212" t="s">
        <v>575</v>
      </c>
      <c r="D75" s="160"/>
      <c r="E75" s="100">
        <f t="shared" si="72"/>
        <v>0</v>
      </c>
      <c r="F75" s="100">
        <f t="shared" si="80"/>
        <v>0</v>
      </c>
      <c r="G75" s="109">
        <f t="shared" si="75"/>
        <v>0</v>
      </c>
      <c r="H75" s="109" t="e">
        <f>F75/D75</f>
        <v>#DIV/0!</v>
      </c>
      <c r="I75" s="640"/>
      <c r="J75" s="640"/>
      <c r="K75" s="103"/>
      <c r="L75" s="103"/>
      <c r="M75" s="100"/>
      <c r="N75" s="100"/>
      <c r="O75" s="103"/>
      <c r="P75" s="103"/>
      <c r="Q75" s="100"/>
      <c r="R75" s="100"/>
      <c r="S75" s="103"/>
      <c r="T75" s="103"/>
      <c r="U75" s="100"/>
      <c r="V75" s="100"/>
      <c r="W75" s="103"/>
      <c r="X75" s="103"/>
      <c r="Y75" s="640"/>
      <c r="Z75" s="640"/>
      <c r="AA75" s="103"/>
      <c r="AB75" s="103"/>
      <c r="AC75" s="100"/>
      <c r="AD75" s="100"/>
      <c r="AE75" s="103"/>
      <c r="AF75" s="103"/>
      <c r="AG75" s="100"/>
      <c r="AH75" s="100"/>
      <c r="AI75" s="103"/>
      <c r="AJ75" s="100"/>
      <c r="AK75" s="100"/>
      <c r="AL75" s="103"/>
      <c r="AM75" s="103"/>
      <c r="AN75" s="100"/>
      <c r="AO75" s="100"/>
      <c r="AP75" s="103"/>
      <c r="AQ75" s="103"/>
      <c r="AR75" s="103"/>
      <c r="AS75" s="103"/>
      <c r="AT75" s="103"/>
      <c r="AU75" s="103"/>
      <c r="AV75" s="100"/>
      <c r="AW75" s="100"/>
      <c r="AX75" s="103"/>
      <c r="AY75" s="103"/>
      <c r="AZ75" s="100"/>
      <c r="BA75" s="100"/>
      <c r="BB75" s="103"/>
      <c r="BC75" s="103"/>
      <c r="BD75" s="100"/>
      <c r="BE75" s="100"/>
      <c r="BF75" s="103"/>
      <c r="BG75" s="103"/>
      <c r="BH75" s="100"/>
      <c r="BI75" s="100"/>
      <c r="BJ75" s="103"/>
      <c r="BK75" s="103"/>
      <c r="BL75" s="640"/>
      <c r="BM75" s="640"/>
      <c r="BN75" s="103"/>
      <c r="BO75" s="103"/>
      <c r="BP75" s="100"/>
      <c r="BQ75" s="100"/>
      <c r="BR75" s="103"/>
      <c r="BS75" s="103"/>
      <c r="BT75" s="100"/>
      <c r="BU75" s="100"/>
      <c r="BV75" s="103"/>
      <c r="BW75" s="103"/>
      <c r="BX75" s="100"/>
      <c r="BY75" s="100"/>
      <c r="BZ75" s="103"/>
      <c r="CA75" s="103"/>
      <c r="CB75" s="100"/>
      <c r="CC75" s="100"/>
      <c r="CD75" s="103"/>
      <c r="CE75" s="103"/>
      <c r="CF75" s="100"/>
      <c r="CG75" s="100"/>
      <c r="CH75" s="103"/>
      <c r="CI75" s="103"/>
      <c r="CJ75" s="100"/>
      <c r="CK75" s="100"/>
      <c r="CL75" s="103"/>
      <c r="CM75" s="652"/>
      <c r="CN75" s="654"/>
      <c r="CO75" s="654"/>
      <c r="CP75" s="654"/>
      <c r="CQ75" s="654"/>
      <c r="CR75" s="779"/>
      <c r="CS75" s="779"/>
      <c r="CT75" s="789"/>
      <c r="CU75" s="790"/>
      <c r="CV75" s="780"/>
      <c r="CW75" s="780"/>
      <c r="CX75" s="789"/>
      <c r="CY75" s="790"/>
      <c r="CZ75" s="780"/>
      <c r="DA75" s="780"/>
      <c r="DB75" s="789"/>
      <c r="DC75" s="790"/>
      <c r="DG75" s="654"/>
      <c r="DH75" s="654"/>
      <c r="DI75" s="654"/>
      <c r="DJ75" s="654"/>
      <c r="DK75" s="654"/>
      <c r="DL75" s="654"/>
      <c r="DM75" s="654"/>
      <c r="DN75" s="654"/>
    </row>
    <row r="76" spans="1:118" ht="12.75" hidden="1" customHeight="1">
      <c r="A76" s="213"/>
      <c r="B76" s="132"/>
      <c r="C76" s="212" t="s">
        <v>460</v>
      </c>
      <c r="D76" s="160"/>
      <c r="E76" s="100">
        <f t="shared" si="72"/>
        <v>0</v>
      </c>
      <c r="F76" s="100">
        <f t="shared" si="80"/>
        <v>0</v>
      </c>
      <c r="G76" s="109">
        <f t="shared" si="75"/>
        <v>0</v>
      </c>
      <c r="H76" s="109">
        <v>0</v>
      </c>
      <c r="I76" s="640"/>
      <c r="J76" s="640"/>
      <c r="K76" s="103">
        <v>0</v>
      </c>
      <c r="L76" s="103"/>
      <c r="M76" s="100"/>
      <c r="N76" s="100"/>
      <c r="O76" s="103">
        <v>0</v>
      </c>
      <c r="P76" s="103"/>
      <c r="Q76" s="100"/>
      <c r="R76" s="100"/>
      <c r="S76" s="103">
        <v>0</v>
      </c>
      <c r="T76" s="103"/>
      <c r="U76" s="100"/>
      <c r="V76" s="100"/>
      <c r="W76" s="103"/>
      <c r="X76" s="103"/>
      <c r="Y76" s="640"/>
      <c r="Z76" s="640"/>
      <c r="AA76" s="103">
        <f t="shared" ref="AA76:AA87" si="81">Z76-Y76</f>
        <v>0</v>
      </c>
      <c r="AB76" s="103"/>
      <c r="AC76" s="100"/>
      <c r="AD76" s="100"/>
      <c r="AE76" s="103">
        <v>0</v>
      </c>
      <c r="AF76" s="103"/>
      <c r="AG76" s="100"/>
      <c r="AH76" s="100"/>
      <c r="AI76" s="103"/>
      <c r="AJ76" s="100"/>
      <c r="AK76" s="100"/>
      <c r="AL76" s="103">
        <v>0</v>
      </c>
      <c r="AM76" s="103"/>
      <c r="AN76" s="100"/>
      <c r="AO76" s="100"/>
      <c r="AP76" s="103">
        <v>0</v>
      </c>
      <c r="AQ76" s="103"/>
      <c r="AR76" s="103"/>
      <c r="AS76" s="103"/>
      <c r="AT76" s="103"/>
      <c r="AU76" s="103"/>
      <c r="AV76" s="100"/>
      <c r="AW76" s="100"/>
      <c r="AX76" s="103"/>
      <c r="AY76" s="103"/>
      <c r="AZ76" s="100"/>
      <c r="BA76" s="100"/>
      <c r="BB76" s="103"/>
      <c r="BC76" s="103"/>
      <c r="BD76" s="100"/>
      <c r="BE76" s="100"/>
      <c r="BF76" s="103">
        <v>0</v>
      </c>
      <c r="BG76" s="103"/>
      <c r="BH76" s="100"/>
      <c r="BI76" s="100"/>
      <c r="BJ76" s="103">
        <v>0</v>
      </c>
      <c r="BK76" s="103"/>
      <c r="BL76" s="640"/>
      <c r="BM76" s="640"/>
      <c r="BN76" s="103">
        <f t="shared" ref="BN76:BN98" si="82">BM76-BL76</f>
        <v>0</v>
      </c>
      <c r="BO76" s="103"/>
      <c r="BP76" s="100"/>
      <c r="BQ76" s="100"/>
      <c r="BR76" s="103">
        <f t="shared" ref="BR76:BR98" si="83">BQ76-BP76</f>
        <v>0</v>
      </c>
      <c r="BS76" s="103"/>
      <c r="BT76" s="100"/>
      <c r="BU76" s="100"/>
      <c r="BV76" s="103"/>
      <c r="BW76" s="103"/>
      <c r="BX76" s="100"/>
      <c r="BY76" s="100"/>
      <c r="BZ76" s="103">
        <v>0</v>
      </c>
      <c r="CA76" s="103"/>
      <c r="CB76" s="100"/>
      <c r="CC76" s="100"/>
      <c r="CD76" s="103"/>
      <c r="CE76" s="103"/>
      <c r="CF76" s="100"/>
      <c r="CG76" s="100"/>
      <c r="CH76" s="103">
        <v>0</v>
      </c>
      <c r="CI76" s="103"/>
      <c r="CJ76" s="100"/>
      <c r="CK76" s="100"/>
      <c r="CL76" s="103">
        <v>0</v>
      </c>
      <c r="CM76" s="652"/>
      <c r="CN76" s="654"/>
      <c r="CO76" s="654"/>
      <c r="CP76" s="654">
        <v>0</v>
      </c>
      <c r="CQ76" s="654"/>
      <c r="CR76" s="779"/>
      <c r="CS76" s="779"/>
      <c r="CT76" s="789"/>
      <c r="CU76" s="790"/>
      <c r="CV76" s="780"/>
      <c r="CW76" s="780"/>
      <c r="CX76" s="789"/>
      <c r="CY76" s="790"/>
      <c r="CZ76" s="780"/>
      <c r="DA76" s="780"/>
      <c r="DB76" s="789">
        <v>0</v>
      </c>
      <c r="DC76" s="790"/>
      <c r="DG76" s="654"/>
      <c r="DH76" s="654"/>
      <c r="DI76" s="654">
        <v>0</v>
      </c>
      <c r="DJ76" s="654"/>
      <c r="DK76" s="654"/>
      <c r="DL76" s="654"/>
      <c r="DM76" s="654">
        <v>0</v>
      </c>
      <c r="DN76" s="654"/>
    </row>
    <row r="77" spans="1:118" hidden="1">
      <c r="A77" s="213"/>
      <c r="B77" s="132">
        <v>1718002084</v>
      </c>
      <c r="C77" s="212" t="s">
        <v>334</v>
      </c>
      <c r="D77" s="160"/>
      <c r="E77" s="100">
        <f t="shared" si="72"/>
        <v>0</v>
      </c>
      <c r="F77" s="100">
        <f t="shared" si="80"/>
        <v>0</v>
      </c>
      <c r="G77" s="109"/>
      <c r="H77" s="109">
        <v>0</v>
      </c>
      <c r="I77" s="640"/>
      <c r="J77" s="640"/>
      <c r="K77" s="103">
        <v>0</v>
      </c>
      <c r="L77" s="103"/>
      <c r="M77" s="100"/>
      <c r="N77" s="100"/>
      <c r="O77" s="103">
        <v>0</v>
      </c>
      <c r="P77" s="103"/>
      <c r="Q77" s="100"/>
      <c r="R77" s="100"/>
      <c r="S77" s="103">
        <v>0</v>
      </c>
      <c r="T77" s="103"/>
      <c r="U77" s="100"/>
      <c r="V77" s="100"/>
      <c r="W77" s="103">
        <v>0</v>
      </c>
      <c r="X77" s="103"/>
      <c r="Y77" s="640"/>
      <c r="Z77" s="640"/>
      <c r="AA77" s="103">
        <f t="shared" si="81"/>
        <v>0</v>
      </c>
      <c r="AB77" s="103"/>
      <c r="AC77" s="100"/>
      <c r="AD77" s="100"/>
      <c r="AE77" s="103">
        <f t="shared" ref="AE77:AE90" si="84">AD77-AC77</f>
        <v>0</v>
      </c>
      <c r="AF77" s="103"/>
      <c r="AG77" s="100"/>
      <c r="AH77" s="100"/>
      <c r="AI77" s="103"/>
      <c r="AJ77" s="100"/>
      <c r="AK77" s="100"/>
      <c r="AL77" s="103">
        <v>0</v>
      </c>
      <c r="AM77" s="103"/>
      <c r="AN77" s="100"/>
      <c r="AO77" s="100"/>
      <c r="AP77" s="103">
        <v>0</v>
      </c>
      <c r="AQ77" s="103"/>
      <c r="AR77" s="103"/>
      <c r="AS77" s="103"/>
      <c r="AT77" s="103"/>
      <c r="AU77" s="103"/>
      <c r="AV77" s="100"/>
      <c r="AW77" s="100"/>
      <c r="AX77" s="103">
        <v>0</v>
      </c>
      <c r="AY77" s="103"/>
      <c r="AZ77" s="100"/>
      <c r="BA77" s="100"/>
      <c r="BB77" s="103">
        <v>0</v>
      </c>
      <c r="BC77" s="103"/>
      <c r="BD77" s="100"/>
      <c r="BE77" s="100"/>
      <c r="BF77" s="103">
        <v>0</v>
      </c>
      <c r="BG77" s="103"/>
      <c r="BH77" s="100"/>
      <c r="BI77" s="100"/>
      <c r="BJ77" s="103">
        <v>0</v>
      </c>
      <c r="BK77" s="103"/>
      <c r="BL77" s="640"/>
      <c r="BM77" s="640"/>
      <c r="BN77" s="103">
        <f t="shared" si="82"/>
        <v>0</v>
      </c>
      <c r="BO77" s="103"/>
      <c r="BP77" s="100"/>
      <c r="BQ77" s="100"/>
      <c r="BR77" s="103">
        <f t="shared" si="83"/>
        <v>0</v>
      </c>
      <c r="BS77" s="103"/>
      <c r="BT77" s="100"/>
      <c r="BU77" s="100"/>
      <c r="BV77" s="103"/>
      <c r="BW77" s="103"/>
      <c r="BX77" s="100"/>
      <c r="BY77" s="100"/>
      <c r="BZ77" s="103">
        <v>0</v>
      </c>
      <c r="CA77" s="103"/>
      <c r="CB77" s="100"/>
      <c r="CC77" s="100"/>
      <c r="CD77" s="103"/>
      <c r="CE77" s="103"/>
      <c r="CF77" s="100"/>
      <c r="CG77" s="100"/>
      <c r="CH77" s="103">
        <v>0</v>
      </c>
      <c r="CI77" s="103"/>
      <c r="CJ77" s="100"/>
      <c r="CK77" s="100"/>
      <c r="CL77" s="103">
        <v>0</v>
      </c>
      <c r="CM77" s="652"/>
      <c r="CN77" s="654"/>
      <c r="CO77" s="654"/>
      <c r="CP77" s="654">
        <v>0</v>
      </c>
      <c r="CQ77" s="654"/>
      <c r="CR77" s="779"/>
      <c r="CS77" s="779"/>
      <c r="CT77" s="789"/>
      <c r="CU77" s="790"/>
      <c r="CV77" s="780"/>
      <c r="CW77" s="780"/>
      <c r="CX77" s="789"/>
      <c r="CY77" s="790"/>
      <c r="CZ77" s="780"/>
      <c r="DA77" s="780"/>
      <c r="DB77" s="789">
        <v>0</v>
      </c>
      <c r="DC77" s="790"/>
      <c r="DG77" s="654"/>
      <c r="DH77" s="654"/>
      <c r="DI77" s="654">
        <v>0</v>
      </c>
      <c r="DJ77" s="654"/>
      <c r="DK77" s="654"/>
      <c r="DL77" s="654"/>
      <c r="DM77" s="654">
        <v>0</v>
      </c>
      <c r="DN77" s="654"/>
    </row>
    <row r="78" spans="1:118" ht="12" hidden="1" customHeight="1">
      <c r="A78" s="213"/>
      <c r="B78" s="132">
        <v>1718002060</v>
      </c>
      <c r="C78" s="212" t="s">
        <v>719</v>
      </c>
      <c r="D78" s="160"/>
      <c r="E78" s="100">
        <f t="shared" si="72"/>
        <v>0</v>
      </c>
      <c r="F78" s="100">
        <f t="shared" si="80"/>
        <v>0</v>
      </c>
      <c r="G78" s="109">
        <f>F78-D78</f>
        <v>0</v>
      </c>
      <c r="H78" s="109">
        <v>0</v>
      </c>
      <c r="I78" s="100"/>
      <c r="J78" s="100"/>
      <c r="K78" s="103">
        <f t="shared" ref="K78:K96" si="85">J78-I78</f>
        <v>0</v>
      </c>
      <c r="L78" s="103"/>
      <c r="M78" s="100"/>
      <c r="N78" s="100"/>
      <c r="O78" s="103">
        <f t="shared" ref="O78:O90" si="86">N78-M78</f>
        <v>0</v>
      </c>
      <c r="P78" s="103"/>
      <c r="Q78" s="100"/>
      <c r="R78" s="100"/>
      <c r="S78" s="103">
        <f t="shared" ref="S78:S90" si="87">R78-Q78</f>
        <v>0</v>
      </c>
      <c r="T78" s="103"/>
      <c r="U78" s="100"/>
      <c r="V78" s="100"/>
      <c r="W78" s="103">
        <f t="shared" ref="W78:W87" si="88">V78-U78</f>
        <v>0</v>
      </c>
      <c r="X78" s="103"/>
      <c r="Y78" s="640">
        <f t="shared" ref="Y78:Z96" si="89">AC78</f>
        <v>0</v>
      </c>
      <c r="Z78" s="640">
        <f t="shared" si="89"/>
        <v>0</v>
      </c>
      <c r="AA78" s="103">
        <f t="shared" si="81"/>
        <v>0</v>
      </c>
      <c r="AB78" s="103"/>
      <c r="AC78" s="100"/>
      <c r="AD78" s="100"/>
      <c r="AE78" s="103">
        <f t="shared" si="84"/>
        <v>0</v>
      </c>
      <c r="AF78" s="103"/>
      <c r="AG78" s="100"/>
      <c r="AH78" s="100"/>
      <c r="AI78" s="103">
        <f t="shared" ref="AI78:AI87" si="90">AH78-AG78</f>
        <v>0</v>
      </c>
      <c r="AJ78" s="100"/>
      <c r="AK78" s="100"/>
      <c r="AL78" s="103">
        <f t="shared" ref="AL78:AL87" si="91">AK78-AJ78</f>
        <v>0</v>
      </c>
      <c r="AM78" s="103"/>
      <c r="AN78" s="100"/>
      <c r="AO78" s="100"/>
      <c r="AP78" s="103">
        <f t="shared" ref="AP78:AP90" si="92">AO78-AN78</f>
        <v>0</v>
      </c>
      <c r="AQ78" s="103"/>
      <c r="AR78" s="103"/>
      <c r="AS78" s="103"/>
      <c r="AT78" s="103">
        <f t="shared" ref="AT78:AT87" si="93">AS78-AR78</f>
        <v>0</v>
      </c>
      <c r="AU78" s="103"/>
      <c r="AV78" s="640"/>
      <c r="AW78" s="640"/>
      <c r="AX78" s="103">
        <f t="shared" ref="AX78:AX87" si="94">AW78-AV78</f>
        <v>0</v>
      </c>
      <c r="AY78" s="103"/>
      <c r="AZ78" s="100"/>
      <c r="BA78" s="100"/>
      <c r="BB78" s="103">
        <f t="shared" ref="BB78:BB87" si="95">BA78-AZ78</f>
        <v>0</v>
      </c>
      <c r="BC78" s="103"/>
      <c r="BD78" s="100"/>
      <c r="BE78" s="100"/>
      <c r="BF78" s="103">
        <f t="shared" ref="BF78:BF87" si="96">BE78-BD78</f>
        <v>0</v>
      </c>
      <c r="BG78" s="103"/>
      <c r="BH78" s="100"/>
      <c r="BI78" s="100"/>
      <c r="BJ78" s="103">
        <f t="shared" ref="BJ78:BJ90" si="97">BI78-BH78</f>
        <v>0</v>
      </c>
      <c r="BK78" s="103"/>
      <c r="BL78" s="640"/>
      <c r="BM78" s="640"/>
      <c r="BN78" s="103">
        <f t="shared" si="82"/>
        <v>0</v>
      </c>
      <c r="BO78" s="103"/>
      <c r="BP78" s="100"/>
      <c r="BQ78" s="100"/>
      <c r="BR78" s="103">
        <f t="shared" si="83"/>
        <v>0</v>
      </c>
      <c r="BS78" s="103"/>
      <c r="BT78" s="100"/>
      <c r="BU78" s="100"/>
      <c r="BV78" s="103">
        <f t="shared" ref="BV78:BV87" si="98">BU78-BT78</f>
        <v>0</v>
      </c>
      <c r="BW78" s="103"/>
      <c r="BX78" s="100"/>
      <c r="BY78" s="100"/>
      <c r="BZ78" s="103">
        <f t="shared" ref="BZ78:BZ87" si="99">BY78-BX78</f>
        <v>0</v>
      </c>
      <c r="CA78" s="103"/>
      <c r="CB78" s="100"/>
      <c r="CC78" s="100"/>
      <c r="CD78" s="103">
        <f t="shared" ref="CD78:CD87" si="100">CC78-CB78</f>
        <v>0</v>
      </c>
      <c r="CE78" s="103"/>
      <c r="CF78" s="100"/>
      <c r="CG78" s="100"/>
      <c r="CH78" s="103">
        <f t="shared" ref="CH78:CH90" si="101">CG78-CF78</f>
        <v>0</v>
      </c>
      <c r="CI78" s="103"/>
      <c r="CJ78" s="100"/>
      <c r="CK78" s="100"/>
      <c r="CL78" s="103">
        <f t="shared" ref="CL78:CL87" si="102">CK78-CJ78</f>
        <v>0</v>
      </c>
      <c r="CM78" s="652"/>
      <c r="CN78" s="654"/>
      <c r="CO78" s="654"/>
      <c r="CP78" s="654">
        <f t="shared" ref="CP78:CP87" si="103">CO78-CN78</f>
        <v>0</v>
      </c>
      <c r="CQ78" s="654"/>
      <c r="CR78" s="779"/>
      <c r="CS78" s="779"/>
      <c r="CT78" s="789">
        <f t="shared" ref="CT78:CT87" si="104">CS78-CR78</f>
        <v>0</v>
      </c>
      <c r="CU78" s="790"/>
      <c r="CV78" s="780"/>
      <c r="CW78" s="780"/>
      <c r="CX78" s="789">
        <f t="shared" ref="CX78:CX87" si="105">CW78-CV78</f>
        <v>0</v>
      </c>
      <c r="CY78" s="790"/>
      <c r="CZ78" s="780"/>
      <c r="DA78" s="780"/>
      <c r="DB78" s="789">
        <f t="shared" ref="DB78:DB87" si="106">DA78-CZ78</f>
        <v>0</v>
      </c>
      <c r="DC78" s="790"/>
      <c r="DG78" s="654"/>
      <c r="DH78" s="654"/>
      <c r="DI78" s="654">
        <f t="shared" ref="DI78:DI87" si="107">DH78-DG78</f>
        <v>0</v>
      </c>
      <c r="DJ78" s="654"/>
      <c r="DK78" s="654"/>
      <c r="DL78" s="654"/>
      <c r="DM78" s="654">
        <f t="shared" ref="DM78:DM87" si="108">DL78-DK78</f>
        <v>0</v>
      </c>
      <c r="DN78" s="654"/>
    </row>
    <row r="79" spans="1:118" ht="12" hidden="1" customHeight="1">
      <c r="A79" s="213"/>
      <c r="B79" s="132"/>
      <c r="C79" s="213" t="s">
        <v>293</v>
      </c>
      <c r="D79" s="160"/>
      <c r="E79" s="100">
        <f t="shared" si="72"/>
        <v>0</v>
      </c>
      <c r="F79" s="100">
        <f t="shared" si="80"/>
        <v>0</v>
      </c>
      <c r="G79" s="109">
        <f>F79-D79</f>
        <v>0</v>
      </c>
      <c r="H79" s="109"/>
      <c r="I79" s="100"/>
      <c r="J79" s="100"/>
      <c r="K79" s="103">
        <f t="shared" si="85"/>
        <v>0</v>
      </c>
      <c r="L79" s="103"/>
      <c r="M79" s="100"/>
      <c r="N79" s="100"/>
      <c r="O79" s="103">
        <f t="shared" si="86"/>
        <v>0</v>
      </c>
      <c r="P79" s="103"/>
      <c r="Q79" s="100"/>
      <c r="R79" s="100"/>
      <c r="S79" s="103">
        <f t="shared" si="87"/>
        <v>0</v>
      </c>
      <c r="T79" s="103" t="e">
        <f>R79/Q79</f>
        <v>#DIV/0!</v>
      </c>
      <c r="U79" s="100"/>
      <c r="V79" s="100"/>
      <c r="W79" s="103">
        <f t="shared" si="88"/>
        <v>0</v>
      </c>
      <c r="X79" s="103"/>
      <c r="Y79" s="640">
        <f t="shared" si="89"/>
        <v>0</v>
      </c>
      <c r="Z79" s="640">
        <f t="shared" si="89"/>
        <v>0</v>
      </c>
      <c r="AA79" s="103">
        <f t="shared" si="81"/>
        <v>0</v>
      </c>
      <c r="AB79" s="103"/>
      <c r="AC79" s="100"/>
      <c r="AD79" s="100"/>
      <c r="AE79" s="103">
        <f t="shared" si="84"/>
        <v>0</v>
      </c>
      <c r="AF79" s="103"/>
      <c r="AG79" s="100"/>
      <c r="AH79" s="100"/>
      <c r="AI79" s="103">
        <f t="shared" si="90"/>
        <v>0</v>
      </c>
      <c r="AJ79" s="100"/>
      <c r="AK79" s="100"/>
      <c r="AL79" s="103">
        <f t="shared" si="91"/>
        <v>0</v>
      </c>
      <c r="AM79" s="103"/>
      <c r="AN79" s="100"/>
      <c r="AO79" s="100"/>
      <c r="AP79" s="103">
        <f t="shared" si="92"/>
        <v>0</v>
      </c>
      <c r="AQ79" s="103"/>
      <c r="AR79" s="103"/>
      <c r="AS79" s="103"/>
      <c r="AT79" s="103">
        <f t="shared" si="93"/>
        <v>0</v>
      </c>
      <c r="AU79" s="103"/>
      <c r="AV79" s="100"/>
      <c r="AW79" s="100"/>
      <c r="AX79" s="103">
        <f t="shared" si="94"/>
        <v>0</v>
      </c>
      <c r="AY79" s="103"/>
      <c r="AZ79" s="100"/>
      <c r="BA79" s="100"/>
      <c r="BB79" s="103">
        <f t="shared" si="95"/>
        <v>0</v>
      </c>
      <c r="BC79" s="103"/>
      <c r="BD79" s="100"/>
      <c r="BE79" s="100"/>
      <c r="BF79" s="103">
        <f t="shared" si="96"/>
        <v>0</v>
      </c>
      <c r="BG79" s="103"/>
      <c r="BH79" s="100"/>
      <c r="BI79" s="100"/>
      <c r="BJ79" s="103">
        <f t="shared" si="97"/>
        <v>0</v>
      </c>
      <c r="BK79" s="103"/>
      <c r="BL79" s="100"/>
      <c r="BM79" s="100"/>
      <c r="BN79" s="103">
        <f t="shared" si="82"/>
        <v>0</v>
      </c>
      <c r="BO79" s="103"/>
      <c r="BP79" s="100"/>
      <c r="BQ79" s="100"/>
      <c r="BR79" s="103">
        <f t="shared" si="83"/>
        <v>0</v>
      </c>
      <c r="BS79" s="103"/>
      <c r="BT79" s="100"/>
      <c r="BU79" s="100"/>
      <c r="BV79" s="103">
        <f t="shared" si="98"/>
        <v>0</v>
      </c>
      <c r="BW79" s="103"/>
      <c r="BX79" s="100"/>
      <c r="BY79" s="100"/>
      <c r="BZ79" s="103">
        <f t="shared" si="99"/>
        <v>0</v>
      </c>
      <c r="CA79" s="103"/>
      <c r="CB79" s="100"/>
      <c r="CC79" s="100"/>
      <c r="CD79" s="103">
        <f t="shared" si="100"/>
        <v>0</v>
      </c>
      <c r="CE79" s="103"/>
      <c r="CF79" s="100"/>
      <c r="CG79" s="100"/>
      <c r="CH79" s="103">
        <f t="shared" si="101"/>
        <v>0</v>
      </c>
      <c r="CI79" s="143" t="e">
        <f t="shared" ref="CI79:CI90" si="109">CG79/CF79</f>
        <v>#DIV/0!</v>
      </c>
      <c r="CJ79" s="100"/>
      <c r="CK79" s="100"/>
      <c r="CL79" s="103">
        <f t="shared" si="102"/>
        <v>0</v>
      </c>
      <c r="CM79" s="652"/>
      <c r="CN79" s="654"/>
      <c r="CO79" s="654"/>
      <c r="CP79" s="654">
        <f t="shared" si="103"/>
        <v>0</v>
      </c>
      <c r="CQ79" s="654"/>
      <c r="CR79" s="779"/>
      <c r="CS79" s="779"/>
      <c r="CT79" s="789">
        <f t="shared" si="104"/>
        <v>0</v>
      </c>
      <c r="CU79" s="790"/>
      <c r="CV79" s="780"/>
      <c r="CW79" s="780"/>
      <c r="CX79" s="789">
        <f t="shared" si="105"/>
        <v>0</v>
      </c>
      <c r="CY79" s="790"/>
      <c r="CZ79" s="780"/>
      <c r="DA79" s="780"/>
      <c r="DB79" s="789">
        <f t="shared" si="106"/>
        <v>0</v>
      </c>
      <c r="DC79" s="790"/>
      <c r="DG79" s="654"/>
      <c r="DH79" s="654"/>
      <c r="DI79" s="654">
        <f t="shared" si="107"/>
        <v>0</v>
      </c>
      <c r="DJ79" s="654"/>
      <c r="DK79" s="654"/>
      <c r="DL79" s="654"/>
      <c r="DM79" s="654">
        <f t="shared" si="108"/>
        <v>0</v>
      </c>
      <c r="DN79" s="654"/>
    </row>
    <row r="80" spans="1:118" s="816" customFormat="1" ht="12.75" customHeight="1">
      <c r="A80" s="805"/>
      <c r="B80" s="806">
        <v>1718002694</v>
      </c>
      <c r="C80" s="805" t="s">
        <v>461</v>
      </c>
      <c r="D80" s="817">
        <v>281.13200000000001</v>
      </c>
      <c r="E80" s="809">
        <f t="shared" si="72"/>
        <v>136.23000000000002</v>
      </c>
      <c r="F80" s="809">
        <f t="shared" si="80"/>
        <v>237.01221999999996</v>
      </c>
      <c r="G80" s="810">
        <f>F80-D80</f>
        <v>-44.119780000000048</v>
      </c>
      <c r="H80" s="810">
        <v>0</v>
      </c>
      <c r="I80" s="809">
        <v>43.524000000000001</v>
      </c>
      <c r="J80" s="809">
        <v>10.682</v>
      </c>
      <c r="K80" s="811">
        <f t="shared" si="85"/>
        <v>-32.841999999999999</v>
      </c>
      <c r="L80" s="811"/>
      <c r="M80" s="809"/>
      <c r="N80" s="809"/>
      <c r="O80" s="811">
        <f t="shared" si="86"/>
        <v>0</v>
      </c>
      <c r="P80" s="811"/>
      <c r="Q80" s="809"/>
      <c r="R80" s="809"/>
      <c r="S80" s="811">
        <f t="shared" si="87"/>
        <v>0</v>
      </c>
      <c r="T80" s="811"/>
      <c r="U80" s="809"/>
      <c r="V80" s="809"/>
      <c r="W80" s="811">
        <f t="shared" si="88"/>
        <v>0</v>
      </c>
      <c r="X80" s="811"/>
      <c r="Y80" s="809">
        <f t="shared" si="89"/>
        <v>0</v>
      </c>
      <c r="Z80" s="809">
        <f t="shared" si="89"/>
        <v>0</v>
      </c>
      <c r="AA80" s="811">
        <f t="shared" si="81"/>
        <v>0</v>
      </c>
      <c r="AB80" s="811"/>
      <c r="AC80" s="809"/>
      <c r="AD80" s="809"/>
      <c r="AE80" s="811">
        <f t="shared" si="84"/>
        <v>0</v>
      </c>
      <c r="AF80" s="811" t="e">
        <f>AD80/AC80</f>
        <v>#DIV/0!</v>
      </c>
      <c r="AG80" s="809"/>
      <c r="AH80" s="809"/>
      <c r="AI80" s="811">
        <f t="shared" si="90"/>
        <v>0</v>
      </c>
      <c r="AJ80" s="809">
        <v>18.065999999999999</v>
      </c>
      <c r="AK80" s="809"/>
      <c r="AL80" s="811">
        <f t="shared" si="91"/>
        <v>-18.065999999999999</v>
      </c>
      <c r="AM80" s="811"/>
      <c r="AN80" s="809"/>
      <c r="AO80" s="809"/>
      <c r="AP80" s="811">
        <f t="shared" si="92"/>
        <v>0</v>
      </c>
      <c r="AQ80" s="811"/>
      <c r="AR80" s="811"/>
      <c r="AS80" s="811"/>
      <c r="AT80" s="811">
        <f t="shared" si="93"/>
        <v>0</v>
      </c>
      <c r="AU80" s="811"/>
      <c r="AV80" s="809"/>
      <c r="AW80" s="809"/>
      <c r="AX80" s="811">
        <f t="shared" si="94"/>
        <v>0</v>
      </c>
      <c r="AY80" s="811"/>
      <c r="AZ80" s="809"/>
      <c r="BA80" s="809"/>
      <c r="BB80" s="811">
        <f t="shared" si="95"/>
        <v>0</v>
      </c>
      <c r="BC80" s="811"/>
      <c r="BD80" s="809"/>
      <c r="BE80" s="809"/>
      <c r="BF80" s="811">
        <f t="shared" si="96"/>
        <v>0</v>
      </c>
      <c r="BG80" s="811"/>
      <c r="BH80" s="809"/>
      <c r="BI80" s="809"/>
      <c r="BJ80" s="811">
        <f t="shared" si="97"/>
        <v>0</v>
      </c>
      <c r="BK80" s="811"/>
      <c r="BL80" s="809"/>
      <c r="BM80" s="809"/>
      <c r="BN80" s="811">
        <f t="shared" si="82"/>
        <v>0</v>
      </c>
      <c r="BO80" s="811"/>
      <c r="BP80" s="809"/>
      <c r="BQ80" s="809"/>
      <c r="BR80" s="811">
        <f t="shared" si="83"/>
        <v>0</v>
      </c>
      <c r="BS80" s="811"/>
      <c r="BT80" s="809"/>
      <c r="BU80" s="809"/>
      <c r="BV80" s="811">
        <f t="shared" si="98"/>
        <v>0</v>
      </c>
      <c r="BW80" s="811"/>
      <c r="BX80" s="809"/>
      <c r="BY80" s="809"/>
      <c r="BZ80" s="811">
        <f t="shared" si="99"/>
        <v>0</v>
      </c>
      <c r="CA80" s="811"/>
      <c r="CB80" s="809"/>
      <c r="CC80" s="809"/>
      <c r="CD80" s="811">
        <f t="shared" si="100"/>
        <v>0</v>
      </c>
      <c r="CE80" s="811"/>
      <c r="CF80" s="809"/>
      <c r="CG80" s="809"/>
      <c r="CH80" s="811">
        <f t="shared" si="101"/>
        <v>0</v>
      </c>
      <c r="CI80" s="818"/>
      <c r="CJ80" s="809"/>
      <c r="CK80" s="809"/>
      <c r="CL80" s="811">
        <f t="shared" si="102"/>
        <v>0</v>
      </c>
      <c r="CM80" s="812"/>
      <c r="CN80" s="811"/>
      <c r="CO80" s="811"/>
      <c r="CP80" s="811">
        <f t="shared" si="103"/>
        <v>0</v>
      </c>
      <c r="CQ80" s="811"/>
      <c r="CR80" s="813"/>
      <c r="CS80" s="813">
        <v>78.975070000000002</v>
      </c>
      <c r="CT80" s="814">
        <f t="shared" si="104"/>
        <v>78.975070000000002</v>
      </c>
      <c r="CU80" s="810"/>
      <c r="CV80" s="815"/>
      <c r="CW80" s="815"/>
      <c r="CX80" s="814">
        <f t="shared" si="105"/>
        <v>0</v>
      </c>
      <c r="CY80" s="810"/>
      <c r="CZ80" s="815"/>
      <c r="DA80" s="815">
        <v>1.778</v>
      </c>
      <c r="DB80" s="814">
        <f t="shared" si="106"/>
        <v>1.778</v>
      </c>
      <c r="DC80" s="810"/>
      <c r="DG80" s="811"/>
      <c r="DH80" s="811"/>
      <c r="DI80" s="811">
        <f t="shared" si="107"/>
        <v>0</v>
      </c>
      <c r="DJ80" s="811"/>
      <c r="DK80" s="811">
        <v>74.64</v>
      </c>
      <c r="DL80" s="811">
        <v>145.57714999999999</v>
      </c>
      <c r="DM80" s="811">
        <f t="shared" si="108"/>
        <v>70.937149999999988</v>
      </c>
      <c r="DN80" s="811"/>
    </row>
    <row r="81" spans="1:118" ht="12.75" hidden="1" customHeight="1">
      <c r="A81" s="213"/>
      <c r="B81" s="132"/>
      <c r="C81" s="213" t="s">
        <v>294</v>
      </c>
      <c r="D81" s="138">
        <v>0</v>
      </c>
      <c r="E81" s="100">
        <f t="shared" ref="E81:E85" si="110">I81+M81+Q81+U81+Y81+AJ81+AN81+AR81+AV81+BD81+BH81+BX81+CF81+CJ81+CN81+CR81+CV81+CZ81+AZ81+BL81+BT81</f>
        <v>0</v>
      </c>
      <c r="F81" s="100">
        <f t="shared" si="80"/>
        <v>0</v>
      </c>
      <c r="G81" s="109">
        <f t="shared" ref="G81:G125" si="111">F81-E81</f>
        <v>0</v>
      </c>
      <c r="H81" s="109" t="e">
        <f t="shared" ref="H81:H112" si="112">F81/E81</f>
        <v>#DIV/0!</v>
      </c>
      <c r="I81" s="100"/>
      <c r="J81" s="100"/>
      <c r="K81" s="103">
        <f t="shared" si="85"/>
        <v>0</v>
      </c>
      <c r="L81" s="103"/>
      <c r="M81" s="100"/>
      <c r="N81" s="100"/>
      <c r="O81" s="103">
        <f t="shared" si="86"/>
        <v>0</v>
      </c>
      <c r="P81" s="103"/>
      <c r="Q81" s="100"/>
      <c r="R81" s="100"/>
      <c r="S81" s="103">
        <f t="shared" si="87"/>
        <v>0</v>
      </c>
      <c r="T81" s="103"/>
      <c r="U81" s="100"/>
      <c r="V81" s="100"/>
      <c r="W81" s="103">
        <f t="shared" si="88"/>
        <v>0</v>
      </c>
      <c r="X81" s="103"/>
      <c r="Y81" s="640">
        <f t="shared" si="89"/>
        <v>0</v>
      </c>
      <c r="Z81" s="640">
        <f t="shared" si="89"/>
        <v>0</v>
      </c>
      <c r="AA81" s="103">
        <f t="shared" si="81"/>
        <v>0</v>
      </c>
      <c r="AB81" s="103"/>
      <c r="AC81" s="100"/>
      <c r="AD81" s="100"/>
      <c r="AE81" s="103">
        <f t="shared" si="84"/>
        <v>0</v>
      </c>
      <c r="AF81" s="103" t="e">
        <f>AD81/AC81</f>
        <v>#DIV/0!</v>
      </c>
      <c r="AG81" s="100"/>
      <c r="AH81" s="100"/>
      <c r="AI81" s="103">
        <f t="shared" si="90"/>
        <v>0</v>
      </c>
      <c r="AJ81" s="100"/>
      <c r="AK81" s="100"/>
      <c r="AL81" s="103">
        <f t="shared" si="91"/>
        <v>0</v>
      </c>
      <c r="AM81" s="103"/>
      <c r="AN81" s="100"/>
      <c r="AO81" s="100"/>
      <c r="AP81" s="103">
        <f t="shared" si="92"/>
        <v>0</v>
      </c>
      <c r="AQ81" s="103"/>
      <c r="AR81" s="103"/>
      <c r="AS81" s="103"/>
      <c r="AT81" s="103">
        <f t="shared" si="93"/>
        <v>0</v>
      </c>
      <c r="AU81" s="103"/>
      <c r="AV81" s="100"/>
      <c r="AW81" s="100"/>
      <c r="AX81" s="103">
        <f t="shared" si="94"/>
        <v>0</v>
      </c>
      <c r="AY81" s="103"/>
      <c r="AZ81" s="100"/>
      <c r="BA81" s="100"/>
      <c r="BB81" s="103">
        <f t="shared" si="95"/>
        <v>0</v>
      </c>
      <c r="BC81" s="103"/>
      <c r="BD81" s="100"/>
      <c r="BE81" s="100"/>
      <c r="BF81" s="103">
        <f t="shared" si="96"/>
        <v>0</v>
      </c>
      <c r="BG81" s="103"/>
      <c r="BH81" s="100"/>
      <c r="BI81" s="100"/>
      <c r="BJ81" s="103">
        <f t="shared" si="97"/>
        <v>0</v>
      </c>
      <c r="BK81" s="103"/>
      <c r="BL81" s="100"/>
      <c r="BM81" s="100"/>
      <c r="BN81" s="103">
        <f t="shared" si="82"/>
        <v>0</v>
      </c>
      <c r="BO81" s="103"/>
      <c r="BP81" s="100"/>
      <c r="BQ81" s="100"/>
      <c r="BR81" s="103">
        <f t="shared" si="83"/>
        <v>0</v>
      </c>
      <c r="BS81" s="103"/>
      <c r="BT81" s="100"/>
      <c r="BU81" s="100"/>
      <c r="BV81" s="103">
        <f t="shared" si="98"/>
        <v>0</v>
      </c>
      <c r="BW81" s="103"/>
      <c r="BX81" s="100"/>
      <c r="BY81" s="100"/>
      <c r="BZ81" s="103">
        <f t="shared" si="99"/>
        <v>0</v>
      </c>
      <c r="CA81" s="103"/>
      <c r="CB81" s="100"/>
      <c r="CC81" s="100"/>
      <c r="CD81" s="103">
        <f t="shared" si="100"/>
        <v>0</v>
      </c>
      <c r="CE81" s="103"/>
      <c r="CF81" s="100"/>
      <c r="CG81" s="100"/>
      <c r="CH81" s="103">
        <f t="shared" si="101"/>
        <v>0</v>
      </c>
      <c r="CI81" s="143" t="e">
        <f t="shared" si="109"/>
        <v>#DIV/0!</v>
      </c>
      <c r="CJ81" s="100"/>
      <c r="CK81" s="100"/>
      <c r="CL81" s="103">
        <f t="shared" si="102"/>
        <v>0</v>
      </c>
      <c r="CM81" s="652"/>
      <c r="CN81" s="654"/>
      <c r="CO81" s="654"/>
      <c r="CP81" s="654">
        <f t="shared" si="103"/>
        <v>0</v>
      </c>
      <c r="CQ81" s="654"/>
      <c r="CR81" s="779"/>
      <c r="CS81" s="779"/>
      <c r="CT81" s="789">
        <f t="shared" si="104"/>
        <v>0</v>
      </c>
      <c r="CU81" s="790"/>
      <c r="CV81" s="780"/>
      <c r="CW81" s="780"/>
      <c r="CX81" s="789">
        <f t="shared" si="105"/>
        <v>0</v>
      </c>
      <c r="CY81" s="790"/>
      <c r="CZ81" s="780"/>
      <c r="DA81" s="780"/>
      <c r="DB81" s="789">
        <f t="shared" si="106"/>
        <v>0</v>
      </c>
      <c r="DC81" s="790"/>
      <c r="DG81" s="654"/>
      <c r="DH81" s="654"/>
      <c r="DI81" s="654">
        <f t="shared" si="107"/>
        <v>0</v>
      </c>
      <c r="DJ81" s="654"/>
      <c r="DK81" s="654"/>
      <c r="DL81" s="654"/>
      <c r="DM81" s="654">
        <f t="shared" si="108"/>
        <v>0</v>
      </c>
      <c r="DN81" s="654"/>
    </row>
    <row r="82" spans="1:118" ht="12.75" hidden="1" customHeight="1">
      <c r="A82" s="213"/>
      <c r="B82" s="132"/>
      <c r="C82" s="213" t="s">
        <v>295</v>
      </c>
      <c r="D82" s="138">
        <v>0</v>
      </c>
      <c r="E82" s="100">
        <f t="shared" si="110"/>
        <v>0</v>
      </c>
      <c r="F82" s="100">
        <f t="shared" si="80"/>
        <v>0</v>
      </c>
      <c r="G82" s="109">
        <f t="shared" si="111"/>
        <v>0</v>
      </c>
      <c r="H82" s="109" t="e">
        <f t="shared" si="112"/>
        <v>#DIV/0!</v>
      </c>
      <c r="I82" s="100"/>
      <c r="J82" s="100"/>
      <c r="K82" s="103">
        <f t="shared" si="85"/>
        <v>0</v>
      </c>
      <c r="L82" s="103"/>
      <c r="M82" s="100"/>
      <c r="N82" s="100"/>
      <c r="O82" s="103">
        <f t="shared" si="86"/>
        <v>0</v>
      </c>
      <c r="P82" s="103"/>
      <c r="Q82" s="100"/>
      <c r="R82" s="100"/>
      <c r="S82" s="103">
        <f t="shared" si="87"/>
        <v>0</v>
      </c>
      <c r="T82" s="103"/>
      <c r="U82" s="100"/>
      <c r="V82" s="100"/>
      <c r="W82" s="103">
        <f t="shared" si="88"/>
        <v>0</v>
      </c>
      <c r="X82" s="103"/>
      <c r="Y82" s="640">
        <f t="shared" si="89"/>
        <v>0</v>
      </c>
      <c r="Z82" s="640">
        <f t="shared" si="89"/>
        <v>0</v>
      </c>
      <c r="AA82" s="103">
        <f t="shared" si="81"/>
        <v>0</v>
      </c>
      <c r="AB82" s="103"/>
      <c r="AC82" s="100"/>
      <c r="AD82" s="100"/>
      <c r="AE82" s="103">
        <f t="shared" si="84"/>
        <v>0</v>
      </c>
      <c r="AF82" s="103"/>
      <c r="AG82" s="100"/>
      <c r="AH82" s="100"/>
      <c r="AI82" s="103">
        <f t="shared" si="90"/>
        <v>0</v>
      </c>
      <c r="AJ82" s="100"/>
      <c r="AK82" s="100"/>
      <c r="AL82" s="103">
        <f t="shared" si="91"/>
        <v>0</v>
      </c>
      <c r="AM82" s="103"/>
      <c r="AN82" s="100"/>
      <c r="AO82" s="100"/>
      <c r="AP82" s="103">
        <f t="shared" si="92"/>
        <v>0</v>
      </c>
      <c r="AQ82" s="103"/>
      <c r="AR82" s="103"/>
      <c r="AS82" s="103"/>
      <c r="AT82" s="103">
        <f t="shared" si="93"/>
        <v>0</v>
      </c>
      <c r="AU82" s="103"/>
      <c r="AV82" s="100"/>
      <c r="AW82" s="100"/>
      <c r="AX82" s="103">
        <f t="shared" si="94"/>
        <v>0</v>
      </c>
      <c r="AY82" s="103"/>
      <c r="AZ82" s="100"/>
      <c r="BA82" s="100"/>
      <c r="BB82" s="103">
        <f t="shared" si="95"/>
        <v>0</v>
      </c>
      <c r="BC82" s="103"/>
      <c r="BD82" s="100"/>
      <c r="BE82" s="100"/>
      <c r="BF82" s="103">
        <f t="shared" si="96"/>
        <v>0</v>
      </c>
      <c r="BG82" s="103"/>
      <c r="BH82" s="100"/>
      <c r="BI82" s="100"/>
      <c r="BJ82" s="103">
        <f t="shared" si="97"/>
        <v>0</v>
      </c>
      <c r="BK82" s="103"/>
      <c r="BL82" s="100"/>
      <c r="BM82" s="100"/>
      <c r="BN82" s="103">
        <f t="shared" si="82"/>
        <v>0</v>
      </c>
      <c r="BO82" s="103"/>
      <c r="BP82" s="100"/>
      <c r="BQ82" s="100"/>
      <c r="BR82" s="103">
        <f t="shared" si="83"/>
        <v>0</v>
      </c>
      <c r="BS82" s="103"/>
      <c r="BT82" s="100"/>
      <c r="BU82" s="100"/>
      <c r="BV82" s="103">
        <f t="shared" si="98"/>
        <v>0</v>
      </c>
      <c r="BW82" s="103"/>
      <c r="BX82" s="100"/>
      <c r="BY82" s="100"/>
      <c r="BZ82" s="103">
        <f t="shared" si="99"/>
        <v>0</v>
      </c>
      <c r="CA82" s="103"/>
      <c r="CB82" s="100"/>
      <c r="CC82" s="100"/>
      <c r="CD82" s="103">
        <f t="shared" si="100"/>
        <v>0</v>
      </c>
      <c r="CE82" s="103"/>
      <c r="CF82" s="100"/>
      <c r="CG82" s="100"/>
      <c r="CH82" s="103">
        <f t="shared" si="101"/>
        <v>0</v>
      </c>
      <c r="CI82" s="143" t="e">
        <f t="shared" si="109"/>
        <v>#DIV/0!</v>
      </c>
      <c r="CJ82" s="100"/>
      <c r="CK82" s="100"/>
      <c r="CL82" s="103">
        <f t="shared" si="102"/>
        <v>0</v>
      </c>
      <c r="CM82" s="652"/>
      <c r="CN82" s="654"/>
      <c r="CO82" s="654"/>
      <c r="CP82" s="654">
        <f t="shared" si="103"/>
        <v>0</v>
      </c>
      <c r="CQ82" s="654"/>
      <c r="CR82" s="779"/>
      <c r="CS82" s="779"/>
      <c r="CT82" s="789">
        <f t="shared" si="104"/>
        <v>0</v>
      </c>
      <c r="CU82" s="790"/>
      <c r="CV82" s="780"/>
      <c r="CW82" s="780"/>
      <c r="CX82" s="789">
        <f t="shared" si="105"/>
        <v>0</v>
      </c>
      <c r="CY82" s="790"/>
      <c r="CZ82" s="780"/>
      <c r="DA82" s="780"/>
      <c r="DB82" s="789">
        <f t="shared" si="106"/>
        <v>0</v>
      </c>
      <c r="DC82" s="790"/>
      <c r="DG82" s="654"/>
      <c r="DH82" s="654"/>
      <c r="DI82" s="654">
        <f t="shared" si="107"/>
        <v>0</v>
      </c>
      <c r="DJ82" s="654"/>
      <c r="DK82" s="654"/>
      <c r="DL82" s="654"/>
      <c r="DM82" s="654">
        <f t="shared" si="108"/>
        <v>0</v>
      </c>
      <c r="DN82" s="654"/>
    </row>
    <row r="83" spans="1:118" ht="12.75" hidden="1" customHeight="1">
      <c r="A83" s="213"/>
      <c r="B83" s="132"/>
      <c r="C83" s="213" t="s">
        <v>296</v>
      </c>
      <c r="D83" s="138">
        <v>0</v>
      </c>
      <c r="E83" s="100">
        <f t="shared" si="110"/>
        <v>0</v>
      </c>
      <c r="F83" s="100">
        <f t="shared" si="80"/>
        <v>0</v>
      </c>
      <c r="G83" s="109">
        <f t="shared" si="111"/>
        <v>0</v>
      </c>
      <c r="H83" s="109" t="e">
        <f t="shared" si="112"/>
        <v>#DIV/0!</v>
      </c>
      <c r="I83" s="100"/>
      <c r="J83" s="100"/>
      <c r="K83" s="103">
        <f t="shared" si="85"/>
        <v>0</v>
      </c>
      <c r="L83" s="103"/>
      <c r="M83" s="100"/>
      <c r="N83" s="100"/>
      <c r="O83" s="103">
        <f t="shared" si="86"/>
        <v>0</v>
      </c>
      <c r="P83" s="103"/>
      <c r="Q83" s="100"/>
      <c r="R83" s="100"/>
      <c r="S83" s="103">
        <f t="shared" si="87"/>
        <v>0</v>
      </c>
      <c r="T83" s="103"/>
      <c r="U83" s="100"/>
      <c r="V83" s="100"/>
      <c r="W83" s="103">
        <f t="shared" si="88"/>
        <v>0</v>
      </c>
      <c r="X83" s="103"/>
      <c r="Y83" s="640">
        <f t="shared" si="89"/>
        <v>0</v>
      </c>
      <c r="Z83" s="640">
        <f t="shared" si="89"/>
        <v>0</v>
      </c>
      <c r="AA83" s="103">
        <f t="shared" si="81"/>
        <v>0</v>
      </c>
      <c r="AB83" s="103"/>
      <c r="AC83" s="100"/>
      <c r="AD83" s="100"/>
      <c r="AE83" s="103">
        <f t="shared" si="84"/>
        <v>0</v>
      </c>
      <c r="AF83" s="103"/>
      <c r="AG83" s="100"/>
      <c r="AH83" s="100"/>
      <c r="AI83" s="103">
        <f t="shared" si="90"/>
        <v>0</v>
      </c>
      <c r="AJ83" s="100"/>
      <c r="AK83" s="100"/>
      <c r="AL83" s="103">
        <f t="shared" si="91"/>
        <v>0</v>
      </c>
      <c r="AM83" s="103"/>
      <c r="AN83" s="100"/>
      <c r="AO83" s="100"/>
      <c r="AP83" s="103">
        <f t="shared" si="92"/>
        <v>0</v>
      </c>
      <c r="AQ83" s="103"/>
      <c r="AR83" s="103"/>
      <c r="AS83" s="103"/>
      <c r="AT83" s="103">
        <f t="shared" si="93"/>
        <v>0</v>
      </c>
      <c r="AU83" s="103"/>
      <c r="AV83" s="100"/>
      <c r="AW83" s="100"/>
      <c r="AX83" s="103">
        <f t="shared" si="94"/>
        <v>0</v>
      </c>
      <c r="AY83" s="103"/>
      <c r="AZ83" s="100"/>
      <c r="BA83" s="100"/>
      <c r="BB83" s="103">
        <f t="shared" si="95"/>
        <v>0</v>
      </c>
      <c r="BC83" s="103"/>
      <c r="BD83" s="100"/>
      <c r="BE83" s="100"/>
      <c r="BF83" s="103">
        <f t="shared" si="96"/>
        <v>0</v>
      </c>
      <c r="BG83" s="103"/>
      <c r="BH83" s="100"/>
      <c r="BI83" s="100"/>
      <c r="BJ83" s="103">
        <f t="shared" si="97"/>
        <v>0</v>
      </c>
      <c r="BK83" s="103"/>
      <c r="BL83" s="100"/>
      <c r="BM83" s="100"/>
      <c r="BN83" s="103">
        <f t="shared" si="82"/>
        <v>0</v>
      </c>
      <c r="BO83" s="103"/>
      <c r="BP83" s="100"/>
      <c r="BQ83" s="100"/>
      <c r="BR83" s="103">
        <f t="shared" si="83"/>
        <v>0</v>
      </c>
      <c r="BS83" s="103"/>
      <c r="BT83" s="100"/>
      <c r="BU83" s="100"/>
      <c r="BV83" s="103">
        <f t="shared" si="98"/>
        <v>0</v>
      </c>
      <c r="BW83" s="103"/>
      <c r="BX83" s="100"/>
      <c r="BY83" s="100"/>
      <c r="BZ83" s="103">
        <f t="shared" si="99"/>
        <v>0</v>
      </c>
      <c r="CA83" s="103"/>
      <c r="CB83" s="100"/>
      <c r="CC83" s="100"/>
      <c r="CD83" s="103">
        <f t="shared" si="100"/>
        <v>0</v>
      </c>
      <c r="CE83" s="103"/>
      <c r="CF83" s="100"/>
      <c r="CG83" s="100"/>
      <c r="CH83" s="103">
        <f t="shared" si="101"/>
        <v>0</v>
      </c>
      <c r="CI83" s="143" t="e">
        <f t="shared" si="109"/>
        <v>#DIV/0!</v>
      </c>
      <c r="CJ83" s="100"/>
      <c r="CK83" s="100"/>
      <c r="CL83" s="103">
        <f t="shared" si="102"/>
        <v>0</v>
      </c>
      <c r="CM83" s="652"/>
      <c r="CN83" s="654"/>
      <c r="CO83" s="654"/>
      <c r="CP83" s="654">
        <f t="shared" si="103"/>
        <v>0</v>
      </c>
      <c r="CQ83" s="654"/>
      <c r="CR83" s="779"/>
      <c r="CS83" s="779"/>
      <c r="CT83" s="789">
        <f t="shared" si="104"/>
        <v>0</v>
      </c>
      <c r="CU83" s="790"/>
      <c r="CV83" s="780"/>
      <c r="CW83" s="780"/>
      <c r="CX83" s="789">
        <f t="shared" si="105"/>
        <v>0</v>
      </c>
      <c r="CY83" s="790"/>
      <c r="CZ83" s="780"/>
      <c r="DA83" s="780"/>
      <c r="DB83" s="789">
        <f t="shared" si="106"/>
        <v>0</v>
      </c>
      <c r="DC83" s="790"/>
      <c r="DG83" s="654"/>
      <c r="DH83" s="654"/>
      <c r="DI83" s="654">
        <f t="shared" si="107"/>
        <v>0</v>
      </c>
      <c r="DJ83" s="654"/>
      <c r="DK83" s="654"/>
      <c r="DL83" s="654"/>
      <c r="DM83" s="654">
        <f t="shared" si="108"/>
        <v>0</v>
      </c>
      <c r="DN83" s="654"/>
    </row>
    <row r="84" spans="1:118" ht="12.75" hidden="1" customHeight="1">
      <c r="A84" s="213"/>
      <c r="B84" s="132"/>
      <c r="C84" s="213" t="s">
        <v>297</v>
      </c>
      <c r="D84" s="138">
        <v>0</v>
      </c>
      <c r="E84" s="100">
        <f t="shared" si="110"/>
        <v>0</v>
      </c>
      <c r="F84" s="100">
        <f t="shared" si="80"/>
        <v>0</v>
      </c>
      <c r="G84" s="109">
        <f t="shared" si="111"/>
        <v>0</v>
      </c>
      <c r="H84" s="109" t="e">
        <f t="shared" si="112"/>
        <v>#DIV/0!</v>
      </c>
      <c r="I84" s="100"/>
      <c r="J84" s="100"/>
      <c r="K84" s="103">
        <f t="shared" si="85"/>
        <v>0</v>
      </c>
      <c r="L84" s="103"/>
      <c r="M84" s="100"/>
      <c r="N84" s="100"/>
      <c r="O84" s="103">
        <f t="shared" si="86"/>
        <v>0</v>
      </c>
      <c r="P84" s="103"/>
      <c r="Q84" s="100"/>
      <c r="R84" s="100"/>
      <c r="S84" s="103">
        <f t="shared" si="87"/>
        <v>0</v>
      </c>
      <c r="T84" s="103"/>
      <c r="U84" s="100"/>
      <c r="V84" s="100"/>
      <c r="W84" s="103">
        <f t="shared" si="88"/>
        <v>0</v>
      </c>
      <c r="X84" s="103"/>
      <c r="Y84" s="640">
        <f t="shared" si="89"/>
        <v>0</v>
      </c>
      <c r="Z84" s="640">
        <f t="shared" si="89"/>
        <v>0</v>
      </c>
      <c r="AA84" s="103">
        <f t="shared" si="81"/>
        <v>0</v>
      </c>
      <c r="AB84" s="103"/>
      <c r="AC84" s="100"/>
      <c r="AD84" s="100"/>
      <c r="AE84" s="103">
        <f t="shared" si="84"/>
        <v>0</v>
      </c>
      <c r="AF84" s="103" t="e">
        <f>AD84/AC84</f>
        <v>#DIV/0!</v>
      </c>
      <c r="AG84" s="100"/>
      <c r="AH84" s="100"/>
      <c r="AI84" s="103">
        <f t="shared" si="90"/>
        <v>0</v>
      </c>
      <c r="AJ84" s="100"/>
      <c r="AK84" s="100"/>
      <c r="AL84" s="103">
        <f t="shared" si="91"/>
        <v>0</v>
      </c>
      <c r="AM84" s="103"/>
      <c r="AN84" s="100"/>
      <c r="AO84" s="100"/>
      <c r="AP84" s="103">
        <f t="shared" si="92"/>
        <v>0</v>
      </c>
      <c r="AQ84" s="103"/>
      <c r="AR84" s="103"/>
      <c r="AS84" s="103"/>
      <c r="AT84" s="103">
        <f t="shared" si="93"/>
        <v>0</v>
      </c>
      <c r="AU84" s="103"/>
      <c r="AV84" s="100"/>
      <c r="AW84" s="100"/>
      <c r="AX84" s="103">
        <f t="shared" si="94"/>
        <v>0</v>
      </c>
      <c r="AY84" s="103"/>
      <c r="AZ84" s="100"/>
      <c r="BA84" s="100"/>
      <c r="BB84" s="103">
        <f t="shared" si="95"/>
        <v>0</v>
      </c>
      <c r="BC84" s="103"/>
      <c r="BD84" s="100"/>
      <c r="BE84" s="100"/>
      <c r="BF84" s="103">
        <f t="shared" si="96"/>
        <v>0</v>
      </c>
      <c r="BG84" s="103"/>
      <c r="BH84" s="100"/>
      <c r="BI84" s="100"/>
      <c r="BJ84" s="103">
        <f t="shared" si="97"/>
        <v>0</v>
      </c>
      <c r="BK84" s="103"/>
      <c r="BL84" s="100"/>
      <c r="BM84" s="100"/>
      <c r="BN84" s="103">
        <f t="shared" si="82"/>
        <v>0</v>
      </c>
      <c r="BO84" s="103"/>
      <c r="BP84" s="100"/>
      <c r="BQ84" s="100"/>
      <c r="BR84" s="103">
        <f t="shared" si="83"/>
        <v>0</v>
      </c>
      <c r="BS84" s="103"/>
      <c r="BT84" s="100"/>
      <c r="BU84" s="100"/>
      <c r="BV84" s="103">
        <f t="shared" si="98"/>
        <v>0</v>
      </c>
      <c r="BW84" s="103"/>
      <c r="BX84" s="100"/>
      <c r="BY84" s="100"/>
      <c r="BZ84" s="103">
        <f t="shared" si="99"/>
        <v>0</v>
      </c>
      <c r="CA84" s="103"/>
      <c r="CB84" s="100"/>
      <c r="CC84" s="100"/>
      <c r="CD84" s="103">
        <f t="shared" si="100"/>
        <v>0</v>
      </c>
      <c r="CE84" s="103"/>
      <c r="CF84" s="100"/>
      <c r="CG84" s="100"/>
      <c r="CH84" s="103">
        <f t="shared" si="101"/>
        <v>0</v>
      </c>
      <c r="CI84" s="143" t="e">
        <f t="shared" si="109"/>
        <v>#DIV/0!</v>
      </c>
      <c r="CJ84" s="100"/>
      <c r="CK84" s="100"/>
      <c r="CL84" s="103">
        <f t="shared" si="102"/>
        <v>0</v>
      </c>
      <c r="CM84" s="652"/>
      <c r="CN84" s="654"/>
      <c r="CO84" s="654"/>
      <c r="CP84" s="654">
        <f t="shared" si="103"/>
        <v>0</v>
      </c>
      <c r="CQ84" s="654"/>
      <c r="CR84" s="779"/>
      <c r="CS84" s="779"/>
      <c r="CT84" s="789">
        <f t="shared" si="104"/>
        <v>0</v>
      </c>
      <c r="CU84" s="790"/>
      <c r="CV84" s="780"/>
      <c r="CW84" s="780"/>
      <c r="CX84" s="789">
        <f t="shared" si="105"/>
        <v>0</v>
      </c>
      <c r="CY84" s="790"/>
      <c r="CZ84" s="780"/>
      <c r="DA84" s="780"/>
      <c r="DB84" s="789">
        <f t="shared" si="106"/>
        <v>0</v>
      </c>
      <c r="DC84" s="790"/>
      <c r="DG84" s="654"/>
      <c r="DH84" s="654"/>
      <c r="DI84" s="654">
        <f t="shared" si="107"/>
        <v>0</v>
      </c>
      <c r="DJ84" s="654"/>
      <c r="DK84" s="654"/>
      <c r="DL84" s="654"/>
      <c r="DM84" s="654">
        <f t="shared" si="108"/>
        <v>0</v>
      </c>
      <c r="DN84" s="654"/>
    </row>
    <row r="85" spans="1:118" ht="12.75" hidden="1" customHeight="1">
      <c r="A85" s="213"/>
      <c r="B85" s="132"/>
      <c r="C85" s="213" t="s">
        <v>298</v>
      </c>
      <c r="D85" s="138">
        <v>0</v>
      </c>
      <c r="E85" s="100">
        <f t="shared" si="110"/>
        <v>0</v>
      </c>
      <c r="F85" s="100">
        <f t="shared" si="80"/>
        <v>0</v>
      </c>
      <c r="G85" s="109">
        <f t="shared" si="111"/>
        <v>0</v>
      </c>
      <c r="H85" s="109" t="e">
        <f t="shared" si="112"/>
        <v>#DIV/0!</v>
      </c>
      <c r="I85" s="100"/>
      <c r="J85" s="100"/>
      <c r="K85" s="103">
        <f t="shared" si="85"/>
        <v>0</v>
      </c>
      <c r="L85" s="103"/>
      <c r="M85" s="100"/>
      <c r="N85" s="100"/>
      <c r="O85" s="103">
        <f t="shared" si="86"/>
        <v>0</v>
      </c>
      <c r="P85" s="103"/>
      <c r="Q85" s="100"/>
      <c r="R85" s="100"/>
      <c r="S85" s="103">
        <f t="shared" si="87"/>
        <v>0</v>
      </c>
      <c r="T85" s="103"/>
      <c r="U85" s="100"/>
      <c r="V85" s="100"/>
      <c r="W85" s="103">
        <f t="shared" si="88"/>
        <v>0</v>
      </c>
      <c r="X85" s="103"/>
      <c r="Y85" s="640">
        <f t="shared" si="89"/>
        <v>0</v>
      </c>
      <c r="Z85" s="640">
        <f t="shared" si="89"/>
        <v>0</v>
      </c>
      <c r="AA85" s="103">
        <f t="shared" si="81"/>
        <v>0</v>
      </c>
      <c r="AB85" s="103"/>
      <c r="AC85" s="100"/>
      <c r="AD85" s="100"/>
      <c r="AE85" s="103">
        <f t="shared" si="84"/>
        <v>0</v>
      </c>
      <c r="AF85" s="103" t="e">
        <f>AD85/AC85</f>
        <v>#DIV/0!</v>
      </c>
      <c r="AG85" s="100"/>
      <c r="AH85" s="100"/>
      <c r="AI85" s="103">
        <f t="shared" si="90"/>
        <v>0</v>
      </c>
      <c r="AJ85" s="100"/>
      <c r="AK85" s="100"/>
      <c r="AL85" s="103">
        <f t="shared" si="91"/>
        <v>0</v>
      </c>
      <c r="AM85" s="103"/>
      <c r="AN85" s="100"/>
      <c r="AO85" s="100"/>
      <c r="AP85" s="103">
        <f t="shared" si="92"/>
        <v>0</v>
      </c>
      <c r="AQ85" s="103"/>
      <c r="AR85" s="103"/>
      <c r="AS85" s="103"/>
      <c r="AT85" s="103">
        <f t="shared" si="93"/>
        <v>0</v>
      </c>
      <c r="AU85" s="103"/>
      <c r="AV85" s="100"/>
      <c r="AW85" s="100"/>
      <c r="AX85" s="103">
        <f t="shared" si="94"/>
        <v>0</v>
      </c>
      <c r="AY85" s="103"/>
      <c r="AZ85" s="100"/>
      <c r="BA85" s="100"/>
      <c r="BB85" s="103">
        <f t="shared" si="95"/>
        <v>0</v>
      </c>
      <c r="BC85" s="103"/>
      <c r="BD85" s="100"/>
      <c r="BE85" s="100"/>
      <c r="BF85" s="103">
        <f t="shared" si="96"/>
        <v>0</v>
      </c>
      <c r="BG85" s="103"/>
      <c r="BH85" s="100"/>
      <c r="BI85" s="100"/>
      <c r="BJ85" s="103">
        <f t="shared" si="97"/>
        <v>0</v>
      </c>
      <c r="BK85" s="103"/>
      <c r="BL85" s="100"/>
      <c r="BM85" s="100"/>
      <c r="BN85" s="103">
        <f t="shared" si="82"/>
        <v>0</v>
      </c>
      <c r="BO85" s="103"/>
      <c r="BP85" s="100"/>
      <c r="BQ85" s="100"/>
      <c r="BR85" s="103">
        <f t="shared" si="83"/>
        <v>0</v>
      </c>
      <c r="BS85" s="103"/>
      <c r="BT85" s="100"/>
      <c r="BU85" s="100"/>
      <c r="BV85" s="103">
        <f t="shared" si="98"/>
        <v>0</v>
      </c>
      <c r="BW85" s="103"/>
      <c r="BX85" s="100"/>
      <c r="BY85" s="100"/>
      <c r="BZ85" s="103">
        <f t="shared" si="99"/>
        <v>0</v>
      </c>
      <c r="CA85" s="103"/>
      <c r="CB85" s="100"/>
      <c r="CC85" s="100"/>
      <c r="CD85" s="103">
        <f t="shared" si="100"/>
        <v>0</v>
      </c>
      <c r="CE85" s="103"/>
      <c r="CF85" s="100"/>
      <c r="CG85" s="100"/>
      <c r="CH85" s="103">
        <f t="shared" si="101"/>
        <v>0</v>
      </c>
      <c r="CI85" s="143" t="e">
        <f t="shared" si="109"/>
        <v>#DIV/0!</v>
      </c>
      <c r="CJ85" s="100"/>
      <c r="CK85" s="100"/>
      <c r="CL85" s="103">
        <f t="shared" si="102"/>
        <v>0</v>
      </c>
      <c r="CM85" s="652"/>
      <c r="CN85" s="654"/>
      <c r="CO85" s="654"/>
      <c r="CP85" s="654">
        <f t="shared" si="103"/>
        <v>0</v>
      </c>
      <c r="CQ85" s="654"/>
      <c r="CR85" s="779"/>
      <c r="CS85" s="779"/>
      <c r="CT85" s="789">
        <f t="shared" si="104"/>
        <v>0</v>
      </c>
      <c r="CU85" s="790"/>
      <c r="CV85" s="780"/>
      <c r="CW85" s="780"/>
      <c r="CX85" s="789">
        <f t="shared" si="105"/>
        <v>0</v>
      </c>
      <c r="CY85" s="790"/>
      <c r="CZ85" s="780"/>
      <c r="DA85" s="780"/>
      <c r="DB85" s="789">
        <f t="shared" si="106"/>
        <v>0</v>
      </c>
      <c r="DC85" s="790"/>
      <c r="DG85" s="654"/>
      <c r="DH85" s="654"/>
      <c r="DI85" s="654">
        <f t="shared" si="107"/>
        <v>0</v>
      </c>
      <c r="DJ85" s="654"/>
      <c r="DK85" s="654"/>
      <c r="DL85" s="654"/>
      <c r="DM85" s="654">
        <f t="shared" si="108"/>
        <v>0</v>
      </c>
      <c r="DN85" s="654"/>
    </row>
    <row r="86" spans="1:118" s="238" customFormat="1" hidden="1">
      <c r="A86" s="235" t="s">
        <v>299</v>
      </c>
      <c r="B86" s="235"/>
      <c r="C86" s="209" t="s">
        <v>300</v>
      </c>
      <c r="D86" s="208">
        <f>SUM(D87:D96)</f>
        <v>0</v>
      </c>
      <c r="E86" s="110">
        <f>SUM(E87:E96)</f>
        <v>0</v>
      </c>
      <c r="F86" s="110">
        <f t="shared" si="80"/>
        <v>0</v>
      </c>
      <c r="G86" s="90">
        <f t="shared" si="111"/>
        <v>0</v>
      </c>
      <c r="H86" s="207" t="e">
        <f t="shared" si="112"/>
        <v>#DIV/0!</v>
      </c>
      <c r="I86" s="110">
        <f>SUM(I87:I96)</f>
        <v>0</v>
      </c>
      <c r="J86" s="110">
        <f>SUM(J87:J96)</f>
        <v>0</v>
      </c>
      <c r="K86" s="103">
        <f t="shared" si="85"/>
        <v>0</v>
      </c>
      <c r="L86" s="110" t="e">
        <f t="shared" ref="L86:L90" si="113">J86/I86</f>
        <v>#DIV/0!</v>
      </c>
      <c r="M86" s="110">
        <f>SUM(M87:M96)</f>
        <v>0</v>
      </c>
      <c r="N86" s="110">
        <f>SUM(N87:N96)</f>
        <v>0</v>
      </c>
      <c r="O86" s="143">
        <f t="shared" si="86"/>
        <v>0</v>
      </c>
      <c r="P86" s="143">
        <v>0</v>
      </c>
      <c r="Q86" s="110">
        <f>SUM(Q87:Q96)</f>
        <v>0</v>
      </c>
      <c r="R86" s="110">
        <f>SUM(R87:R96)</f>
        <v>0</v>
      </c>
      <c r="S86" s="143">
        <f t="shared" si="87"/>
        <v>0</v>
      </c>
      <c r="T86" s="143">
        <v>0</v>
      </c>
      <c r="U86" s="110">
        <f>SUM(U87:U96)</f>
        <v>0</v>
      </c>
      <c r="V86" s="110">
        <f>SUM(V87:V96)</f>
        <v>0</v>
      </c>
      <c r="W86" s="143">
        <f t="shared" si="88"/>
        <v>0</v>
      </c>
      <c r="X86" s="143"/>
      <c r="Y86" s="636">
        <f t="shared" si="89"/>
        <v>0</v>
      </c>
      <c r="Z86" s="636">
        <f t="shared" si="89"/>
        <v>0</v>
      </c>
      <c r="AA86" s="143">
        <f t="shared" si="81"/>
        <v>0</v>
      </c>
      <c r="AB86" s="143"/>
      <c r="AC86" s="110">
        <f>SUM(AC87:AC96)</f>
        <v>0</v>
      </c>
      <c r="AD86" s="110">
        <f>SUM(AD87:AD96)</f>
        <v>0</v>
      </c>
      <c r="AE86" s="143">
        <f t="shared" si="84"/>
        <v>0</v>
      </c>
      <c r="AF86" s="143" t="e">
        <f>AD86/AC86</f>
        <v>#DIV/0!</v>
      </c>
      <c r="AG86" s="110">
        <f>SUM(AG87:AG96)</f>
        <v>0</v>
      </c>
      <c r="AH86" s="110">
        <f>SUM(AH87:AH96)</f>
        <v>0</v>
      </c>
      <c r="AI86" s="143">
        <f t="shared" si="90"/>
        <v>0</v>
      </c>
      <c r="AJ86" s="110">
        <f>SUM(AJ87:AJ96)</f>
        <v>0</v>
      </c>
      <c r="AK86" s="110">
        <f>SUM(AK87:AK96)</f>
        <v>0</v>
      </c>
      <c r="AL86" s="143">
        <f t="shared" si="91"/>
        <v>0</v>
      </c>
      <c r="AM86" s="143"/>
      <c r="AN86" s="110">
        <f>SUM(AN87:AN96)</f>
        <v>0</v>
      </c>
      <c r="AO86" s="110">
        <f>SUM(AO87:AO96)</f>
        <v>0</v>
      </c>
      <c r="AP86" s="143">
        <f t="shared" si="92"/>
        <v>0</v>
      </c>
      <c r="AQ86" s="143"/>
      <c r="AR86" s="110">
        <f>SUM(AR87:AR96)</f>
        <v>0</v>
      </c>
      <c r="AS86" s="110">
        <f>SUM(AS87:AS96)</f>
        <v>0</v>
      </c>
      <c r="AT86" s="143">
        <f t="shared" si="93"/>
        <v>0</v>
      </c>
      <c r="AU86" s="143" t="e">
        <f>AS86/AR86</f>
        <v>#DIV/0!</v>
      </c>
      <c r="AV86" s="110">
        <f>SUM(AV87:AV96)</f>
        <v>0</v>
      </c>
      <c r="AW86" s="110">
        <f>SUM(AW87:AW96)</f>
        <v>0</v>
      </c>
      <c r="AX86" s="143">
        <f t="shared" si="94"/>
        <v>0</v>
      </c>
      <c r="AY86" s="143"/>
      <c r="AZ86" s="110">
        <f>SUM(AZ87:AZ96)</f>
        <v>0</v>
      </c>
      <c r="BA86" s="110">
        <f>SUM(BA87:BA96)</f>
        <v>0</v>
      </c>
      <c r="BB86" s="143">
        <f t="shared" si="95"/>
        <v>0</v>
      </c>
      <c r="BC86" s="143"/>
      <c r="BD86" s="110">
        <f>SUM(BD87:BD96)</f>
        <v>0</v>
      </c>
      <c r="BE86" s="110">
        <f>SUM(BE87:BE96)</f>
        <v>0</v>
      </c>
      <c r="BF86" s="143">
        <f t="shared" si="96"/>
        <v>0</v>
      </c>
      <c r="BG86" s="143"/>
      <c r="BH86" s="110">
        <f>SUM(BH87:BH96)</f>
        <v>0</v>
      </c>
      <c r="BI86" s="110">
        <f>SUM(BI87:BI96)</f>
        <v>0</v>
      </c>
      <c r="BJ86" s="143">
        <f t="shared" si="97"/>
        <v>0</v>
      </c>
      <c r="BK86" s="143"/>
      <c r="BL86" s="110">
        <f>SUM(BL87:BL96)</f>
        <v>0</v>
      </c>
      <c r="BM86" s="110">
        <f>SUM(BM87:BM96)</f>
        <v>0</v>
      </c>
      <c r="BN86" s="143">
        <f t="shared" si="82"/>
        <v>0</v>
      </c>
      <c r="BO86" s="143"/>
      <c r="BP86" s="110">
        <f>SUM(BP87:BP96)</f>
        <v>0</v>
      </c>
      <c r="BQ86" s="110">
        <f>SUM(BQ87:BQ96)</f>
        <v>0</v>
      </c>
      <c r="BR86" s="143">
        <f t="shared" si="83"/>
        <v>0</v>
      </c>
      <c r="BS86" s="143">
        <v>0</v>
      </c>
      <c r="BT86" s="110">
        <f>SUM(BT87:BT96)</f>
        <v>0</v>
      </c>
      <c r="BU86" s="110">
        <f>SUM(BU87:BU96)</f>
        <v>0</v>
      </c>
      <c r="BV86" s="143">
        <f t="shared" si="98"/>
        <v>0</v>
      </c>
      <c r="BW86" s="143" t="e">
        <f>BU86/BT86</f>
        <v>#DIV/0!</v>
      </c>
      <c r="BX86" s="110">
        <f>SUM(BX87:BX96)</f>
        <v>0</v>
      </c>
      <c r="BY86" s="110">
        <f>SUM(BY87:BY96)</f>
        <v>0</v>
      </c>
      <c r="BZ86" s="143">
        <f t="shared" si="99"/>
        <v>0</v>
      </c>
      <c r="CA86" s="143"/>
      <c r="CB86" s="110">
        <f>SUM(CB87:CB96)</f>
        <v>0</v>
      </c>
      <c r="CC86" s="110">
        <f>SUM(CC87:CC96)</f>
        <v>0</v>
      </c>
      <c r="CD86" s="143">
        <f t="shared" si="100"/>
        <v>0</v>
      </c>
      <c r="CE86" s="143"/>
      <c r="CF86" s="110">
        <f>SUM(CF87:CF96)</f>
        <v>0</v>
      </c>
      <c r="CG86" s="110">
        <f>SUM(CG87:CG96)</f>
        <v>0</v>
      </c>
      <c r="CH86" s="143">
        <f t="shared" si="101"/>
        <v>0</v>
      </c>
      <c r="CI86" s="143"/>
      <c r="CJ86" s="110">
        <f>SUM(CJ87:CJ96)</f>
        <v>0</v>
      </c>
      <c r="CK86" s="110">
        <f>SUM(CK87:CK96)</f>
        <v>0</v>
      </c>
      <c r="CL86" s="143">
        <f t="shared" si="102"/>
        <v>0</v>
      </c>
      <c r="CM86" s="652"/>
      <c r="CN86" s="636">
        <f>SUM(CN87:CN96)</f>
        <v>0</v>
      </c>
      <c r="CO86" s="636">
        <f>SUM(CO87:CO96)</f>
        <v>0</v>
      </c>
      <c r="CP86" s="637">
        <f t="shared" si="103"/>
        <v>0</v>
      </c>
      <c r="CQ86" s="637"/>
      <c r="CR86" s="791">
        <f>SUM(CR87:CR96)</f>
        <v>0</v>
      </c>
      <c r="CS86" s="791">
        <f>SUM(CS87:CS96)</f>
        <v>0</v>
      </c>
      <c r="CT86" s="787">
        <f t="shared" si="104"/>
        <v>0</v>
      </c>
      <c r="CU86" s="788"/>
      <c r="CV86" s="791">
        <f>SUM(CV87:CV96)</f>
        <v>0</v>
      </c>
      <c r="CW86" s="791">
        <f>SUM(CW87:CW96)</f>
        <v>0</v>
      </c>
      <c r="CX86" s="787">
        <f t="shared" si="105"/>
        <v>0</v>
      </c>
      <c r="CY86" s="788"/>
      <c r="CZ86" s="791">
        <f>SUM(CZ87:CZ96)</f>
        <v>0</v>
      </c>
      <c r="DA86" s="791">
        <f>SUM(DA87:DA96)</f>
        <v>0</v>
      </c>
      <c r="DB86" s="787">
        <f t="shared" si="106"/>
        <v>0</v>
      </c>
      <c r="DC86" s="788"/>
      <c r="DG86" s="636">
        <f>SUM(DG87:DG96)</f>
        <v>0</v>
      </c>
      <c r="DH86" s="636">
        <f>SUM(DH87:DH96)</f>
        <v>0</v>
      </c>
      <c r="DI86" s="637">
        <f t="shared" si="107"/>
        <v>0</v>
      </c>
      <c r="DJ86" s="637" t="e">
        <f>DH86/DG86</f>
        <v>#DIV/0!</v>
      </c>
      <c r="DK86" s="636">
        <f>SUM(DK87:DK96)</f>
        <v>0</v>
      </c>
      <c r="DL86" s="636">
        <f>SUM(DL87:DL96)</f>
        <v>0</v>
      </c>
      <c r="DM86" s="654">
        <f t="shared" si="108"/>
        <v>0</v>
      </c>
      <c r="DN86" s="637"/>
    </row>
    <row r="87" spans="1:118" ht="12.75" hidden="1" customHeight="1">
      <c r="A87" s="213"/>
      <c r="B87" s="132"/>
      <c r="C87" s="213" t="s">
        <v>301</v>
      </c>
      <c r="D87" s="138"/>
      <c r="E87" s="100"/>
      <c r="F87" s="100">
        <f t="shared" si="80"/>
        <v>0</v>
      </c>
      <c r="G87" s="109">
        <f t="shared" si="111"/>
        <v>0</v>
      </c>
      <c r="H87" s="109">
        <v>0</v>
      </c>
      <c r="I87" s="100"/>
      <c r="J87" s="100"/>
      <c r="K87" s="103">
        <f t="shared" si="85"/>
        <v>0</v>
      </c>
      <c r="L87" s="110" t="e">
        <f t="shared" si="113"/>
        <v>#DIV/0!</v>
      </c>
      <c r="M87" s="100"/>
      <c r="N87" s="100"/>
      <c r="O87" s="103">
        <f t="shared" si="86"/>
        <v>0</v>
      </c>
      <c r="P87" s="143" t="e">
        <f>N87/M87</f>
        <v>#DIV/0!</v>
      </c>
      <c r="Q87" s="100"/>
      <c r="R87" s="100"/>
      <c r="S87" s="103">
        <f t="shared" si="87"/>
        <v>0</v>
      </c>
      <c r="T87" s="103"/>
      <c r="U87" s="100"/>
      <c r="V87" s="100"/>
      <c r="W87" s="103">
        <f t="shared" si="88"/>
        <v>0</v>
      </c>
      <c r="X87" s="103"/>
      <c r="Y87" s="640">
        <f t="shared" si="89"/>
        <v>0</v>
      </c>
      <c r="Z87" s="640">
        <f t="shared" si="89"/>
        <v>0</v>
      </c>
      <c r="AA87" s="103">
        <f t="shared" si="81"/>
        <v>0</v>
      </c>
      <c r="AB87" s="103"/>
      <c r="AC87" s="100"/>
      <c r="AD87" s="100"/>
      <c r="AE87" s="103">
        <f t="shared" si="84"/>
        <v>0</v>
      </c>
      <c r="AF87" s="103" t="e">
        <f>AD87/AC87</f>
        <v>#DIV/0!</v>
      </c>
      <c r="AG87" s="100"/>
      <c r="AH87" s="100"/>
      <c r="AI87" s="103">
        <f t="shared" si="90"/>
        <v>0</v>
      </c>
      <c r="AJ87" s="100"/>
      <c r="AK87" s="100"/>
      <c r="AL87" s="103">
        <f t="shared" si="91"/>
        <v>0</v>
      </c>
      <c r="AM87" s="103"/>
      <c r="AN87" s="100">
        <v>0</v>
      </c>
      <c r="AO87" s="100"/>
      <c r="AP87" s="103">
        <f t="shared" si="92"/>
        <v>0</v>
      </c>
      <c r="AQ87" s="103"/>
      <c r="AR87" s="103"/>
      <c r="AS87" s="103"/>
      <c r="AT87" s="103">
        <f t="shared" si="93"/>
        <v>0</v>
      </c>
      <c r="AU87" s="103"/>
      <c r="AV87" s="100"/>
      <c r="AW87" s="100"/>
      <c r="AX87" s="103">
        <f t="shared" si="94"/>
        <v>0</v>
      </c>
      <c r="AY87" s="143" t="e">
        <f t="shared" ref="AY87:AY88" si="114">AW87/AV87</f>
        <v>#DIV/0!</v>
      </c>
      <c r="AZ87" s="100"/>
      <c r="BA87" s="100"/>
      <c r="BB87" s="103">
        <f t="shared" si="95"/>
        <v>0</v>
      </c>
      <c r="BC87" s="103"/>
      <c r="BD87" s="100"/>
      <c r="BE87" s="100"/>
      <c r="BF87" s="103">
        <f t="shared" si="96"/>
        <v>0</v>
      </c>
      <c r="BG87" s="103"/>
      <c r="BH87" s="100"/>
      <c r="BI87" s="100"/>
      <c r="BJ87" s="103">
        <f t="shared" si="97"/>
        <v>0</v>
      </c>
      <c r="BK87" s="103"/>
      <c r="BL87" s="100"/>
      <c r="BM87" s="100"/>
      <c r="BN87" s="103">
        <f t="shared" si="82"/>
        <v>0</v>
      </c>
      <c r="BO87" s="103"/>
      <c r="BP87" s="100"/>
      <c r="BQ87" s="100"/>
      <c r="BR87" s="103">
        <f t="shared" si="83"/>
        <v>0</v>
      </c>
      <c r="BS87" s="103"/>
      <c r="BT87" s="100"/>
      <c r="BU87" s="100"/>
      <c r="BV87" s="103">
        <f t="shared" si="98"/>
        <v>0</v>
      </c>
      <c r="BW87" s="103"/>
      <c r="BX87" s="100"/>
      <c r="BY87" s="100"/>
      <c r="BZ87" s="103">
        <f t="shared" si="99"/>
        <v>0</v>
      </c>
      <c r="CA87" s="103"/>
      <c r="CB87" s="100"/>
      <c r="CC87" s="100"/>
      <c r="CD87" s="103">
        <f t="shared" si="100"/>
        <v>0</v>
      </c>
      <c r="CE87" s="103"/>
      <c r="CF87" s="100"/>
      <c r="CG87" s="100"/>
      <c r="CH87" s="103">
        <f t="shared" si="101"/>
        <v>0</v>
      </c>
      <c r="CI87" s="143" t="e">
        <f t="shared" si="109"/>
        <v>#DIV/0!</v>
      </c>
      <c r="CJ87" s="100"/>
      <c r="CK87" s="100"/>
      <c r="CL87" s="103">
        <f t="shared" si="102"/>
        <v>0</v>
      </c>
      <c r="CM87" s="652"/>
      <c r="CN87" s="654"/>
      <c r="CO87" s="654"/>
      <c r="CP87" s="654">
        <f t="shared" si="103"/>
        <v>0</v>
      </c>
      <c r="CQ87" s="654"/>
      <c r="CR87" s="779"/>
      <c r="CS87" s="779"/>
      <c r="CT87" s="789">
        <f t="shared" si="104"/>
        <v>0</v>
      </c>
      <c r="CU87" s="790"/>
      <c r="CV87" s="780"/>
      <c r="CW87" s="780"/>
      <c r="CX87" s="789">
        <f t="shared" si="105"/>
        <v>0</v>
      </c>
      <c r="CY87" s="790"/>
      <c r="CZ87" s="780"/>
      <c r="DA87" s="780"/>
      <c r="DB87" s="789">
        <f t="shared" si="106"/>
        <v>0</v>
      </c>
      <c r="DC87" s="790"/>
      <c r="DG87" s="654"/>
      <c r="DH87" s="654"/>
      <c r="DI87" s="654">
        <f t="shared" si="107"/>
        <v>0</v>
      </c>
      <c r="DJ87" s="654"/>
      <c r="DK87" s="654"/>
      <c r="DL87" s="654"/>
      <c r="DM87" s="654">
        <f t="shared" si="108"/>
        <v>0</v>
      </c>
      <c r="DN87" s="654"/>
    </row>
    <row r="88" spans="1:118" hidden="1">
      <c r="A88" s="213"/>
      <c r="B88" s="132"/>
      <c r="C88" s="213" t="s">
        <v>302</v>
      </c>
      <c r="D88" s="160"/>
      <c r="E88" s="100"/>
      <c r="F88" s="100">
        <f t="shared" si="80"/>
        <v>0</v>
      </c>
      <c r="G88" s="109">
        <f t="shared" si="111"/>
        <v>0</v>
      </c>
      <c r="H88" s="109">
        <v>0</v>
      </c>
      <c r="I88" s="100"/>
      <c r="J88" s="100"/>
      <c r="K88" s="103">
        <f t="shared" si="85"/>
        <v>0</v>
      </c>
      <c r="L88" s="110"/>
      <c r="M88" s="100"/>
      <c r="N88" s="100"/>
      <c r="O88" s="103">
        <f t="shared" si="86"/>
        <v>0</v>
      </c>
      <c r="P88" s="143" t="e">
        <f>N88/M88</f>
        <v>#DIV/0!</v>
      </c>
      <c r="Q88" s="100"/>
      <c r="R88" s="100"/>
      <c r="S88" s="103">
        <f t="shared" si="87"/>
        <v>0</v>
      </c>
      <c r="T88" s="103"/>
      <c r="U88" s="100"/>
      <c r="V88" s="100"/>
      <c r="W88" s="103">
        <v>0</v>
      </c>
      <c r="X88" s="103"/>
      <c r="Y88" s="640">
        <f t="shared" si="89"/>
        <v>0</v>
      </c>
      <c r="Z88" s="640">
        <f t="shared" si="89"/>
        <v>0</v>
      </c>
      <c r="AA88" s="103">
        <v>0</v>
      </c>
      <c r="AB88" s="103"/>
      <c r="AC88" s="100"/>
      <c r="AD88" s="100"/>
      <c r="AE88" s="103">
        <f t="shared" si="84"/>
        <v>0</v>
      </c>
      <c r="AF88" s="103"/>
      <c r="AG88" s="100"/>
      <c r="AH88" s="100"/>
      <c r="AI88" s="103"/>
      <c r="AJ88" s="100"/>
      <c r="AK88" s="100"/>
      <c r="AL88" s="103"/>
      <c r="AM88" s="103"/>
      <c r="AN88" s="100"/>
      <c r="AO88" s="100"/>
      <c r="AP88" s="103">
        <f t="shared" si="92"/>
        <v>0</v>
      </c>
      <c r="AQ88" s="103"/>
      <c r="AR88" s="103"/>
      <c r="AS88" s="103"/>
      <c r="AT88" s="103"/>
      <c r="AU88" s="103"/>
      <c r="AV88" s="100"/>
      <c r="AW88" s="100"/>
      <c r="AX88" s="103">
        <v>0</v>
      </c>
      <c r="AY88" s="143" t="e">
        <f t="shared" si="114"/>
        <v>#DIV/0!</v>
      </c>
      <c r="AZ88" s="100"/>
      <c r="BA88" s="100"/>
      <c r="BB88" s="103">
        <v>0</v>
      </c>
      <c r="BC88" s="103"/>
      <c r="BD88" s="100"/>
      <c r="BE88" s="100"/>
      <c r="BF88" s="103">
        <v>0</v>
      </c>
      <c r="BG88" s="103"/>
      <c r="BH88" s="100"/>
      <c r="BI88" s="100"/>
      <c r="BJ88" s="103">
        <f t="shared" si="97"/>
        <v>0</v>
      </c>
      <c r="BK88" s="103"/>
      <c r="BL88" s="100"/>
      <c r="BM88" s="100"/>
      <c r="BN88" s="103">
        <f t="shared" si="82"/>
        <v>0</v>
      </c>
      <c r="BO88" s="103"/>
      <c r="BP88" s="100"/>
      <c r="BQ88" s="100"/>
      <c r="BR88" s="103">
        <f t="shared" si="83"/>
        <v>0</v>
      </c>
      <c r="BS88" s="103"/>
      <c r="BT88" s="100"/>
      <c r="BU88" s="100"/>
      <c r="BV88" s="103"/>
      <c r="BW88" s="103"/>
      <c r="BX88" s="100"/>
      <c r="BY88" s="100"/>
      <c r="BZ88" s="103">
        <v>0</v>
      </c>
      <c r="CA88" s="103"/>
      <c r="CB88" s="100"/>
      <c r="CC88" s="100"/>
      <c r="CD88" s="103"/>
      <c r="CE88" s="103"/>
      <c r="CF88" s="100"/>
      <c r="CG88" s="100"/>
      <c r="CH88" s="103">
        <f t="shared" si="101"/>
        <v>0</v>
      </c>
      <c r="CI88" s="143"/>
      <c r="CJ88" s="100"/>
      <c r="CK88" s="100"/>
      <c r="CL88" s="103">
        <v>0</v>
      </c>
      <c r="CM88" s="652"/>
      <c r="CN88" s="654"/>
      <c r="CO88" s="654"/>
      <c r="CP88" s="654">
        <v>0</v>
      </c>
      <c r="CQ88" s="654"/>
      <c r="CR88" s="779"/>
      <c r="CS88" s="779"/>
      <c r="CT88" s="789"/>
      <c r="CU88" s="790"/>
      <c r="CV88" s="780"/>
      <c r="CW88" s="780"/>
      <c r="CX88" s="789"/>
      <c r="CY88" s="790"/>
      <c r="CZ88" s="780"/>
      <c r="DA88" s="780"/>
      <c r="DB88" s="789">
        <v>0</v>
      </c>
      <c r="DC88" s="790"/>
      <c r="DG88" s="654"/>
      <c r="DH88" s="654"/>
      <c r="DI88" s="654">
        <v>0</v>
      </c>
      <c r="DJ88" s="654"/>
      <c r="DK88" s="654"/>
      <c r="DL88" s="654"/>
      <c r="DM88" s="654">
        <v>0</v>
      </c>
      <c r="DN88" s="654"/>
    </row>
    <row r="89" spans="1:118" hidden="1">
      <c r="A89" s="213"/>
      <c r="B89" s="797" t="s">
        <v>720</v>
      </c>
      <c r="C89" s="213" t="s">
        <v>462</v>
      </c>
      <c r="D89" s="138"/>
      <c r="E89" s="100">
        <f>I89+M89+Q89+U89+Y89+AJ89+AN89+AV89+BL89+CF89+CN89+DK89</f>
        <v>0</v>
      </c>
      <c r="F89" s="100">
        <f>J89+N89+R89+V89+Z89+AK89+AO89+AW89+BM89+BQ89+CG89+CO89+DL89+DA89+CS89</f>
        <v>0</v>
      </c>
      <c r="G89" s="109">
        <f t="shared" si="111"/>
        <v>0</v>
      </c>
      <c r="H89" s="109">
        <v>0</v>
      </c>
      <c r="I89" s="104"/>
      <c r="J89" s="104"/>
      <c r="K89" s="103">
        <f t="shared" si="85"/>
        <v>0</v>
      </c>
      <c r="L89" s="110">
        <v>0</v>
      </c>
      <c r="M89" s="104"/>
      <c r="N89" s="104"/>
      <c r="O89" s="103">
        <f t="shared" si="86"/>
        <v>0</v>
      </c>
      <c r="P89" s="143">
        <v>0</v>
      </c>
      <c r="Q89" s="104"/>
      <c r="R89" s="104"/>
      <c r="S89" s="103">
        <f t="shared" si="87"/>
        <v>0</v>
      </c>
      <c r="T89" s="103">
        <v>0</v>
      </c>
      <c r="U89" s="100"/>
      <c r="V89" s="100"/>
      <c r="W89" s="103">
        <f>V89-U89</f>
        <v>0</v>
      </c>
      <c r="X89" s="103"/>
      <c r="Y89" s="640">
        <f t="shared" si="89"/>
        <v>0</v>
      </c>
      <c r="Z89" s="640">
        <f t="shared" si="89"/>
        <v>0</v>
      </c>
      <c r="AA89" s="103">
        <f>Z89-Y89</f>
        <v>0</v>
      </c>
      <c r="AB89" s="103"/>
      <c r="AC89" s="100"/>
      <c r="AD89" s="100"/>
      <c r="AE89" s="103">
        <f t="shared" si="84"/>
        <v>0</v>
      </c>
      <c r="AF89" s="103"/>
      <c r="AG89" s="100"/>
      <c r="AH89" s="100"/>
      <c r="AI89" s="103">
        <f>AH89-AG89</f>
        <v>0</v>
      </c>
      <c r="AJ89" s="100"/>
      <c r="AK89" s="100"/>
      <c r="AL89" s="103">
        <f t="shared" ref="AL89:AL96" si="115">AK89-AJ89</f>
        <v>0</v>
      </c>
      <c r="AM89" s="103"/>
      <c r="AN89" s="100"/>
      <c r="AO89" s="100"/>
      <c r="AP89" s="103">
        <f t="shared" si="92"/>
        <v>0</v>
      </c>
      <c r="AQ89" s="103"/>
      <c r="AR89" s="103"/>
      <c r="AS89" s="103"/>
      <c r="AT89" s="103">
        <f>AS89-AR89</f>
        <v>0</v>
      </c>
      <c r="AU89" s="103"/>
      <c r="AV89" s="100"/>
      <c r="AW89" s="100"/>
      <c r="AX89" s="103">
        <f>AW89-AV89</f>
        <v>0</v>
      </c>
      <c r="AY89" s="143"/>
      <c r="AZ89" s="100"/>
      <c r="BA89" s="100"/>
      <c r="BB89" s="103">
        <f>BA89-AZ89</f>
        <v>0</v>
      </c>
      <c r="BC89" s="103"/>
      <c r="BD89" s="100"/>
      <c r="BE89" s="100"/>
      <c r="BF89" s="103">
        <f>BE89-BD89</f>
        <v>0</v>
      </c>
      <c r="BG89" s="103"/>
      <c r="BH89" s="100"/>
      <c r="BI89" s="100"/>
      <c r="BJ89" s="103">
        <f t="shared" si="97"/>
        <v>0</v>
      </c>
      <c r="BK89" s="103"/>
      <c r="BL89" s="100"/>
      <c r="BM89" s="100"/>
      <c r="BN89" s="103">
        <f t="shared" si="82"/>
        <v>0</v>
      </c>
      <c r="BO89" s="103"/>
      <c r="BP89" s="100"/>
      <c r="BQ89" s="100"/>
      <c r="BR89" s="103">
        <f t="shared" si="83"/>
        <v>0</v>
      </c>
      <c r="BS89" s="103"/>
      <c r="BT89" s="100"/>
      <c r="BU89" s="100"/>
      <c r="BV89" s="103">
        <f>BU89-BT89</f>
        <v>0</v>
      </c>
      <c r="BW89" s="103"/>
      <c r="BX89" s="100"/>
      <c r="BY89" s="100"/>
      <c r="BZ89" s="103">
        <f>BY89-BX89</f>
        <v>0</v>
      </c>
      <c r="CA89" s="103"/>
      <c r="CB89" s="100"/>
      <c r="CC89" s="100"/>
      <c r="CD89" s="103">
        <f>CC89-CB89</f>
        <v>0</v>
      </c>
      <c r="CE89" s="103"/>
      <c r="CF89" s="152"/>
      <c r="CG89" s="152"/>
      <c r="CH89" s="103">
        <f t="shared" si="101"/>
        <v>0</v>
      </c>
      <c r="CI89" s="143"/>
      <c r="CJ89" s="100"/>
      <c r="CK89" s="100"/>
      <c r="CL89" s="103">
        <f>CK89-CJ89</f>
        <v>0</v>
      </c>
      <c r="CM89" s="652"/>
      <c r="CN89" s="654"/>
      <c r="CO89" s="654"/>
      <c r="CP89" s="654">
        <f>CO89-CN89</f>
        <v>0</v>
      </c>
      <c r="CQ89" s="654"/>
      <c r="CR89" s="779"/>
      <c r="CS89" s="779"/>
      <c r="CT89" s="789">
        <f>CS89-CR89</f>
        <v>0</v>
      </c>
      <c r="CU89" s="790"/>
      <c r="CV89" s="780"/>
      <c r="CW89" s="780"/>
      <c r="CX89" s="789">
        <f>CW89-CV89</f>
        <v>0</v>
      </c>
      <c r="CY89" s="790"/>
      <c r="CZ89" s="780"/>
      <c r="DA89" s="780"/>
      <c r="DB89" s="789">
        <f>DA89-CZ89</f>
        <v>0</v>
      </c>
      <c r="DC89" s="790"/>
      <c r="DG89" s="654"/>
      <c r="DH89" s="654"/>
      <c r="DI89" s="654">
        <f>DH89-DG89</f>
        <v>0</v>
      </c>
      <c r="DJ89" s="654"/>
      <c r="DK89" s="654"/>
      <c r="DL89" s="654"/>
      <c r="DM89" s="654">
        <f>DL89-DK89</f>
        <v>0</v>
      </c>
      <c r="DN89" s="654"/>
    </row>
    <row r="90" spans="1:118" ht="12.75" hidden="1" customHeight="1">
      <c r="A90" s="213"/>
      <c r="B90" s="132"/>
      <c r="C90" s="212" t="s">
        <v>303</v>
      </c>
      <c r="D90" s="142"/>
      <c r="E90" s="100">
        <f t="shared" ref="E90:E96" si="116">I90+M90+Q90+U90+Y90+AJ90+AN90+AV90+BL90+CF90+CN90+DK90</f>
        <v>0</v>
      </c>
      <c r="F90" s="100">
        <f t="shared" ref="F90:F144" si="117">J90+N90+R90+V90+Z90+AK90+AO90+AW90+BM90+BQ90+CG90+CO90+DL90+DA90+CS90</f>
        <v>0</v>
      </c>
      <c r="G90" s="109">
        <f t="shared" si="111"/>
        <v>0</v>
      </c>
      <c r="H90" s="109">
        <v>0</v>
      </c>
      <c r="I90" s="100"/>
      <c r="J90" s="100"/>
      <c r="K90" s="103">
        <f t="shared" si="85"/>
        <v>0</v>
      </c>
      <c r="L90" s="110" t="e">
        <f t="shared" si="113"/>
        <v>#DIV/0!</v>
      </c>
      <c r="M90" s="100"/>
      <c r="N90" s="100"/>
      <c r="O90" s="103">
        <f t="shared" si="86"/>
        <v>0</v>
      </c>
      <c r="P90" s="103"/>
      <c r="Q90" s="100"/>
      <c r="R90" s="100"/>
      <c r="S90" s="103">
        <f t="shared" si="87"/>
        <v>0</v>
      </c>
      <c r="T90" s="103" t="e">
        <f>R90/Q90</f>
        <v>#DIV/0!</v>
      </c>
      <c r="U90" s="100"/>
      <c r="V90" s="100"/>
      <c r="W90" s="103">
        <f>V90-U90</f>
        <v>0</v>
      </c>
      <c r="X90" s="103"/>
      <c r="Y90" s="640">
        <f t="shared" si="89"/>
        <v>0</v>
      </c>
      <c r="Z90" s="640">
        <f t="shared" si="89"/>
        <v>0</v>
      </c>
      <c r="AA90" s="103">
        <f>Z90-Y90</f>
        <v>0</v>
      </c>
      <c r="AB90" s="103"/>
      <c r="AC90" s="100"/>
      <c r="AD90" s="100"/>
      <c r="AE90" s="103">
        <f t="shared" si="84"/>
        <v>0</v>
      </c>
      <c r="AF90" s="103"/>
      <c r="AG90" s="100"/>
      <c r="AH90" s="100"/>
      <c r="AI90" s="103">
        <f>AH90-AG90</f>
        <v>0</v>
      </c>
      <c r="AJ90" s="100"/>
      <c r="AK90" s="100"/>
      <c r="AL90" s="103">
        <f t="shared" si="115"/>
        <v>0</v>
      </c>
      <c r="AM90" s="103"/>
      <c r="AN90" s="100"/>
      <c r="AO90" s="100"/>
      <c r="AP90" s="103">
        <f t="shared" si="92"/>
        <v>0</v>
      </c>
      <c r="AQ90" s="103"/>
      <c r="AR90" s="103"/>
      <c r="AS90" s="103"/>
      <c r="AT90" s="103">
        <f>AS90-AR90</f>
        <v>0</v>
      </c>
      <c r="AU90" s="103"/>
      <c r="AV90" s="100"/>
      <c r="AW90" s="100"/>
      <c r="AX90" s="103">
        <f>AW90-AV90</f>
        <v>0</v>
      </c>
      <c r="AY90" s="143"/>
      <c r="AZ90" s="100"/>
      <c r="BA90" s="100"/>
      <c r="BB90" s="103">
        <f>BA90-AZ90</f>
        <v>0</v>
      </c>
      <c r="BC90" s="103"/>
      <c r="BD90" s="100"/>
      <c r="BE90" s="100"/>
      <c r="BF90" s="103">
        <f>BE90-BD90</f>
        <v>0</v>
      </c>
      <c r="BG90" s="103"/>
      <c r="BH90" s="100"/>
      <c r="BI90" s="100"/>
      <c r="BJ90" s="103">
        <f t="shared" si="97"/>
        <v>0</v>
      </c>
      <c r="BK90" s="103"/>
      <c r="BL90" s="100"/>
      <c r="BM90" s="100"/>
      <c r="BN90" s="103">
        <f t="shared" si="82"/>
        <v>0</v>
      </c>
      <c r="BO90" s="103"/>
      <c r="BP90" s="100"/>
      <c r="BQ90" s="100"/>
      <c r="BR90" s="103">
        <f t="shared" si="83"/>
        <v>0</v>
      </c>
      <c r="BS90" s="103"/>
      <c r="BT90" s="100"/>
      <c r="BU90" s="100"/>
      <c r="BV90" s="103">
        <f>BU90-BT90</f>
        <v>0</v>
      </c>
      <c r="BW90" s="103"/>
      <c r="BX90" s="100"/>
      <c r="BY90" s="100"/>
      <c r="BZ90" s="103">
        <f>BY90-BX90</f>
        <v>0</v>
      </c>
      <c r="CA90" s="103"/>
      <c r="CB90" s="100"/>
      <c r="CC90" s="100"/>
      <c r="CD90" s="103">
        <f>CC90-CB90</f>
        <v>0</v>
      </c>
      <c r="CE90" s="103"/>
      <c r="CF90" s="100"/>
      <c r="CG90" s="100"/>
      <c r="CH90" s="103">
        <f t="shared" si="101"/>
        <v>0</v>
      </c>
      <c r="CI90" s="143" t="e">
        <f t="shared" si="109"/>
        <v>#DIV/0!</v>
      </c>
      <c r="CJ90" s="100"/>
      <c r="CK90" s="100"/>
      <c r="CL90" s="103">
        <f>CK90-CJ90</f>
        <v>0</v>
      </c>
      <c r="CM90" s="652"/>
      <c r="CN90" s="654"/>
      <c r="CO90" s="654"/>
      <c r="CP90" s="654">
        <f>CO90-CN90</f>
        <v>0</v>
      </c>
      <c r="CQ90" s="654"/>
      <c r="CR90" s="779"/>
      <c r="CS90" s="779"/>
      <c r="CT90" s="789">
        <f>CS90-CR90</f>
        <v>0</v>
      </c>
      <c r="CU90" s="790"/>
      <c r="CV90" s="780"/>
      <c r="CW90" s="780"/>
      <c r="CX90" s="789">
        <f>CW90-CV90</f>
        <v>0</v>
      </c>
      <c r="CY90" s="790"/>
      <c r="CZ90" s="780"/>
      <c r="DA90" s="780"/>
      <c r="DB90" s="789">
        <f>DA90-CZ90</f>
        <v>0</v>
      </c>
      <c r="DC90" s="790"/>
      <c r="DG90" s="654"/>
      <c r="DH90" s="654"/>
      <c r="DI90" s="654">
        <f>DH90-DG90</f>
        <v>0</v>
      </c>
      <c r="DJ90" s="654"/>
      <c r="DK90" s="654"/>
      <c r="DL90" s="654"/>
      <c r="DM90" s="654">
        <f>DL90-DK90</f>
        <v>0</v>
      </c>
      <c r="DN90" s="654"/>
    </row>
    <row r="91" spans="1:118" ht="12.75" hidden="1" customHeight="1">
      <c r="A91" s="213"/>
      <c r="B91" s="132">
        <v>1701036423</v>
      </c>
      <c r="C91" s="212" t="s">
        <v>646</v>
      </c>
      <c r="D91" s="218"/>
      <c r="E91" s="100">
        <f t="shared" si="116"/>
        <v>0</v>
      </c>
      <c r="F91" s="100">
        <f t="shared" si="117"/>
        <v>0</v>
      </c>
      <c r="G91" s="790">
        <f t="shared" si="111"/>
        <v>0</v>
      </c>
      <c r="H91" s="109" t="e">
        <f t="shared" si="112"/>
        <v>#DIV/0!</v>
      </c>
      <c r="I91" s="100"/>
      <c r="J91" s="640"/>
      <c r="K91" s="103">
        <f t="shared" si="85"/>
        <v>0</v>
      </c>
      <c r="L91" s="110">
        <v>0</v>
      </c>
      <c r="M91" s="100"/>
      <c r="N91" s="100"/>
      <c r="O91" s="103"/>
      <c r="P91" s="103"/>
      <c r="Q91" s="100"/>
      <c r="R91" s="100"/>
      <c r="S91" s="103"/>
      <c r="T91" s="103" t="e">
        <f>R91/Q91</f>
        <v>#DIV/0!</v>
      </c>
      <c r="U91" s="100"/>
      <c r="V91" s="100"/>
      <c r="W91" s="103"/>
      <c r="X91" s="103"/>
      <c r="Y91" s="640">
        <f t="shared" si="89"/>
        <v>0</v>
      </c>
      <c r="Z91" s="640">
        <f t="shared" si="89"/>
        <v>0</v>
      </c>
      <c r="AA91" s="103"/>
      <c r="AB91" s="103"/>
      <c r="AC91" s="100"/>
      <c r="AD91" s="100"/>
      <c r="AE91" s="103"/>
      <c r="AF91" s="103"/>
      <c r="AG91" s="100"/>
      <c r="AH91" s="100"/>
      <c r="AI91" s="103"/>
      <c r="AJ91" s="100"/>
      <c r="AK91" s="100"/>
      <c r="AL91" s="103">
        <f t="shared" si="115"/>
        <v>0</v>
      </c>
      <c r="AM91" s="103"/>
      <c r="AN91" s="100"/>
      <c r="AO91" s="100"/>
      <c r="AP91" s="103"/>
      <c r="AQ91" s="103"/>
      <c r="AR91" s="103"/>
      <c r="AS91" s="103"/>
      <c r="AT91" s="103"/>
      <c r="AU91" s="103"/>
      <c r="AV91" s="100"/>
      <c r="AW91" s="100"/>
      <c r="AX91" s="103"/>
      <c r="AY91" s="143"/>
      <c r="AZ91" s="100"/>
      <c r="BA91" s="100"/>
      <c r="BB91" s="103"/>
      <c r="BC91" s="103"/>
      <c r="BD91" s="100"/>
      <c r="BE91" s="100"/>
      <c r="BF91" s="103"/>
      <c r="BG91" s="103"/>
      <c r="BH91" s="100"/>
      <c r="BI91" s="100"/>
      <c r="BJ91" s="103"/>
      <c r="BK91" s="103"/>
      <c r="BL91" s="100"/>
      <c r="BM91" s="100"/>
      <c r="BN91" s="103">
        <f t="shared" si="82"/>
        <v>0</v>
      </c>
      <c r="BO91" s="103"/>
      <c r="BP91" s="100"/>
      <c r="BQ91" s="100"/>
      <c r="BR91" s="103">
        <f t="shared" si="83"/>
        <v>0</v>
      </c>
      <c r="BS91" s="103"/>
      <c r="BT91" s="100"/>
      <c r="BU91" s="100"/>
      <c r="BV91" s="103"/>
      <c r="BW91" s="103"/>
      <c r="BX91" s="100"/>
      <c r="BY91" s="100"/>
      <c r="BZ91" s="103"/>
      <c r="CA91" s="103"/>
      <c r="CB91" s="100"/>
      <c r="CC91" s="100"/>
      <c r="CD91" s="103"/>
      <c r="CE91" s="103"/>
      <c r="CF91" s="100"/>
      <c r="CG91" s="100"/>
      <c r="CH91" s="103"/>
      <c r="CI91" s="143"/>
      <c r="CJ91" s="100"/>
      <c r="CK91" s="100"/>
      <c r="CL91" s="103"/>
      <c r="CM91" s="652"/>
      <c r="CN91" s="654"/>
      <c r="CO91" s="654"/>
      <c r="CP91" s="654"/>
      <c r="CQ91" s="654"/>
      <c r="CR91" s="779"/>
      <c r="CS91" s="779"/>
      <c r="CT91" s="789"/>
      <c r="CU91" s="790"/>
      <c r="CV91" s="780"/>
      <c r="CW91" s="780"/>
      <c r="CX91" s="789"/>
      <c r="CY91" s="790"/>
      <c r="CZ91" s="780"/>
      <c r="DA91" s="780"/>
      <c r="DB91" s="789"/>
      <c r="DC91" s="790"/>
      <c r="DG91" s="654"/>
      <c r="DH91" s="654"/>
      <c r="DI91" s="654"/>
      <c r="DJ91" s="654"/>
      <c r="DK91" s="654"/>
      <c r="DL91" s="654"/>
      <c r="DM91" s="654"/>
      <c r="DN91" s="654"/>
    </row>
    <row r="92" spans="1:118" hidden="1">
      <c r="A92" s="213"/>
      <c r="B92" s="132">
        <v>1718000922</v>
      </c>
      <c r="C92" s="212" t="s">
        <v>304</v>
      </c>
      <c r="D92" s="142"/>
      <c r="E92" s="100">
        <f t="shared" si="116"/>
        <v>0</v>
      </c>
      <c r="F92" s="100">
        <f t="shared" si="117"/>
        <v>0</v>
      </c>
      <c r="G92" s="109">
        <f t="shared" si="111"/>
        <v>0</v>
      </c>
      <c r="H92" s="109" t="e">
        <f t="shared" si="112"/>
        <v>#DIV/0!</v>
      </c>
      <c r="I92" s="100"/>
      <c r="J92" s="100"/>
      <c r="K92" s="103">
        <f t="shared" si="85"/>
        <v>0</v>
      </c>
      <c r="L92" s="110"/>
      <c r="M92" s="100"/>
      <c r="N92" s="100"/>
      <c r="O92" s="103">
        <f>N92-M92</f>
        <v>0</v>
      </c>
      <c r="P92" s="103"/>
      <c r="Q92" s="100"/>
      <c r="R92" s="100"/>
      <c r="S92" s="103">
        <f>R92-Q92</f>
        <v>0</v>
      </c>
      <c r="T92" s="103"/>
      <c r="U92" s="100"/>
      <c r="V92" s="100"/>
      <c r="W92" s="103">
        <f>V92-U92</f>
        <v>0</v>
      </c>
      <c r="X92" s="103"/>
      <c r="Y92" s="640">
        <f t="shared" si="89"/>
        <v>0</v>
      </c>
      <c r="Z92" s="640">
        <f t="shared" si="89"/>
        <v>0</v>
      </c>
      <c r="AA92" s="103">
        <f>Z92-Y92</f>
        <v>0</v>
      </c>
      <c r="AB92" s="103"/>
      <c r="AC92" s="100"/>
      <c r="AD92" s="100"/>
      <c r="AE92" s="103">
        <f>AD92-AC92</f>
        <v>0</v>
      </c>
      <c r="AF92" s="103"/>
      <c r="AG92" s="100"/>
      <c r="AH92" s="100"/>
      <c r="AI92" s="103">
        <f>AH92-AG92</f>
        <v>0</v>
      </c>
      <c r="AJ92" s="100"/>
      <c r="AK92" s="100"/>
      <c r="AL92" s="103">
        <f t="shared" si="115"/>
        <v>0</v>
      </c>
      <c r="AM92" s="103"/>
      <c r="AN92" s="100"/>
      <c r="AO92" s="100"/>
      <c r="AP92" s="103">
        <f>AO92-AN92</f>
        <v>0</v>
      </c>
      <c r="AQ92" s="103"/>
      <c r="AR92" s="103"/>
      <c r="AS92" s="103"/>
      <c r="AT92" s="103">
        <f>AS92-AR92</f>
        <v>0</v>
      </c>
      <c r="AU92" s="103"/>
      <c r="AV92" s="104"/>
      <c r="AW92" s="656"/>
      <c r="AX92" s="103">
        <f>AW92-AV92</f>
        <v>0</v>
      </c>
      <c r="AY92" s="143"/>
      <c r="AZ92" s="100"/>
      <c r="BA92" s="100"/>
      <c r="BB92" s="103">
        <f>BA92-AZ92</f>
        <v>0</v>
      </c>
      <c r="BC92" s="103"/>
      <c r="BD92" s="100"/>
      <c r="BE92" s="100"/>
      <c r="BF92" s="103">
        <f>BE92-BD92</f>
        <v>0</v>
      </c>
      <c r="BG92" s="103"/>
      <c r="BH92" s="100"/>
      <c r="BI92" s="100"/>
      <c r="BJ92" s="103">
        <f>BI92-BH92</f>
        <v>0</v>
      </c>
      <c r="BK92" s="103"/>
      <c r="BL92" s="100"/>
      <c r="BM92" s="100"/>
      <c r="BN92" s="103">
        <f t="shared" si="82"/>
        <v>0</v>
      </c>
      <c r="BO92" s="103"/>
      <c r="BP92" s="100"/>
      <c r="BQ92" s="100"/>
      <c r="BR92" s="103">
        <f t="shared" si="83"/>
        <v>0</v>
      </c>
      <c r="BS92" s="103"/>
      <c r="BT92" s="100"/>
      <c r="BU92" s="100"/>
      <c r="BV92" s="103">
        <f t="shared" ref="BV92:BV98" si="118">BU92-BT92</f>
        <v>0</v>
      </c>
      <c r="BW92" s="103"/>
      <c r="BX92" s="100"/>
      <c r="BY92" s="100"/>
      <c r="BZ92" s="103">
        <f>BY92-BX92</f>
        <v>0</v>
      </c>
      <c r="CA92" s="103"/>
      <c r="CB92" s="100"/>
      <c r="CC92" s="100"/>
      <c r="CD92" s="103">
        <f t="shared" ref="CD92:CD98" si="119">CC92-CB92</f>
        <v>0</v>
      </c>
      <c r="CE92" s="103"/>
      <c r="CF92" s="100"/>
      <c r="CG92" s="100"/>
      <c r="CH92" s="103">
        <f>CG92-CF92</f>
        <v>0</v>
      </c>
      <c r="CI92" s="103"/>
      <c r="CJ92" s="100"/>
      <c r="CK92" s="100"/>
      <c r="CL92" s="103">
        <f>CK92-CJ92</f>
        <v>0</v>
      </c>
      <c r="CM92" s="652"/>
      <c r="CN92" s="654"/>
      <c r="CO92" s="654"/>
      <c r="CP92" s="654">
        <f>CO92-CN92</f>
        <v>0</v>
      </c>
      <c r="CQ92" s="654"/>
      <c r="CR92" s="779"/>
      <c r="CS92" s="779"/>
      <c r="CT92" s="789">
        <f>CS92-CR92</f>
        <v>0</v>
      </c>
      <c r="CU92" s="790"/>
      <c r="CV92" s="780"/>
      <c r="CW92" s="780"/>
      <c r="CX92" s="789">
        <f>CW92-CV92</f>
        <v>0</v>
      </c>
      <c r="CY92" s="790"/>
      <c r="CZ92" s="780"/>
      <c r="DA92" s="780"/>
      <c r="DB92" s="789">
        <f t="shared" ref="DB92:DB98" si="120">DA92-CZ92</f>
        <v>0</v>
      </c>
      <c r="DC92" s="790"/>
      <c r="DG92" s="654"/>
      <c r="DH92" s="654"/>
      <c r="DI92" s="654">
        <f>DH92-DG92</f>
        <v>0</v>
      </c>
      <c r="DJ92" s="654"/>
      <c r="DK92" s="654"/>
      <c r="DL92" s="654"/>
      <c r="DM92" s="654">
        <f>DL92-DK92</f>
        <v>0</v>
      </c>
      <c r="DN92" s="654"/>
    </row>
    <row r="93" spans="1:118" hidden="1">
      <c r="A93" s="213"/>
      <c r="B93" s="132">
        <v>1718002454</v>
      </c>
      <c r="C93" s="212" t="s">
        <v>628</v>
      </c>
      <c r="D93" s="142"/>
      <c r="E93" s="100">
        <f t="shared" si="116"/>
        <v>0</v>
      </c>
      <c r="F93" s="100">
        <f t="shared" si="117"/>
        <v>0</v>
      </c>
      <c r="G93" s="109"/>
      <c r="H93" s="109"/>
      <c r="I93" s="100"/>
      <c r="J93" s="100"/>
      <c r="K93" s="103"/>
      <c r="L93" s="110"/>
      <c r="M93" s="100"/>
      <c r="N93" s="100"/>
      <c r="O93" s="103"/>
      <c r="P93" s="103"/>
      <c r="Q93" s="100"/>
      <c r="R93" s="100"/>
      <c r="S93" s="103"/>
      <c r="T93" s="103"/>
      <c r="U93" s="100"/>
      <c r="V93" s="100"/>
      <c r="W93" s="103"/>
      <c r="X93" s="103"/>
      <c r="Y93" s="640"/>
      <c r="Z93" s="640"/>
      <c r="AA93" s="103"/>
      <c r="AB93" s="103"/>
      <c r="AC93" s="100"/>
      <c r="AD93" s="100"/>
      <c r="AE93" s="103"/>
      <c r="AF93" s="103"/>
      <c r="AG93" s="100"/>
      <c r="AH93" s="100"/>
      <c r="AI93" s="103"/>
      <c r="AJ93" s="100"/>
      <c r="AK93" s="100"/>
      <c r="AL93" s="103"/>
      <c r="AM93" s="103"/>
      <c r="AN93" s="100"/>
      <c r="AO93" s="100"/>
      <c r="AP93" s="103"/>
      <c r="AQ93" s="103"/>
      <c r="AR93" s="103"/>
      <c r="AS93" s="103"/>
      <c r="AT93" s="103"/>
      <c r="AU93" s="103"/>
      <c r="AV93" s="104"/>
      <c r="AW93" s="656"/>
      <c r="AX93" s="103"/>
      <c r="AY93" s="143"/>
      <c r="AZ93" s="100"/>
      <c r="BA93" s="100"/>
      <c r="BB93" s="103"/>
      <c r="BC93" s="103"/>
      <c r="BD93" s="100"/>
      <c r="BE93" s="100"/>
      <c r="BF93" s="103"/>
      <c r="BG93" s="103"/>
      <c r="BH93" s="100"/>
      <c r="BI93" s="100"/>
      <c r="BJ93" s="103"/>
      <c r="BK93" s="103"/>
      <c r="BL93" s="100"/>
      <c r="BM93" s="100"/>
      <c r="BN93" s="103"/>
      <c r="BO93" s="103"/>
      <c r="BP93" s="100"/>
      <c r="BQ93" s="100"/>
      <c r="BR93" s="103"/>
      <c r="BS93" s="103"/>
      <c r="BT93" s="100"/>
      <c r="BU93" s="100"/>
      <c r="BV93" s="103"/>
      <c r="BW93" s="103"/>
      <c r="BX93" s="100"/>
      <c r="BY93" s="100"/>
      <c r="BZ93" s="103"/>
      <c r="CA93" s="103"/>
      <c r="CB93" s="100"/>
      <c r="CC93" s="100"/>
      <c r="CD93" s="103"/>
      <c r="CE93" s="103"/>
      <c r="CF93" s="100"/>
      <c r="CG93" s="100"/>
      <c r="CH93" s="103"/>
      <c r="CI93" s="103"/>
      <c r="CJ93" s="100"/>
      <c r="CK93" s="100"/>
      <c r="CL93" s="103"/>
      <c r="CM93" s="652"/>
      <c r="CN93" s="654"/>
      <c r="CO93" s="654"/>
      <c r="CP93" s="654"/>
      <c r="CQ93" s="654"/>
      <c r="CR93" s="779"/>
      <c r="CS93" s="779"/>
      <c r="CT93" s="789"/>
      <c r="CU93" s="790"/>
      <c r="CV93" s="780"/>
      <c r="CW93" s="780"/>
      <c r="CX93" s="789"/>
      <c r="CY93" s="790"/>
      <c r="CZ93" s="780"/>
      <c r="DA93" s="780"/>
      <c r="DB93" s="789"/>
      <c r="DC93" s="790"/>
      <c r="DG93" s="654"/>
      <c r="DH93" s="654"/>
      <c r="DI93" s="654"/>
      <c r="DJ93" s="654"/>
      <c r="DK93" s="654"/>
      <c r="DL93" s="654"/>
      <c r="DM93" s="654"/>
      <c r="DN93" s="654"/>
    </row>
    <row r="94" spans="1:118" ht="27.75" hidden="1" customHeight="1">
      <c r="A94" s="237"/>
      <c r="B94" s="237">
        <v>1701055472</v>
      </c>
      <c r="C94" s="212" t="s">
        <v>627</v>
      </c>
      <c r="D94" s="218"/>
      <c r="E94" s="100">
        <f t="shared" si="116"/>
        <v>0</v>
      </c>
      <c r="F94" s="100">
        <f t="shared" si="117"/>
        <v>0</v>
      </c>
      <c r="G94" s="109">
        <f t="shared" si="111"/>
        <v>0</v>
      </c>
      <c r="H94" s="109" t="e">
        <f>F94/E94</f>
        <v>#DIV/0!</v>
      </c>
      <c r="I94" s="640"/>
      <c r="J94" s="640"/>
      <c r="K94" s="103">
        <f>J94-I94</f>
        <v>0</v>
      </c>
      <c r="L94" s="103"/>
      <c r="M94" s="100"/>
      <c r="N94" s="100"/>
      <c r="O94" s="103"/>
      <c r="P94" s="103"/>
      <c r="Q94" s="100"/>
      <c r="R94" s="100"/>
      <c r="S94" s="103"/>
      <c r="T94" s="103"/>
      <c r="U94" s="100"/>
      <c r="V94" s="100"/>
      <c r="W94" s="103"/>
      <c r="X94" s="103"/>
      <c r="Y94" s="640">
        <f>AC94</f>
        <v>0</v>
      </c>
      <c r="Z94" s="640">
        <f>AD94</f>
        <v>0</v>
      </c>
      <c r="AA94" s="103"/>
      <c r="AB94" s="103"/>
      <c r="AC94" s="100"/>
      <c r="AD94" s="100"/>
      <c r="AE94" s="103"/>
      <c r="AF94" s="103" t="e">
        <f>AD94/AC94</f>
        <v>#DIV/0!</v>
      </c>
      <c r="AG94" s="100"/>
      <c r="AH94" s="100"/>
      <c r="AI94" s="103"/>
      <c r="AJ94" s="100"/>
      <c r="AK94" s="100"/>
      <c r="AL94" s="103">
        <f t="shared" si="115"/>
        <v>0</v>
      </c>
      <c r="AM94" s="103"/>
      <c r="AN94" s="100"/>
      <c r="AO94" s="100"/>
      <c r="AP94" s="103"/>
      <c r="AQ94" s="103"/>
      <c r="AR94" s="100"/>
      <c r="AS94" s="100"/>
      <c r="AT94" s="103"/>
      <c r="AU94" s="103"/>
      <c r="AV94" s="100"/>
      <c r="AW94" s="100"/>
      <c r="AX94" s="103"/>
      <c r="AY94" s="143"/>
      <c r="AZ94" s="100"/>
      <c r="BA94" s="100"/>
      <c r="BB94" s="103"/>
      <c r="BC94" s="103"/>
      <c r="BD94" s="100"/>
      <c r="BE94" s="100"/>
      <c r="BF94" s="103"/>
      <c r="BG94" s="103"/>
      <c r="BH94" s="100"/>
      <c r="BI94" s="100"/>
      <c r="BJ94" s="103"/>
      <c r="BK94" s="103"/>
      <c r="BL94" s="100"/>
      <c r="BM94" s="100"/>
      <c r="BN94" s="103">
        <f>BM94-BL94</f>
        <v>0</v>
      </c>
      <c r="BO94" s="103"/>
      <c r="BP94" s="100"/>
      <c r="BQ94" s="100"/>
      <c r="BR94" s="103">
        <f>BQ94-BP94</f>
        <v>0</v>
      </c>
      <c r="BS94" s="103"/>
      <c r="BT94" s="100"/>
      <c r="BU94" s="100"/>
      <c r="BV94" s="103">
        <f>BU94-BT94</f>
        <v>0</v>
      </c>
      <c r="BW94" s="103"/>
      <c r="BX94" s="100"/>
      <c r="BY94" s="100"/>
      <c r="BZ94" s="103"/>
      <c r="CA94" s="103"/>
      <c r="CB94" s="100"/>
      <c r="CC94" s="100"/>
      <c r="CD94" s="103">
        <f>CC94-CB94</f>
        <v>0</v>
      </c>
      <c r="CE94" s="103"/>
      <c r="CF94" s="100"/>
      <c r="CG94" s="100"/>
      <c r="CH94" s="103"/>
      <c r="CI94" s="103"/>
      <c r="CJ94" s="100"/>
      <c r="CK94" s="100"/>
      <c r="CL94" s="103"/>
      <c r="CM94" s="652"/>
      <c r="CN94" s="640"/>
      <c r="CO94" s="640"/>
      <c r="CP94" s="654">
        <f>CO94-CN94</f>
        <v>0</v>
      </c>
      <c r="CQ94" s="654"/>
      <c r="CR94" s="780"/>
      <c r="CS94" s="780"/>
      <c r="CT94" s="789"/>
      <c r="CU94" s="790"/>
      <c r="CV94" s="780"/>
      <c r="CW94" s="780"/>
      <c r="CX94" s="789"/>
      <c r="CY94" s="790"/>
      <c r="CZ94" s="780"/>
      <c r="DA94" s="780"/>
      <c r="DB94" s="789">
        <f>DA94-CZ94</f>
        <v>0</v>
      </c>
      <c r="DC94" s="790"/>
      <c r="DG94" s="640"/>
      <c r="DH94" s="640"/>
      <c r="DI94" s="654">
        <f>DH94-DG94</f>
        <v>0</v>
      </c>
      <c r="DJ94" s="654"/>
      <c r="DK94" s="640"/>
      <c r="DL94" s="640"/>
      <c r="DM94" s="654">
        <f>DL94-DK94</f>
        <v>0</v>
      </c>
      <c r="DN94" s="654"/>
    </row>
    <row r="95" spans="1:118" hidden="1">
      <c r="A95" s="213"/>
      <c r="B95" s="132"/>
      <c r="C95" s="213" t="s">
        <v>464</v>
      </c>
      <c r="D95" s="100"/>
      <c r="E95" s="100">
        <f t="shared" si="116"/>
        <v>0</v>
      </c>
      <c r="F95" s="100">
        <f t="shared" si="117"/>
        <v>0</v>
      </c>
      <c r="G95" s="109">
        <f t="shared" si="111"/>
        <v>0</v>
      </c>
      <c r="H95" s="109">
        <v>0</v>
      </c>
      <c r="I95" s="640"/>
      <c r="J95" s="640"/>
      <c r="K95" s="103">
        <f>J95-I95</f>
        <v>0</v>
      </c>
      <c r="L95" s="110"/>
      <c r="M95" s="100"/>
      <c r="N95" s="100"/>
      <c r="O95" s="103">
        <f>N95-M95</f>
        <v>0</v>
      </c>
      <c r="P95" s="103"/>
      <c r="Q95" s="100"/>
      <c r="R95" s="100"/>
      <c r="S95" s="103">
        <f>R95-Q95</f>
        <v>0</v>
      </c>
      <c r="T95" s="103"/>
      <c r="U95" s="100"/>
      <c r="V95" s="100"/>
      <c r="W95" s="103">
        <f>V95-U95</f>
        <v>0</v>
      </c>
      <c r="X95" s="103"/>
      <c r="Y95" s="640">
        <f>AC95</f>
        <v>0</v>
      </c>
      <c r="Z95" s="640">
        <f>AD95</f>
        <v>0</v>
      </c>
      <c r="AA95" s="103">
        <f>Z95-Y95</f>
        <v>0</v>
      </c>
      <c r="AB95" s="103"/>
      <c r="AC95" s="100"/>
      <c r="AD95" s="100"/>
      <c r="AE95" s="103">
        <f>AD95-AC95</f>
        <v>0</v>
      </c>
      <c r="AF95" s="103"/>
      <c r="AG95" s="100"/>
      <c r="AH95" s="100"/>
      <c r="AI95" s="103">
        <f>AH95-AG95</f>
        <v>0</v>
      </c>
      <c r="AJ95" s="100"/>
      <c r="AK95" s="100"/>
      <c r="AL95" s="103">
        <f t="shared" si="115"/>
        <v>0</v>
      </c>
      <c r="AM95" s="103"/>
      <c r="AN95" s="100"/>
      <c r="AO95" s="100"/>
      <c r="AP95" s="103">
        <f>AO95-AN95</f>
        <v>0</v>
      </c>
      <c r="AQ95" s="103"/>
      <c r="AR95" s="103"/>
      <c r="AS95" s="103"/>
      <c r="AT95" s="103">
        <f>AS95-AR95</f>
        <v>0</v>
      </c>
      <c r="AU95" s="103"/>
      <c r="AV95" s="100"/>
      <c r="AW95" s="100"/>
      <c r="AX95" s="103">
        <f>AW95-AV95</f>
        <v>0</v>
      </c>
      <c r="AY95" s="143"/>
      <c r="AZ95" s="100"/>
      <c r="BA95" s="100"/>
      <c r="BB95" s="103">
        <f>BA95-AZ95</f>
        <v>0</v>
      </c>
      <c r="BC95" s="103"/>
      <c r="BD95" s="100"/>
      <c r="BE95" s="100"/>
      <c r="BF95" s="103">
        <f>BE95-BD95</f>
        <v>0</v>
      </c>
      <c r="BG95" s="103"/>
      <c r="BH95" s="100"/>
      <c r="BI95" s="100"/>
      <c r="BJ95" s="103">
        <f>BI95-BH95</f>
        <v>0</v>
      </c>
      <c r="BK95" s="103"/>
      <c r="BL95" s="100"/>
      <c r="BM95" s="100"/>
      <c r="BN95" s="103">
        <f>BM95-BL95</f>
        <v>0</v>
      </c>
      <c r="BO95" s="103"/>
      <c r="BP95" s="100"/>
      <c r="BQ95" s="100"/>
      <c r="BR95" s="103">
        <f>BQ95-BP95</f>
        <v>0</v>
      </c>
      <c r="BS95" s="103"/>
      <c r="BT95" s="100"/>
      <c r="BU95" s="100"/>
      <c r="BV95" s="103">
        <f t="shared" si="118"/>
        <v>0</v>
      </c>
      <c r="BW95" s="103"/>
      <c r="BX95" s="100"/>
      <c r="BY95" s="100"/>
      <c r="BZ95" s="103">
        <f>BY95-BX95</f>
        <v>0</v>
      </c>
      <c r="CA95" s="103"/>
      <c r="CB95" s="100"/>
      <c r="CC95" s="100"/>
      <c r="CD95" s="103">
        <f t="shared" si="119"/>
        <v>0</v>
      </c>
      <c r="CE95" s="103"/>
      <c r="CF95" s="100"/>
      <c r="CG95" s="100"/>
      <c r="CH95" s="103">
        <f>CG95-CF95</f>
        <v>0</v>
      </c>
      <c r="CI95" s="103"/>
      <c r="CJ95" s="100"/>
      <c r="CK95" s="100"/>
      <c r="CL95" s="103">
        <f>CK95-CJ95</f>
        <v>0</v>
      </c>
      <c r="CM95" s="652"/>
      <c r="CN95" s="654"/>
      <c r="CO95" s="654"/>
      <c r="CP95" s="654">
        <f>CO95-CN95</f>
        <v>0</v>
      </c>
      <c r="CQ95" s="654"/>
      <c r="CR95" s="779"/>
      <c r="CS95" s="779"/>
      <c r="CT95" s="789">
        <f>CS95-CR95</f>
        <v>0</v>
      </c>
      <c r="CU95" s="790"/>
      <c r="CV95" s="780"/>
      <c r="CW95" s="780"/>
      <c r="CX95" s="789">
        <f>CW95-CV95</f>
        <v>0</v>
      </c>
      <c r="CY95" s="790"/>
      <c r="CZ95" s="780"/>
      <c r="DA95" s="780"/>
      <c r="DB95" s="789">
        <f t="shared" si="120"/>
        <v>0</v>
      </c>
      <c r="DC95" s="790"/>
      <c r="DG95" s="654"/>
      <c r="DH95" s="654"/>
      <c r="DI95" s="654">
        <f>DH95-DG95</f>
        <v>0</v>
      </c>
      <c r="DJ95" s="654"/>
      <c r="DK95" s="654"/>
      <c r="DL95" s="654"/>
      <c r="DM95" s="654">
        <f>DL95-DK95</f>
        <v>0</v>
      </c>
      <c r="DN95" s="654"/>
    </row>
    <row r="96" spans="1:118" hidden="1">
      <c r="A96" s="213"/>
      <c r="B96" s="132">
        <v>1718000658</v>
      </c>
      <c r="C96" s="213" t="s">
        <v>305</v>
      </c>
      <c r="D96" s="100"/>
      <c r="E96" s="100">
        <f t="shared" si="116"/>
        <v>0</v>
      </c>
      <c r="F96" s="100">
        <f t="shared" si="117"/>
        <v>0</v>
      </c>
      <c r="G96" s="109">
        <f t="shared" si="111"/>
        <v>0</v>
      </c>
      <c r="H96" s="109" t="e">
        <f t="shared" si="112"/>
        <v>#DIV/0!</v>
      </c>
      <c r="I96" s="640"/>
      <c r="J96" s="640"/>
      <c r="K96" s="103">
        <f t="shared" si="85"/>
        <v>0</v>
      </c>
      <c r="L96" s="110"/>
      <c r="M96" s="100"/>
      <c r="N96" s="100"/>
      <c r="O96" s="103">
        <f>N96-M96</f>
        <v>0</v>
      </c>
      <c r="P96" s="103"/>
      <c r="Q96" s="100"/>
      <c r="R96" s="100"/>
      <c r="S96" s="103">
        <f>R96-Q96</f>
        <v>0</v>
      </c>
      <c r="T96" s="103"/>
      <c r="U96" s="100"/>
      <c r="V96" s="100"/>
      <c r="W96" s="103">
        <f>V96-U96</f>
        <v>0</v>
      </c>
      <c r="X96" s="103"/>
      <c r="Y96" s="640">
        <f t="shared" si="89"/>
        <v>0</v>
      </c>
      <c r="Z96" s="640">
        <f t="shared" si="89"/>
        <v>0</v>
      </c>
      <c r="AA96" s="103">
        <f>Z96-Y96</f>
        <v>0</v>
      </c>
      <c r="AB96" s="103"/>
      <c r="AC96" s="100"/>
      <c r="AD96" s="100"/>
      <c r="AE96" s="103">
        <f>AD96-AC96</f>
        <v>0</v>
      </c>
      <c r="AF96" s="103"/>
      <c r="AG96" s="100"/>
      <c r="AH96" s="100"/>
      <c r="AI96" s="103">
        <f>AH96-AG96</f>
        <v>0</v>
      </c>
      <c r="AJ96" s="100"/>
      <c r="AK96" s="100"/>
      <c r="AL96" s="103">
        <f t="shared" si="115"/>
        <v>0</v>
      </c>
      <c r="AM96" s="103"/>
      <c r="AN96" s="100"/>
      <c r="AO96" s="100"/>
      <c r="AP96" s="103"/>
      <c r="AQ96" s="103"/>
      <c r="AR96" s="103"/>
      <c r="AS96" s="103"/>
      <c r="AT96" s="103">
        <f>AS96-AR96</f>
        <v>0</v>
      </c>
      <c r="AU96" s="103"/>
      <c r="AV96" s="100"/>
      <c r="AW96" s="100"/>
      <c r="AX96" s="103">
        <f>AW96-AV96</f>
        <v>0</v>
      </c>
      <c r="AY96" s="143"/>
      <c r="AZ96" s="100"/>
      <c r="BA96" s="100"/>
      <c r="BB96" s="103">
        <f>BA96-AZ96</f>
        <v>0</v>
      </c>
      <c r="BC96" s="103"/>
      <c r="BD96" s="100"/>
      <c r="BE96" s="100"/>
      <c r="BF96" s="103">
        <f>BE96-BD96</f>
        <v>0</v>
      </c>
      <c r="BG96" s="103"/>
      <c r="BH96" s="100"/>
      <c r="BI96" s="100"/>
      <c r="BJ96" s="103">
        <f>BI96-BH96</f>
        <v>0</v>
      </c>
      <c r="BK96" s="103"/>
      <c r="BL96" s="100"/>
      <c r="BM96" s="100"/>
      <c r="BN96" s="103">
        <f t="shared" si="82"/>
        <v>0</v>
      </c>
      <c r="BO96" s="103"/>
      <c r="BP96" s="100"/>
      <c r="BQ96" s="100"/>
      <c r="BR96" s="103">
        <f t="shared" si="83"/>
        <v>0</v>
      </c>
      <c r="BS96" s="103"/>
      <c r="BT96" s="100"/>
      <c r="BU96" s="100"/>
      <c r="BV96" s="103">
        <f t="shared" si="118"/>
        <v>0</v>
      </c>
      <c r="BW96" s="103"/>
      <c r="BX96" s="100"/>
      <c r="BY96" s="100"/>
      <c r="BZ96" s="103">
        <f>BY96-BX96</f>
        <v>0</v>
      </c>
      <c r="CA96" s="103"/>
      <c r="CB96" s="100"/>
      <c r="CC96" s="100"/>
      <c r="CD96" s="103">
        <f t="shared" si="119"/>
        <v>0</v>
      </c>
      <c r="CE96" s="103"/>
      <c r="CF96" s="100"/>
      <c r="CG96" s="100"/>
      <c r="CH96" s="103">
        <f>CG96-CF96</f>
        <v>0</v>
      </c>
      <c r="CI96" s="103"/>
      <c r="CJ96" s="100"/>
      <c r="CK96" s="100"/>
      <c r="CL96" s="103">
        <f>CK96-CJ96</f>
        <v>0</v>
      </c>
      <c r="CM96" s="652"/>
      <c r="CN96" s="654"/>
      <c r="CO96" s="654"/>
      <c r="CP96" s="654">
        <f>CO96-CN96</f>
        <v>0</v>
      </c>
      <c r="CQ96" s="654"/>
      <c r="CR96" s="779"/>
      <c r="CS96" s="779"/>
      <c r="CT96" s="789">
        <f>CS96-CR96</f>
        <v>0</v>
      </c>
      <c r="CU96" s="790"/>
      <c r="CV96" s="780"/>
      <c r="CW96" s="780"/>
      <c r="CX96" s="789">
        <f>CW96-CV96</f>
        <v>0</v>
      </c>
      <c r="CY96" s="790"/>
      <c r="CZ96" s="780"/>
      <c r="DA96" s="780"/>
      <c r="DB96" s="789">
        <f t="shared" si="120"/>
        <v>0</v>
      </c>
      <c r="DC96" s="790"/>
      <c r="DG96" s="654"/>
      <c r="DH96" s="654"/>
      <c r="DI96" s="654">
        <f>DH96-DG96</f>
        <v>0</v>
      </c>
      <c r="DJ96" s="654"/>
      <c r="DK96" s="654"/>
      <c r="DL96" s="654"/>
      <c r="DM96" s="654">
        <f>DL96-DK96</f>
        <v>0</v>
      </c>
      <c r="DN96" s="654"/>
    </row>
    <row r="97" spans="1:118" s="833" customFormat="1" ht="27" customHeight="1">
      <c r="A97" s="156" t="s">
        <v>306</v>
      </c>
      <c r="B97" s="156"/>
      <c r="C97" s="157" t="s">
        <v>307</v>
      </c>
      <c r="D97" s="43">
        <f>SUM(D99:D149)</f>
        <v>583.92630999999994</v>
      </c>
      <c r="E97" s="43">
        <f>SUM(E99:E149)</f>
        <v>1649.3799800000002</v>
      </c>
      <c r="F97" s="43">
        <f>J97+N97+R97+V97+Z97+AK97+AO97+AW97+BM97+BQ97+CG97+CO97+DL97+DA97+CS97</f>
        <v>3530.1772200000005</v>
      </c>
      <c r="G97" s="836">
        <f t="shared" si="111"/>
        <v>1880.7972400000003</v>
      </c>
      <c r="H97" s="44">
        <f>F97/E97</f>
        <v>2.1403056074440774</v>
      </c>
      <c r="I97" s="43">
        <f>SUM(I99:I149)</f>
        <v>409.22899999999998</v>
      </c>
      <c r="J97" s="43">
        <f>SUM(J99:J149)</f>
        <v>126.68509</v>
      </c>
      <c r="K97" s="43">
        <f>SUM(K99:K149)</f>
        <v>-294.99491</v>
      </c>
      <c r="L97" s="43">
        <f>J97/I97</f>
        <v>0.30957016731463316</v>
      </c>
      <c r="M97" s="43">
        <f>SUM(M99:M149)</f>
        <v>0</v>
      </c>
      <c r="N97" s="43">
        <f>SUM(N99:N149)</f>
        <v>0</v>
      </c>
      <c r="O97" s="43">
        <f t="shared" ref="O97:CA97" si="121">SUM(O99:O149)</f>
        <v>0</v>
      </c>
      <c r="P97" s="43">
        <v>0</v>
      </c>
      <c r="Q97" s="43">
        <f>SUM(Q99:Q149)</f>
        <v>0.88100000000000001</v>
      </c>
      <c r="R97" s="43">
        <f>SUM(R99:R149)</f>
        <v>0.66200000000000003</v>
      </c>
      <c r="S97" s="43">
        <f t="shared" si="121"/>
        <v>-0.21899999999999997</v>
      </c>
      <c r="T97" s="43">
        <v>0</v>
      </c>
      <c r="U97" s="43">
        <f>SUM(U99:U149)</f>
        <v>0</v>
      </c>
      <c r="V97" s="43">
        <f t="shared" si="121"/>
        <v>0</v>
      </c>
      <c r="W97" s="43">
        <f t="shared" si="121"/>
        <v>0</v>
      </c>
      <c r="X97" s="43">
        <v>0</v>
      </c>
      <c r="Y97" s="43">
        <f>SUM(Y99:Y149)</f>
        <v>0</v>
      </c>
      <c r="Z97" s="43">
        <f t="shared" si="121"/>
        <v>6.20831</v>
      </c>
      <c r="AA97" s="43">
        <f t="shared" si="121"/>
        <v>6.20831</v>
      </c>
      <c r="AB97" s="43" t="e">
        <f t="shared" si="121"/>
        <v>#DIV/0!</v>
      </c>
      <c r="AC97" s="43">
        <f>SUM(AC99:AC149)</f>
        <v>0</v>
      </c>
      <c r="AD97" s="43">
        <f t="shared" si="121"/>
        <v>0</v>
      </c>
      <c r="AE97" s="43">
        <f t="shared" si="121"/>
        <v>0</v>
      </c>
      <c r="AF97" s="43" t="e">
        <f t="shared" si="121"/>
        <v>#DIV/0!</v>
      </c>
      <c r="AG97" s="43">
        <f>SUM(AG99:AG149)</f>
        <v>0</v>
      </c>
      <c r="AH97" s="43">
        <f t="shared" si="121"/>
        <v>0</v>
      </c>
      <c r="AI97" s="43">
        <f t="shared" si="121"/>
        <v>0</v>
      </c>
      <c r="AJ97" s="43">
        <f>SUM(AJ99:AJ149)</f>
        <v>0</v>
      </c>
      <c r="AK97" s="43">
        <f>SUM(AK99:AK149)</f>
        <v>0</v>
      </c>
      <c r="AL97" s="43">
        <f t="shared" si="121"/>
        <v>0</v>
      </c>
      <c r="AM97" s="43" t="e">
        <f>AK97/AJ97</f>
        <v>#DIV/0!</v>
      </c>
      <c r="AN97" s="43">
        <f>SUM(AN99:AN149)</f>
        <v>0</v>
      </c>
      <c r="AO97" s="43">
        <f>SUM(AO99:AO149)</f>
        <v>0</v>
      </c>
      <c r="AP97" s="43">
        <f t="shared" si="121"/>
        <v>0</v>
      </c>
      <c r="AQ97" s="43"/>
      <c r="AR97" s="43">
        <f t="shared" si="121"/>
        <v>0</v>
      </c>
      <c r="AS97" s="43">
        <f t="shared" si="121"/>
        <v>0</v>
      </c>
      <c r="AT97" s="43">
        <f t="shared" si="121"/>
        <v>0</v>
      </c>
      <c r="AU97" s="43" t="e">
        <f>AS97/AR97</f>
        <v>#DIV/0!</v>
      </c>
      <c r="AV97" s="43">
        <f>SUM(AV99:AV149)</f>
        <v>0</v>
      </c>
      <c r="AW97" s="43">
        <f>SUM(AW99:AW149)</f>
        <v>0</v>
      </c>
      <c r="AX97" s="43">
        <f t="shared" si="121"/>
        <v>0</v>
      </c>
      <c r="AY97" s="43"/>
      <c r="AZ97" s="43">
        <f t="shared" si="121"/>
        <v>0</v>
      </c>
      <c r="BA97" s="43">
        <f t="shared" si="121"/>
        <v>0</v>
      </c>
      <c r="BB97" s="43">
        <f t="shared" si="121"/>
        <v>0</v>
      </c>
      <c r="BC97" s="43" t="e">
        <f t="shared" si="121"/>
        <v>#DIV/0!</v>
      </c>
      <c r="BD97" s="43">
        <f>SUM(BD99:BD149)</f>
        <v>0</v>
      </c>
      <c r="BE97" s="43">
        <f t="shared" si="121"/>
        <v>0</v>
      </c>
      <c r="BF97" s="43">
        <f t="shared" si="121"/>
        <v>0</v>
      </c>
      <c r="BG97" s="43" t="e">
        <f t="shared" si="121"/>
        <v>#DIV/0!</v>
      </c>
      <c r="BH97" s="43">
        <f>SUM(BH99:BH149)</f>
        <v>0</v>
      </c>
      <c r="BI97" s="43">
        <f t="shared" si="121"/>
        <v>0</v>
      </c>
      <c r="BJ97" s="43">
        <f t="shared" si="121"/>
        <v>0</v>
      </c>
      <c r="BK97" s="43" t="e">
        <f t="shared" si="121"/>
        <v>#DIV/0!</v>
      </c>
      <c r="BL97" s="43">
        <f>SUM(BL100:BL149)</f>
        <v>115.38937</v>
      </c>
      <c r="BM97" s="43">
        <f>SUM(BM99:BM149)</f>
        <v>190.34299999999999</v>
      </c>
      <c r="BN97" s="415">
        <f t="shared" si="82"/>
        <v>74.95362999999999</v>
      </c>
      <c r="BO97" s="322">
        <f>BM97/BL97</f>
        <v>1.649571359996159</v>
      </c>
      <c r="BP97" s="43">
        <f>SUM(BP100:BP149)</f>
        <v>0</v>
      </c>
      <c r="BQ97" s="43">
        <f>SUM(BQ99:BQ149)</f>
        <v>0</v>
      </c>
      <c r="BR97" s="415">
        <f t="shared" si="83"/>
        <v>0</v>
      </c>
      <c r="BS97" s="322" t="e">
        <f>BQ97/BP97</f>
        <v>#DIV/0!</v>
      </c>
      <c r="BT97" s="43">
        <f>SUM(BT100:BT149)</f>
        <v>0</v>
      </c>
      <c r="BU97" s="43">
        <f>SUM(BU100:BU149)</f>
        <v>0</v>
      </c>
      <c r="BV97" s="415">
        <f t="shared" si="118"/>
        <v>0</v>
      </c>
      <c r="BW97" s="322" t="e">
        <f>BU97/BT97</f>
        <v>#DIV/0!</v>
      </c>
      <c r="BX97" s="43">
        <f>SUM(BX99:BX149)</f>
        <v>0</v>
      </c>
      <c r="BY97" s="43">
        <f t="shared" si="121"/>
        <v>0</v>
      </c>
      <c r="BZ97" s="43">
        <f t="shared" si="121"/>
        <v>0</v>
      </c>
      <c r="CA97" s="43" t="e">
        <f t="shared" si="121"/>
        <v>#DIV/0!</v>
      </c>
      <c r="CB97" s="43">
        <f>SUM(CB100:CB149)</f>
        <v>0</v>
      </c>
      <c r="CC97" s="43">
        <f>SUM(CC100:CC149)</f>
        <v>0</v>
      </c>
      <c r="CD97" s="415">
        <f t="shared" si="119"/>
        <v>0</v>
      </c>
      <c r="CE97" s="322"/>
      <c r="CF97" s="43">
        <f>SUM(CF99:CF149)</f>
        <v>0</v>
      </c>
      <c r="CG97" s="43">
        <f>SUM(CG99:CG149)</f>
        <v>0</v>
      </c>
      <c r="CH97" s="43">
        <f t="shared" ref="CH97:CP97" si="122">SUM(CH99:CH149)</f>
        <v>0</v>
      </c>
      <c r="CI97" s="415">
        <v>0</v>
      </c>
      <c r="CJ97" s="43">
        <f t="shared" si="122"/>
        <v>0</v>
      </c>
      <c r="CK97" s="43">
        <f>SUM(CK99:CK149)</f>
        <v>0</v>
      </c>
      <c r="CL97" s="43">
        <f t="shared" si="122"/>
        <v>0</v>
      </c>
      <c r="CM97" s="159" t="e">
        <f t="shared" ref="CM97:CM103" si="123">CK97/CJ97</f>
        <v>#DIV/0!</v>
      </c>
      <c r="CN97" s="43">
        <f t="shared" si="122"/>
        <v>0</v>
      </c>
      <c r="CO97" s="43">
        <f t="shared" si="122"/>
        <v>0</v>
      </c>
      <c r="CP97" s="43">
        <f t="shared" si="122"/>
        <v>0</v>
      </c>
      <c r="CQ97" s="43"/>
      <c r="CR97" s="830">
        <f t="shared" ref="CR97:CW97" si="124">SUM(CR99:CR149)</f>
        <v>0</v>
      </c>
      <c r="CS97" s="830">
        <f t="shared" si="124"/>
        <v>509.11298999999997</v>
      </c>
      <c r="CT97" s="830">
        <f t="shared" si="124"/>
        <v>485.60151000000002</v>
      </c>
      <c r="CU97" s="44" t="e">
        <f>SUM(CU99:CU149)</f>
        <v>#DIV/0!</v>
      </c>
      <c r="CV97" s="830">
        <f t="shared" si="124"/>
        <v>0</v>
      </c>
      <c r="CW97" s="830">
        <f t="shared" si="124"/>
        <v>0</v>
      </c>
      <c r="CX97" s="831"/>
      <c r="CY97" s="829"/>
      <c r="CZ97" s="830">
        <f>SUM(CZ100:CZ149)</f>
        <v>0</v>
      </c>
      <c r="DA97" s="830">
        <f>SUM(DA100:DA149)</f>
        <v>36.1815</v>
      </c>
      <c r="DB97" s="837">
        <f t="shared" si="120"/>
        <v>36.1815</v>
      </c>
      <c r="DC97" s="829"/>
      <c r="DG97" s="43">
        <f t="shared" ref="DG97:DI97" si="125">SUM(DG99:DG149)</f>
        <v>0</v>
      </c>
      <c r="DH97" s="43">
        <f t="shared" si="125"/>
        <v>0</v>
      </c>
      <c r="DI97" s="43">
        <f t="shared" si="125"/>
        <v>0</v>
      </c>
      <c r="DJ97" s="43"/>
      <c r="DK97" s="43">
        <f t="shared" ref="DK97:DM97" si="126">SUM(DK99:DK149)</f>
        <v>1123.8806099999999</v>
      </c>
      <c r="DL97" s="43">
        <f t="shared" si="126"/>
        <v>2660.9843300000002</v>
      </c>
      <c r="DM97" s="43">
        <f t="shared" si="126"/>
        <v>1917.3654700000002</v>
      </c>
      <c r="DN97" s="43"/>
    </row>
    <row r="98" spans="1:118" ht="12.75" hidden="1" customHeight="1">
      <c r="A98" s="237"/>
      <c r="B98" s="237"/>
      <c r="C98" s="212" t="s">
        <v>308</v>
      </c>
      <c r="D98" s="142"/>
      <c r="E98" s="100">
        <f>I98+M98+Q98+U98+Y98+AJ98+AN98+AR98+AV98+BD98+BH98+BX98+CF98+CJ98+CN98+CR98+CV98+CZ98+AZ98+BL98+BT98</f>
        <v>0</v>
      </c>
      <c r="F98" s="100">
        <f t="shared" si="117"/>
        <v>0</v>
      </c>
      <c r="G98" s="109">
        <f t="shared" si="111"/>
        <v>0</v>
      </c>
      <c r="H98" s="109" t="e">
        <f t="shared" si="112"/>
        <v>#DIV/0!</v>
      </c>
      <c r="I98" s="100"/>
      <c r="J98" s="100"/>
      <c r="K98" s="103">
        <f>J98-I98</f>
        <v>0</v>
      </c>
      <c r="L98" s="110" t="e">
        <f t="shared" ref="L98:L100" si="127">J98/I98</f>
        <v>#DIV/0!</v>
      </c>
      <c r="M98" s="100"/>
      <c r="N98" s="100"/>
      <c r="O98" s="103"/>
      <c r="P98" s="103"/>
      <c r="Q98" s="100"/>
      <c r="R98" s="100"/>
      <c r="S98" s="103"/>
      <c r="T98" s="103"/>
      <c r="U98" s="100"/>
      <c r="V98" s="100"/>
      <c r="W98" s="103"/>
      <c r="X98" s="103"/>
      <c r="Y98" s="640">
        <f t="shared" ref="Y98:Z140" si="128">AC98</f>
        <v>0</v>
      </c>
      <c r="Z98" s="640">
        <f t="shared" si="128"/>
        <v>0</v>
      </c>
      <c r="AA98" s="103"/>
      <c r="AB98" s="103"/>
      <c r="AC98" s="100"/>
      <c r="AD98" s="100"/>
      <c r="AE98" s="103">
        <f>AD98-AC98</f>
        <v>0</v>
      </c>
      <c r="AF98" s="103" t="e">
        <f>AD98/AC98</f>
        <v>#DIV/0!</v>
      </c>
      <c r="AG98" s="100"/>
      <c r="AH98" s="100"/>
      <c r="AI98" s="103"/>
      <c r="AJ98" s="100"/>
      <c r="AK98" s="100"/>
      <c r="AL98" s="103">
        <f>AK98-AJ98</f>
        <v>0</v>
      </c>
      <c r="AM98" s="103"/>
      <c r="AN98" s="100"/>
      <c r="AO98" s="100"/>
      <c r="AP98" s="103"/>
      <c r="AQ98" s="103"/>
      <c r="AR98" s="100"/>
      <c r="AS98" s="100"/>
      <c r="AT98" s="103">
        <f>AS98-AR98</f>
        <v>0</v>
      </c>
      <c r="AU98" s="103"/>
      <c r="AV98" s="100"/>
      <c r="AW98" s="100"/>
      <c r="AX98" s="103"/>
      <c r="AY98" s="103"/>
      <c r="AZ98" s="100"/>
      <c r="BA98" s="100"/>
      <c r="BB98" s="103"/>
      <c r="BC98" s="103"/>
      <c r="BD98" s="100"/>
      <c r="BE98" s="100"/>
      <c r="BF98" s="103"/>
      <c r="BG98" s="103"/>
      <c r="BH98" s="100"/>
      <c r="BI98" s="100"/>
      <c r="BJ98" s="103"/>
      <c r="BK98" s="103"/>
      <c r="BL98" s="100"/>
      <c r="BM98" s="100"/>
      <c r="BN98" s="103">
        <f t="shared" si="82"/>
        <v>0</v>
      </c>
      <c r="BO98" s="103"/>
      <c r="BP98" s="100"/>
      <c r="BQ98" s="100"/>
      <c r="BR98" s="103">
        <f t="shared" si="83"/>
        <v>0</v>
      </c>
      <c r="BS98" s="103"/>
      <c r="BT98" s="100"/>
      <c r="BU98" s="100"/>
      <c r="BV98" s="103">
        <f t="shared" si="118"/>
        <v>0</v>
      </c>
      <c r="BW98" s="103"/>
      <c r="BX98" s="100"/>
      <c r="BY98" s="100"/>
      <c r="BZ98" s="103"/>
      <c r="CA98" s="103"/>
      <c r="CB98" s="100"/>
      <c r="CC98" s="100"/>
      <c r="CD98" s="103">
        <f t="shared" si="119"/>
        <v>0</v>
      </c>
      <c r="CE98" s="103"/>
      <c r="CF98" s="100"/>
      <c r="CG98" s="640"/>
      <c r="CH98" s="654"/>
      <c r="CI98" s="654" t="e">
        <f t="shared" ref="CI98:CI100" si="129">CG98/CF98</f>
        <v>#DIV/0!</v>
      </c>
      <c r="CJ98" s="640"/>
      <c r="CK98" s="640"/>
      <c r="CL98" s="103"/>
      <c r="CM98" s="652" t="e">
        <f t="shared" si="123"/>
        <v>#DIV/0!</v>
      </c>
      <c r="CN98" s="640"/>
      <c r="CO98" s="640"/>
      <c r="CP98" s="654">
        <f>CO98-CN98</f>
        <v>0</v>
      </c>
      <c r="CQ98" s="654"/>
      <c r="CR98" s="780"/>
      <c r="CS98" s="780"/>
      <c r="CT98" s="789"/>
      <c r="CU98" s="790"/>
      <c r="CV98" s="780"/>
      <c r="CW98" s="780"/>
      <c r="CX98" s="789"/>
      <c r="CY98" s="790"/>
      <c r="CZ98" s="780"/>
      <c r="DA98" s="780"/>
      <c r="DB98" s="789">
        <f t="shared" si="120"/>
        <v>0</v>
      </c>
      <c r="DC98" s="790"/>
      <c r="DG98" s="640"/>
      <c r="DH98" s="640"/>
      <c r="DI98" s="654">
        <f>DH98-DG98</f>
        <v>0</v>
      </c>
      <c r="DJ98" s="654"/>
      <c r="DK98" s="640"/>
      <c r="DL98" s="640"/>
      <c r="DM98" s="654">
        <f>DL98-DK98</f>
        <v>0</v>
      </c>
      <c r="DN98" s="654"/>
    </row>
    <row r="99" spans="1:118" s="816" customFormat="1" ht="16.5" customHeight="1">
      <c r="A99" s="819"/>
      <c r="B99" s="820" t="s">
        <v>647</v>
      </c>
      <c r="C99" s="807" t="s">
        <v>721</v>
      </c>
      <c r="D99" s="808"/>
      <c r="E99" s="809">
        <f t="shared" ref="E99:E149" si="130">I99+M99+Q99+U99+Y99+AJ99+AN99+AV99+BL99+CF99+CN99+DK99</f>
        <v>0</v>
      </c>
      <c r="F99" s="809">
        <f t="shared" si="117"/>
        <v>47.842790000000001</v>
      </c>
      <c r="G99" s="810">
        <f t="shared" si="111"/>
        <v>47.842790000000001</v>
      </c>
      <c r="H99" s="810" t="e">
        <f t="shared" si="112"/>
        <v>#DIV/0!</v>
      </c>
      <c r="I99" s="809"/>
      <c r="J99" s="809">
        <v>12.451000000000001</v>
      </c>
      <c r="K99" s="811"/>
      <c r="L99" s="821"/>
      <c r="M99" s="809"/>
      <c r="N99" s="809"/>
      <c r="O99" s="811">
        <f t="shared" ref="O99:O140" si="131">N99-M99</f>
        <v>0</v>
      </c>
      <c r="P99" s="811"/>
      <c r="Q99" s="809"/>
      <c r="R99" s="809"/>
      <c r="S99" s="811">
        <f t="shared" ref="S99:S140" si="132">R99-Q99</f>
        <v>0</v>
      </c>
      <c r="T99" s="811"/>
      <c r="U99" s="809"/>
      <c r="V99" s="809"/>
      <c r="W99" s="811">
        <f t="shared" ref="W99:W140" si="133">V99-U99</f>
        <v>0</v>
      </c>
      <c r="X99" s="811"/>
      <c r="Y99" s="809">
        <f t="shared" si="128"/>
        <v>0</v>
      </c>
      <c r="Z99" s="809">
        <f t="shared" si="128"/>
        <v>0</v>
      </c>
      <c r="AA99" s="811"/>
      <c r="AB99" s="811"/>
      <c r="AC99" s="809"/>
      <c r="AD99" s="809"/>
      <c r="AE99" s="811"/>
      <c r="AF99" s="811"/>
      <c r="AG99" s="809"/>
      <c r="AH99" s="809"/>
      <c r="AI99" s="811"/>
      <c r="AJ99" s="809"/>
      <c r="AK99" s="809"/>
      <c r="AL99" s="811"/>
      <c r="AM99" s="811"/>
      <c r="AN99" s="809"/>
      <c r="AO99" s="809"/>
      <c r="AP99" s="811">
        <f t="shared" ref="AP99:AP151" si="134">AO99-AN99</f>
        <v>0</v>
      </c>
      <c r="AQ99" s="811"/>
      <c r="AR99" s="809"/>
      <c r="AS99" s="809"/>
      <c r="AT99" s="811"/>
      <c r="AU99" s="811"/>
      <c r="AV99" s="809"/>
      <c r="AW99" s="809"/>
      <c r="AX99" s="811"/>
      <c r="AY99" s="811"/>
      <c r="AZ99" s="809"/>
      <c r="BA99" s="809"/>
      <c r="BB99" s="811"/>
      <c r="BC99" s="811"/>
      <c r="BD99" s="809"/>
      <c r="BE99" s="809"/>
      <c r="BF99" s="811"/>
      <c r="BG99" s="811"/>
      <c r="BH99" s="809"/>
      <c r="BI99" s="809"/>
      <c r="BJ99" s="811"/>
      <c r="BK99" s="811"/>
      <c r="BL99" s="809"/>
      <c r="BM99" s="809"/>
      <c r="BN99" s="811"/>
      <c r="BO99" s="811"/>
      <c r="BP99" s="809"/>
      <c r="BQ99" s="809"/>
      <c r="BR99" s="811"/>
      <c r="BS99" s="811"/>
      <c r="BT99" s="809"/>
      <c r="BU99" s="809"/>
      <c r="BV99" s="811"/>
      <c r="BW99" s="811"/>
      <c r="BX99" s="809"/>
      <c r="BY99" s="809"/>
      <c r="BZ99" s="811"/>
      <c r="CA99" s="811"/>
      <c r="CB99" s="809"/>
      <c r="CC99" s="809"/>
      <c r="CD99" s="811"/>
      <c r="CE99" s="811"/>
      <c r="CF99" s="809"/>
      <c r="CG99" s="809"/>
      <c r="CH99" s="811"/>
      <c r="CI99" s="811"/>
      <c r="CJ99" s="809"/>
      <c r="CK99" s="809"/>
      <c r="CL99" s="811"/>
      <c r="CM99" s="812"/>
      <c r="CN99" s="809"/>
      <c r="CO99" s="809"/>
      <c r="CP99" s="811"/>
      <c r="CQ99" s="811"/>
      <c r="CR99" s="815"/>
      <c r="CS99" s="815">
        <v>9.2715399999999999</v>
      </c>
      <c r="CT99" s="814"/>
      <c r="CU99" s="810"/>
      <c r="CV99" s="815"/>
      <c r="CW99" s="815"/>
      <c r="CX99" s="814"/>
      <c r="CY99" s="810"/>
      <c r="CZ99" s="815"/>
      <c r="DA99" s="815"/>
      <c r="DB99" s="814"/>
      <c r="DC99" s="810"/>
      <c r="DG99" s="809"/>
      <c r="DH99" s="809"/>
      <c r="DI99" s="811"/>
      <c r="DJ99" s="811"/>
      <c r="DK99" s="809"/>
      <c r="DL99" s="809">
        <v>26.120249999999999</v>
      </c>
      <c r="DM99" s="811"/>
      <c r="DN99" s="811"/>
    </row>
    <row r="100" spans="1:118" ht="12.75" hidden="1" customHeight="1">
      <c r="A100" s="213"/>
      <c r="B100" s="132"/>
      <c r="C100" s="213" t="s">
        <v>309</v>
      </c>
      <c r="D100" s="138"/>
      <c r="E100" s="100">
        <f t="shared" si="130"/>
        <v>0</v>
      </c>
      <c r="F100" s="100">
        <f t="shared" si="117"/>
        <v>0</v>
      </c>
      <c r="G100" s="109">
        <f t="shared" si="111"/>
        <v>0</v>
      </c>
      <c r="H100" s="109">
        <v>0</v>
      </c>
      <c r="I100" s="100"/>
      <c r="J100" s="100"/>
      <c r="K100" s="103">
        <f t="shared" ref="K100:K151" si="135">J100-I100</f>
        <v>0</v>
      </c>
      <c r="L100" s="110" t="e">
        <f t="shared" si="127"/>
        <v>#DIV/0!</v>
      </c>
      <c r="M100" s="100"/>
      <c r="N100" s="100"/>
      <c r="O100" s="103">
        <f t="shared" si="131"/>
        <v>0</v>
      </c>
      <c r="P100" s="103"/>
      <c r="Q100" s="100"/>
      <c r="R100" s="100"/>
      <c r="S100" s="103">
        <f t="shared" si="132"/>
        <v>0</v>
      </c>
      <c r="T100" s="103"/>
      <c r="U100" s="100"/>
      <c r="V100" s="100"/>
      <c r="W100" s="103">
        <f t="shared" si="133"/>
        <v>0</v>
      </c>
      <c r="X100" s="103"/>
      <c r="Y100" s="640">
        <f t="shared" si="128"/>
        <v>0</v>
      </c>
      <c r="Z100" s="640">
        <f t="shared" si="128"/>
        <v>0</v>
      </c>
      <c r="AA100" s="103">
        <f t="shared" ref="AA100:AA140" si="136">Z100-Y100</f>
        <v>0</v>
      </c>
      <c r="AB100" s="103"/>
      <c r="AC100" s="100"/>
      <c r="AD100" s="100"/>
      <c r="AE100" s="103">
        <f t="shared" ref="AE100:AE136" si="137">AD100-AC100</f>
        <v>0</v>
      </c>
      <c r="AF100" s="103" t="e">
        <f>AD100/AC100</f>
        <v>#DIV/0!</v>
      </c>
      <c r="AG100" s="100"/>
      <c r="AH100" s="100"/>
      <c r="AI100" s="103"/>
      <c r="AJ100" s="100"/>
      <c r="AK100" s="100"/>
      <c r="AL100" s="103">
        <f t="shared" ref="AL100:AL140" si="138">AK100-AJ100</f>
        <v>0</v>
      </c>
      <c r="AM100" s="103"/>
      <c r="AN100" s="100"/>
      <c r="AO100" s="100"/>
      <c r="AP100" s="103">
        <f t="shared" si="134"/>
        <v>0</v>
      </c>
      <c r="AQ100" s="103"/>
      <c r="AR100" s="103"/>
      <c r="AS100" s="103"/>
      <c r="AT100" s="103">
        <f>AS100-AR100</f>
        <v>0</v>
      </c>
      <c r="AU100" s="103"/>
      <c r="AV100" s="100"/>
      <c r="AW100" s="100"/>
      <c r="AX100" s="103">
        <f t="shared" ref="AX100:AX150" si="139">AW100-AV100</f>
        <v>0</v>
      </c>
      <c r="AY100" s="103"/>
      <c r="AZ100" s="100"/>
      <c r="BA100" s="100"/>
      <c r="BB100" s="103">
        <v>0</v>
      </c>
      <c r="BC100" s="103"/>
      <c r="BD100" s="100"/>
      <c r="BE100" s="100"/>
      <c r="BF100" s="103">
        <f t="shared" ref="BF100:BF153" si="140">BE100-BD100</f>
        <v>0</v>
      </c>
      <c r="BG100" s="103"/>
      <c r="BH100" s="100"/>
      <c r="BI100" s="100"/>
      <c r="BJ100" s="103">
        <f t="shared" ref="BJ100:BJ153" si="141">BI100-BH100</f>
        <v>0</v>
      </c>
      <c r="BK100" s="103"/>
      <c r="BL100" s="100"/>
      <c r="BM100" s="100"/>
      <c r="BN100" s="103">
        <f t="shared" ref="BN100:BN152" si="142">BM100-BL100</f>
        <v>0</v>
      </c>
      <c r="BO100" s="103"/>
      <c r="BP100" s="100"/>
      <c r="BQ100" s="100"/>
      <c r="BR100" s="103">
        <f t="shared" ref="BR100:BR152" si="143">BQ100-BP100</f>
        <v>0</v>
      </c>
      <c r="BS100" s="103"/>
      <c r="BT100" s="100"/>
      <c r="BU100" s="100"/>
      <c r="BV100" s="103">
        <f t="shared" ref="BV100:BV152" si="144">BU100-BT100</f>
        <v>0</v>
      </c>
      <c r="BW100" s="103"/>
      <c r="BX100" s="100"/>
      <c r="BY100" s="100"/>
      <c r="BZ100" s="103">
        <f t="shared" ref="BZ100:BZ153" si="145">BY100-BX100</f>
        <v>0</v>
      </c>
      <c r="CA100" s="103"/>
      <c r="CB100" s="100"/>
      <c r="CC100" s="100"/>
      <c r="CD100" s="103">
        <f t="shared" ref="CD100:CD152" si="146">CC100-CB100</f>
        <v>0</v>
      </c>
      <c r="CE100" s="103"/>
      <c r="CF100" s="100"/>
      <c r="CG100" s="640"/>
      <c r="CH100" s="654">
        <f t="shared" ref="CH100:CH153" si="147">CG100-CF100</f>
        <v>0</v>
      </c>
      <c r="CI100" s="654" t="e">
        <f t="shared" si="129"/>
        <v>#DIV/0!</v>
      </c>
      <c r="CJ100" s="640"/>
      <c r="CK100" s="640"/>
      <c r="CL100" s="103">
        <f t="shared" ref="CL100:CL153" si="148">CK100-CJ100</f>
        <v>0</v>
      </c>
      <c r="CM100" s="652"/>
      <c r="CN100" s="654"/>
      <c r="CO100" s="654"/>
      <c r="CP100" s="654">
        <f>CO100-CN100</f>
        <v>0</v>
      </c>
      <c r="CQ100" s="654"/>
      <c r="CR100" s="779"/>
      <c r="CS100" s="779"/>
      <c r="CT100" s="789"/>
      <c r="CU100" s="790"/>
      <c r="CV100" s="780"/>
      <c r="CW100" s="780"/>
      <c r="CX100" s="789"/>
      <c r="CY100" s="790"/>
      <c r="CZ100" s="780"/>
      <c r="DA100" s="780"/>
      <c r="DB100" s="789">
        <f t="shared" ref="DB100:DB153" si="149">DA100-CZ100</f>
        <v>0</v>
      </c>
      <c r="DC100" s="790"/>
      <c r="DG100" s="654"/>
      <c r="DH100" s="654"/>
      <c r="DI100" s="654">
        <f>DH100-DG100</f>
        <v>0</v>
      </c>
      <c r="DJ100" s="654"/>
      <c r="DK100" s="654"/>
      <c r="DL100" s="654"/>
      <c r="DM100" s="654">
        <f>DL100-DK100</f>
        <v>0</v>
      </c>
      <c r="DN100" s="654"/>
    </row>
    <row r="101" spans="1:118" ht="12.75" hidden="1" customHeight="1">
      <c r="A101" s="213"/>
      <c r="B101" s="132">
        <v>1718002126</v>
      </c>
      <c r="C101" s="213" t="s">
        <v>310</v>
      </c>
      <c r="D101" s="138"/>
      <c r="E101" s="100">
        <f t="shared" si="130"/>
        <v>0</v>
      </c>
      <c r="F101" s="100">
        <f t="shared" si="117"/>
        <v>0</v>
      </c>
      <c r="G101" s="109">
        <f t="shared" si="111"/>
        <v>0</v>
      </c>
      <c r="H101" s="109" t="e">
        <f t="shared" si="112"/>
        <v>#DIV/0!</v>
      </c>
      <c r="I101" s="100"/>
      <c r="J101" s="640"/>
      <c r="K101" s="103">
        <f t="shared" si="135"/>
        <v>0</v>
      </c>
      <c r="L101" s="110">
        <v>0</v>
      </c>
      <c r="M101" s="640"/>
      <c r="N101" s="640"/>
      <c r="O101" s="103">
        <f t="shared" si="131"/>
        <v>0</v>
      </c>
      <c r="P101" s="103">
        <v>0</v>
      </c>
      <c r="Q101" s="100"/>
      <c r="R101" s="100"/>
      <c r="S101" s="103">
        <f t="shared" si="132"/>
        <v>0</v>
      </c>
      <c r="T101" s="103"/>
      <c r="U101" s="100"/>
      <c r="V101" s="100"/>
      <c r="W101" s="103">
        <f t="shared" si="133"/>
        <v>0</v>
      </c>
      <c r="X101" s="103"/>
      <c r="Y101" s="640">
        <f t="shared" si="128"/>
        <v>0</v>
      </c>
      <c r="Z101" s="640">
        <f t="shared" si="128"/>
        <v>0</v>
      </c>
      <c r="AA101" s="103">
        <f t="shared" si="136"/>
        <v>0</v>
      </c>
      <c r="AB101" s="103"/>
      <c r="AC101" s="100"/>
      <c r="AD101" s="100"/>
      <c r="AE101" s="103">
        <f t="shared" si="137"/>
        <v>0</v>
      </c>
      <c r="AF101" s="103"/>
      <c r="AG101" s="100"/>
      <c r="AH101" s="100"/>
      <c r="AI101" s="103"/>
      <c r="AJ101" s="100"/>
      <c r="AK101" s="100"/>
      <c r="AL101" s="103">
        <f t="shared" si="138"/>
        <v>0</v>
      </c>
      <c r="AM101" s="103"/>
      <c r="AN101" s="100"/>
      <c r="AO101" s="100"/>
      <c r="AP101" s="103">
        <f t="shared" si="134"/>
        <v>0</v>
      </c>
      <c r="AQ101" s="103"/>
      <c r="AR101" s="103"/>
      <c r="AS101" s="103"/>
      <c r="AT101" s="103"/>
      <c r="AU101" s="103"/>
      <c r="AV101" s="100"/>
      <c r="AW101" s="100"/>
      <c r="AX101" s="103">
        <f>AW101-AV101</f>
        <v>0</v>
      </c>
      <c r="AY101" s="103"/>
      <c r="AZ101" s="100"/>
      <c r="BA101" s="100"/>
      <c r="BB101" s="103">
        <v>0</v>
      </c>
      <c r="BC101" s="103"/>
      <c r="BD101" s="100"/>
      <c r="BE101" s="100"/>
      <c r="BF101" s="103">
        <f t="shared" si="140"/>
        <v>0</v>
      </c>
      <c r="BG101" s="103"/>
      <c r="BH101" s="100"/>
      <c r="BI101" s="100"/>
      <c r="BJ101" s="103">
        <f t="shared" si="141"/>
        <v>0</v>
      </c>
      <c r="BK101" s="103"/>
      <c r="BL101" s="100"/>
      <c r="BM101" s="100"/>
      <c r="BN101" s="103">
        <f t="shared" si="142"/>
        <v>0</v>
      </c>
      <c r="BO101" s="103"/>
      <c r="BP101" s="100"/>
      <c r="BQ101" s="100"/>
      <c r="BR101" s="103">
        <f t="shared" si="143"/>
        <v>0</v>
      </c>
      <c r="BS101" s="103"/>
      <c r="BT101" s="100"/>
      <c r="BU101" s="100"/>
      <c r="BV101" s="103">
        <f t="shared" si="144"/>
        <v>0</v>
      </c>
      <c r="BW101" s="103"/>
      <c r="BX101" s="100"/>
      <c r="BY101" s="100"/>
      <c r="BZ101" s="103">
        <f t="shared" si="145"/>
        <v>0</v>
      </c>
      <c r="CA101" s="103"/>
      <c r="CB101" s="100"/>
      <c r="CC101" s="100"/>
      <c r="CD101" s="103">
        <f t="shared" si="146"/>
        <v>0</v>
      </c>
      <c r="CE101" s="103"/>
      <c r="CF101" s="152"/>
      <c r="CG101" s="798"/>
      <c r="CH101" s="654">
        <f t="shared" si="147"/>
        <v>0</v>
      </c>
      <c r="CI101" s="654"/>
      <c r="CJ101" s="640"/>
      <c r="CK101" s="640"/>
      <c r="CL101" s="103">
        <f t="shared" si="148"/>
        <v>0</v>
      </c>
      <c r="CM101" s="652"/>
      <c r="CN101" s="654"/>
      <c r="CO101" s="654"/>
      <c r="CP101" s="654">
        <v>0</v>
      </c>
      <c r="CQ101" s="654"/>
      <c r="CR101" s="779"/>
      <c r="CS101" s="779"/>
      <c r="CT101" s="789"/>
      <c r="CU101" s="790"/>
      <c r="CV101" s="780"/>
      <c r="CW101" s="780"/>
      <c r="CX101" s="789"/>
      <c r="CY101" s="790"/>
      <c r="CZ101" s="780"/>
      <c r="DA101" s="780"/>
      <c r="DB101" s="789">
        <f t="shared" si="149"/>
        <v>0</v>
      </c>
      <c r="DC101" s="790"/>
      <c r="DG101" s="654"/>
      <c r="DH101" s="654"/>
      <c r="DI101" s="654">
        <v>0</v>
      </c>
      <c r="DJ101" s="654"/>
      <c r="DK101" s="654"/>
      <c r="DL101" s="654"/>
      <c r="DM101" s="654">
        <v>0</v>
      </c>
      <c r="DN101" s="654"/>
    </row>
    <row r="102" spans="1:118" s="816" customFormat="1" ht="12" customHeight="1">
      <c r="A102" s="805"/>
      <c r="B102" s="806">
        <v>1718002246</v>
      </c>
      <c r="C102" s="805" t="s">
        <v>311</v>
      </c>
      <c r="D102" s="815"/>
      <c r="E102" s="809">
        <f t="shared" si="130"/>
        <v>0</v>
      </c>
      <c r="F102" s="809">
        <f t="shared" si="117"/>
        <v>7.0852300000000001</v>
      </c>
      <c r="G102" s="810">
        <f t="shared" si="111"/>
        <v>7.0852300000000001</v>
      </c>
      <c r="H102" s="810" t="e">
        <f t="shared" si="112"/>
        <v>#DIV/0!</v>
      </c>
      <c r="I102" s="809"/>
      <c r="J102" s="809">
        <v>1.1559999999999999</v>
      </c>
      <c r="K102" s="811">
        <f t="shared" si="135"/>
        <v>1.1559999999999999</v>
      </c>
      <c r="L102" s="821"/>
      <c r="M102" s="822"/>
      <c r="N102" s="822"/>
      <c r="O102" s="811">
        <f t="shared" si="131"/>
        <v>0</v>
      </c>
      <c r="P102" s="811"/>
      <c r="Q102" s="809"/>
      <c r="R102" s="809"/>
      <c r="S102" s="811">
        <f t="shared" si="132"/>
        <v>0</v>
      </c>
      <c r="T102" s="811"/>
      <c r="U102" s="809"/>
      <c r="V102" s="809"/>
      <c r="W102" s="811">
        <f t="shared" si="133"/>
        <v>0</v>
      </c>
      <c r="X102" s="811"/>
      <c r="Y102" s="809">
        <f t="shared" si="128"/>
        <v>0</v>
      </c>
      <c r="Z102" s="809">
        <f t="shared" si="128"/>
        <v>0</v>
      </c>
      <c r="AA102" s="811">
        <f t="shared" si="136"/>
        <v>0</v>
      </c>
      <c r="AB102" s="811"/>
      <c r="AC102" s="809"/>
      <c r="AD102" s="809"/>
      <c r="AE102" s="811">
        <f t="shared" si="137"/>
        <v>0</v>
      </c>
      <c r="AF102" s="811"/>
      <c r="AG102" s="809"/>
      <c r="AH102" s="809"/>
      <c r="AI102" s="811"/>
      <c r="AJ102" s="809"/>
      <c r="AK102" s="809"/>
      <c r="AL102" s="811">
        <f t="shared" si="138"/>
        <v>0</v>
      </c>
      <c r="AM102" s="811"/>
      <c r="AN102" s="809"/>
      <c r="AO102" s="809"/>
      <c r="AP102" s="811">
        <f t="shared" si="134"/>
        <v>0</v>
      </c>
      <c r="AQ102" s="811"/>
      <c r="AR102" s="811"/>
      <c r="AS102" s="811"/>
      <c r="AT102" s="811"/>
      <c r="AU102" s="811"/>
      <c r="AV102" s="809"/>
      <c r="AW102" s="809"/>
      <c r="AX102" s="811">
        <f t="shared" si="139"/>
        <v>0</v>
      </c>
      <c r="AY102" s="811"/>
      <c r="AZ102" s="809"/>
      <c r="BA102" s="809"/>
      <c r="BB102" s="811">
        <v>0</v>
      </c>
      <c r="BC102" s="811"/>
      <c r="BD102" s="809"/>
      <c r="BE102" s="809"/>
      <c r="BF102" s="811">
        <f t="shared" si="140"/>
        <v>0</v>
      </c>
      <c r="BG102" s="811"/>
      <c r="BH102" s="809"/>
      <c r="BI102" s="809"/>
      <c r="BJ102" s="811">
        <f t="shared" si="141"/>
        <v>0</v>
      </c>
      <c r="BK102" s="811"/>
      <c r="BL102" s="809"/>
      <c r="BM102" s="809"/>
      <c r="BN102" s="811">
        <f t="shared" si="142"/>
        <v>0</v>
      </c>
      <c r="BO102" s="811"/>
      <c r="BP102" s="809"/>
      <c r="BQ102" s="809"/>
      <c r="BR102" s="811">
        <f t="shared" si="143"/>
        <v>0</v>
      </c>
      <c r="BS102" s="811"/>
      <c r="BT102" s="809"/>
      <c r="BU102" s="809"/>
      <c r="BV102" s="811">
        <f t="shared" si="144"/>
        <v>0</v>
      </c>
      <c r="BW102" s="811"/>
      <c r="BX102" s="809"/>
      <c r="BY102" s="809"/>
      <c r="BZ102" s="811">
        <f t="shared" si="145"/>
        <v>0</v>
      </c>
      <c r="CA102" s="811"/>
      <c r="CB102" s="809"/>
      <c r="CC102" s="809"/>
      <c r="CD102" s="811">
        <f t="shared" si="146"/>
        <v>0</v>
      </c>
      <c r="CE102" s="811"/>
      <c r="CF102" s="809"/>
      <c r="CG102" s="809"/>
      <c r="CH102" s="811">
        <f t="shared" si="147"/>
        <v>0</v>
      </c>
      <c r="CI102" s="811"/>
      <c r="CJ102" s="809"/>
      <c r="CK102" s="809"/>
      <c r="CL102" s="811">
        <f t="shared" si="148"/>
        <v>0</v>
      </c>
      <c r="CM102" s="812" t="e">
        <f t="shared" si="123"/>
        <v>#DIV/0!</v>
      </c>
      <c r="CN102" s="811"/>
      <c r="CO102" s="811"/>
      <c r="CP102" s="811">
        <v>0</v>
      </c>
      <c r="CQ102" s="811"/>
      <c r="CR102" s="813"/>
      <c r="CS102" s="813">
        <v>3.5064799999999998</v>
      </c>
      <c r="CT102" s="814"/>
      <c r="CU102" s="810"/>
      <c r="CV102" s="815"/>
      <c r="CW102" s="815"/>
      <c r="CX102" s="814"/>
      <c r="CY102" s="810"/>
      <c r="CZ102" s="815"/>
      <c r="DA102" s="815"/>
      <c r="DB102" s="814">
        <f t="shared" si="149"/>
        <v>0</v>
      </c>
      <c r="DC102" s="810"/>
      <c r="DG102" s="811"/>
      <c r="DH102" s="811"/>
      <c r="DI102" s="811">
        <v>0</v>
      </c>
      <c r="DJ102" s="811"/>
      <c r="DK102" s="811"/>
      <c r="DL102" s="811">
        <v>2.4227500000000002</v>
      </c>
      <c r="DM102" s="811">
        <v>0</v>
      </c>
      <c r="DN102" s="811"/>
    </row>
    <row r="103" spans="1:118" hidden="1">
      <c r="A103" s="213"/>
      <c r="B103" s="237">
        <v>5406306334</v>
      </c>
      <c r="C103" s="213" t="s">
        <v>722</v>
      </c>
      <c r="D103" s="100"/>
      <c r="E103" s="100">
        <f t="shared" si="130"/>
        <v>0</v>
      </c>
      <c r="F103" s="100">
        <f t="shared" si="117"/>
        <v>0</v>
      </c>
      <c r="G103" s="109">
        <f t="shared" si="111"/>
        <v>0</v>
      </c>
      <c r="H103" s="109" t="e">
        <f t="shared" si="112"/>
        <v>#DIV/0!</v>
      </c>
      <c r="I103" s="640"/>
      <c r="J103" s="640"/>
      <c r="K103" s="103">
        <f t="shared" si="135"/>
        <v>0</v>
      </c>
      <c r="L103" s="110">
        <v>0</v>
      </c>
      <c r="M103" s="100"/>
      <c r="N103" s="100"/>
      <c r="O103" s="103">
        <f t="shared" si="131"/>
        <v>0</v>
      </c>
      <c r="P103" s="103"/>
      <c r="Q103" s="100"/>
      <c r="R103" s="100"/>
      <c r="S103" s="103">
        <f t="shared" si="132"/>
        <v>0</v>
      </c>
      <c r="T103" s="103"/>
      <c r="U103" s="100"/>
      <c r="V103" s="100"/>
      <c r="W103" s="103">
        <f t="shared" si="133"/>
        <v>0</v>
      </c>
      <c r="X103" s="103"/>
      <c r="Y103" s="640">
        <f t="shared" si="128"/>
        <v>0</v>
      </c>
      <c r="Z103" s="640">
        <f t="shared" si="128"/>
        <v>0</v>
      </c>
      <c r="AA103" s="103">
        <f t="shared" si="136"/>
        <v>0</v>
      </c>
      <c r="AB103" s="103"/>
      <c r="AC103" s="100"/>
      <c r="AD103" s="100"/>
      <c r="AE103" s="103">
        <f t="shared" si="137"/>
        <v>0</v>
      </c>
      <c r="AF103" s="103"/>
      <c r="AG103" s="100"/>
      <c r="AH103" s="100"/>
      <c r="AI103" s="103"/>
      <c r="AJ103" s="100"/>
      <c r="AK103" s="100"/>
      <c r="AL103" s="103">
        <f t="shared" si="138"/>
        <v>0</v>
      </c>
      <c r="AM103" s="103"/>
      <c r="AN103" s="100"/>
      <c r="AO103" s="100"/>
      <c r="AP103" s="103">
        <f t="shared" si="134"/>
        <v>0</v>
      </c>
      <c r="AQ103" s="103"/>
      <c r="AR103" s="103"/>
      <c r="AS103" s="103"/>
      <c r="AT103" s="103"/>
      <c r="AU103" s="103"/>
      <c r="AV103" s="100"/>
      <c r="AW103" s="100"/>
      <c r="AX103" s="103">
        <f t="shared" si="139"/>
        <v>0</v>
      </c>
      <c r="AY103" s="103"/>
      <c r="AZ103" s="100"/>
      <c r="BA103" s="100"/>
      <c r="BB103" s="103">
        <v>0</v>
      </c>
      <c r="BC103" s="103"/>
      <c r="BD103" s="100"/>
      <c r="BE103" s="100"/>
      <c r="BF103" s="103">
        <f t="shared" si="140"/>
        <v>0</v>
      </c>
      <c r="BG103" s="103"/>
      <c r="BH103" s="100"/>
      <c r="BI103" s="100"/>
      <c r="BJ103" s="103">
        <f t="shared" si="141"/>
        <v>0</v>
      </c>
      <c r="BK103" s="103"/>
      <c r="BL103" s="100"/>
      <c r="BM103" s="100"/>
      <c r="BN103" s="103">
        <f t="shared" si="142"/>
        <v>0</v>
      </c>
      <c r="BO103" s="103"/>
      <c r="BP103" s="100"/>
      <c r="BQ103" s="100"/>
      <c r="BR103" s="103">
        <f t="shared" si="143"/>
        <v>0</v>
      </c>
      <c r="BS103" s="103"/>
      <c r="BT103" s="100"/>
      <c r="BU103" s="100"/>
      <c r="BV103" s="103">
        <f t="shared" si="144"/>
        <v>0</v>
      </c>
      <c r="BW103" s="103"/>
      <c r="BX103" s="100"/>
      <c r="BY103" s="100"/>
      <c r="BZ103" s="103">
        <f t="shared" si="145"/>
        <v>0</v>
      </c>
      <c r="CA103" s="103"/>
      <c r="CB103" s="100"/>
      <c r="CC103" s="100"/>
      <c r="CD103" s="103">
        <f t="shared" si="146"/>
        <v>0</v>
      </c>
      <c r="CE103" s="103"/>
      <c r="CF103" s="152"/>
      <c r="CG103" s="798"/>
      <c r="CH103" s="654">
        <f t="shared" si="147"/>
        <v>0</v>
      </c>
      <c r="CI103" s="654"/>
      <c r="CJ103" s="640"/>
      <c r="CK103" s="640"/>
      <c r="CL103" s="103">
        <f t="shared" si="148"/>
        <v>0</v>
      </c>
      <c r="CM103" s="652" t="e">
        <f t="shared" si="123"/>
        <v>#DIV/0!</v>
      </c>
      <c r="CN103" s="654"/>
      <c r="CO103" s="654"/>
      <c r="CP103" s="654">
        <v>0</v>
      </c>
      <c r="CQ103" s="654"/>
      <c r="CR103" s="779"/>
      <c r="CS103" s="779"/>
      <c r="CT103" s="789"/>
      <c r="CU103" s="790"/>
      <c r="CV103" s="780"/>
      <c r="CW103" s="780"/>
      <c r="CX103" s="789"/>
      <c r="CY103" s="790"/>
      <c r="CZ103" s="780"/>
      <c r="DA103" s="780"/>
      <c r="DB103" s="789">
        <f t="shared" si="149"/>
        <v>0</v>
      </c>
      <c r="DC103" s="790"/>
      <c r="DG103" s="654"/>
      <c r="DH103" s="654"/>
      <c r="DI103" s="654">
        <v>0</v>
      </c>
      <c r="DJ103" s="654"/>
      <c r="DK103" s="654"/>
      <c r="DL103" s="654"/>
      <c r="DM103" s="654">
        <v>0</v>
      </c>
      <c r="DN103" s="654"/>
    </row>
    <row r="104" spans="1:118" ht="12.75" hidden="1" customHeight="1">
      <c r="A104" s="213"/>
      <c r="B104" s="237"/>
      <c r="C104" s="213" t="s">
        <v>466</v>
      </c>
      <c r="D104" s="138"/>
      <c r="E104" s="100">
        <f t="shared" si="130"/>
        <v>0</v>
      </c>
      <c r="F104" s="100">
        <f t="shared" si="117"/>
        <v>0</v>
      </c>
      <c r="G104" s="109">
        <f t="shared" si="111"/>
        <v>0</v>
      </c>
      <c r="H104" s="109">
        <v>0</v>
      </c>
      <c r="I104" s="640"/>
      <c r="J104" s="640"/>
      <c r="K104" s="103">
        <f t="shared" si="135"/>
        <v>0</v>
      </c>
      <c r="L104" s="103"/>
      <c r="M104" s="100"/>
      <c r="N104" s="100"/>
      <c r="O104" s="103">
        <f t="shared" si="131"/>
        <v>0</v>
      </c>
      <c r="P104" s="103"/>
      <c r="Q104" s="100"/>
      <c r="R104" s="100"/>
      <c r="S104" s="103">
        <f t="shared" si="132"/>
        <v>0</v>
      </c>
      <c r="T104" s="103"/>
      <c r="U104" s="100"/>
      <c r="V104" s="100"/>
      <c r="W104" s="103">
        <f t="shared" si="133"/>
        <v>0</v>
      </c>
      <c r="X104" s="103"/>
      <c r="Y104" s="640">
        <f t="shared" si="128"/>
        <v>0</v>
      </c>
      <c r="Z104" s="640">
        <f t="shared" si="128"/>
        <v>0</v>
      </c>
      <c r="AA104" s="103">
        <f t="shared" si="136"/>
        <v>0</v>
      </c>
      <c r="AB104" s="103"/>
      <c r="AC104" s="100"/>
      <c r="AD104" s="100"/>
      <c r="AE104" s="103">
        <f t="shared" si="137"/>
        <v>0</v>
      </c>
      <c r="AF104" s="103"/>
      <c r="AG104" s="100"/>
      <c r="AH104" s="100"/>
      <c r="AI104" s="103"/>
      <c r="AJ104" s="100"/>
      <c r="AK104" s="100"/>
      <c r="AL104" s="103">
        <f t="shared" si="138"/>
        <v>0</v>
      </c>
      <c r="AM104" s="103"/>
      <c r="AN104" s="100"/>
      <c r="AO104" s="100"/>
      <c r="AP104" s="103">
        <f t="shared" si="134"/>
        <v>0</v>
      </c>
      <c r="AQ104" s="103"/>
      <c r="AR104" s="103"/>
      <c r="AS104" s="103"/>
      <c r="AT104" s="103"/>
      <c r="AU104" s="103"/>
      <c r="AV104" s="100"/>
      <c r="AW104" s="100"/>
      <c r="AX104" s="103">
        <f t="shared" si="139"/>
        <v>0</v>
      </c>
      <c r="AY104" s="103"/>
      <c r="AZ104" s="100"/>
      <c r="BA104" s="100"/>
      <c r="BB104" s="103">
        <v>0</v>
      </c>
      <c r="BC104" s="103"/>
      <c r="BD104" s="100"/>
      <c r="BE104" s="100"/>
      <c r="BF104" s="103">
        <f t="shared" si="140"/>
        <v>0</v>
      </c>
      <c r="BG104" s="103"/>
      <c r="BH104" s="100"/>
      <c r="BI104" s="100"/>
      <c r="BJ104" s="103">
        <f t="shared" si="141"/>
        <v>0</v>
      </c>
      <c r="BK104" s="103"/>
      <c r="BL104" s="100"/>
      <c r="BM104" s="100"/>
      <c r="BN104" s="103">
        <f t="shared" si="142"/>
        <v>0</v>
      </c>
      <c r="BO104" s="103"/>
      <c r="BP104" s="100"/>
      <c r="BQ104" s="100"/>
      <c r="BR104" s="103">
        <f t="shared" si="143"/>
        <v>0</v>
      </c>
      <c r="BS104" s="103"/>
      <c r="BT104" s="100"/>
      <c r="BU104" s="100"/>
      <c r="BV104" s="103">
        <f t="shared" si="144"/>
        <v>0</v>
      </c>
      <c r="BW104" s="103"/>
      <c r="BX104" s="100"/>
      <c r="BY104" s="100"/>
      <c r="BZ104" s="103">
        <f t="shared" si="145"/>
        <v>0</v>
      </c>
      <c r="CA104" s="103"/>
      <c r="CB104" s="100"/>
      <c r="CC104" s="100"/>
      <c r="CD104" s="103">
        <f t="shared" si="146"/>
        <v>0</v>
      </c>
      <c r="CE104" s="103"/>
      <c r="CF104" s="100"/>
      <c r="CG104" s="640"/>
      <c r="CH104" s="654">
        <f t="shared" si="147"/>
        <v>0</v>
      </c>
      <c r="CI104" s="654"/>
      <c r="CJ104" s="640"/>
      <c r="CK104" s="640"/>
      <c r="CL104" s="103">
        <f t="shared" si="148"/>
        <v>0</v>
      </c>
      <c r="CM104" s="652"/>
      <c r="CN104" s="654"/>
      <c r="CO104" s="654"/>
      <c r="CP104" s="654">
        <v>0</v>
      </c>
      <c r="CQ104" s="654"/>
      <c r="CR104" s="779"/>
      <c r="CS104" s="779"/>
      <c r="CT104" s="789"/>
      <c r="CU104" s="790"/>
      <c r="CV104" s="780"/>
      <c r="CW104" s="780"/>
      <c r="CX104" s="789"/>
      <c r="CY104" s="790"/>
      <c r="CZ104" s="780"/>
      <c r="DA104" s="780"/>
      <c r="DB104" s="789">
        <f t="shared" si="149"/>
        <v>0</v>
      </c>
      <c r="DC104" s="790"/>
      <c r="DG104" s="654"/>
      <c r="DH104" s="654"/>
      <c r="DI104" s="654">
        <v>0</v>
      </c>
      <c r="DJ104" s="654"/>
      <c r="DK104" s="654"/>
      <c r="DL104" s="654"/>
      <c r="DM104" s="654">
        <v>0</v>
      </c>
      <c r="DN104" s="654"/>
    </row>
    <row r="105" spans="1:118" ht="12.75" customHeight="1">
      <c r="A105" s="213"/>
      <c r="B105" s="237">
        <v>1718002510</v>
      </c>
      <c r="C105" s="213" t="s">
        <v>467</v>
      </c>
      <c r="D105" s="138"/>
      <c r="E105" s="100">
        <f t="shared" si="130"/>
        <v>548.64500999999996</v>
      </c>
      <c r="F105" s="100">
        <f t="shared" si="117"/>
        <v>0</v>
      </c>
      <c r="G105" s="109">
        <f t="shared" si="111"/>
        <v>-548.64500999999996</v>
      </c>
      <c r="H105" s="109">
        <f t="shared" si="112"/>
        <v>0</v>
      </c>
      <c r="I105" s="640">
        <v>216.14599999999999</v>
      </c>
      <c r="J105" s="640"/>
      <c r="K105" s="103">
        <f t="shared" si="135"/>
        <v>-216.14599999999999</v>
      </c>
      <c r="L105" s="103"/>
      <c r="M105" s="640"/>
      <c r="N105" s="640"/>
      <c r="O105" s="103">
        <f t="shared" si="131"/>
        <v>0</v>
      </c>
      <c r="P105" s="103"/>
      <c r="Q105" s="100"/>
      <c r="R105" s="100"/>
      <c r="S105" s="103">
        <f t="shared" si="132"/>
        <v>0</v>
      </c>
      <c r="T105" s="103"/>
      <c r="U105" s="100"/>
      <c r="V105" s="100"/>
      <c r="W105" s="103">
        <f t="shared" si="133"/>
        <v>0</v>
      </c>
      <c r="X105" s="103"/>
      <c r="Y105" s="640">
        <f t="shared" si="128"/>
        <v>0</v>
      </c>
      <c r="Z105" s="640">
        <f t="shared" si="128"/>
        <v>0</v>
      </c>
      <c r="AA105" s="103">
        <f t="shared" si="136"/>
        <v>0</v>
      </c>
      <c r="AB105" s="103"/>
      <c r="AC105" s="100"/>
      <c r="AD105" s="100"/>
      <c r="AE105" s="103">
        <f t="shared" si="137"/>
        <v>0</v>
      </c>
      <c r="AF105" s="103"/>
      <c r="AG105" s="100"/>
      <c r="AH105" s="100"/>
      <c r="AI105" s="103"/>
      <c r="AJ105" s="100"/>
      <c r="AK105" s="100"/>
      <c r="AL105" s="103">
        <f t="shared" si="138"/>
        <v>0</v>
      </c>
      <c r="AM105" s="103"/>
      <c r="AN105" s="100"/>
      <c r="AO105" s="100"/>
      <c r="AP105" s="103">
        <f t="shared" si="134"/>
        <v>0</v>
      </c>
      <c r="AQ105" s="103"/>
      <c r="AR105" s="103"/>
      <c r="AS105" s="103"/>
      <c r="AT105" s="103"/>
      <c r="AU105" s="103"/>
      <c r="AV105" s="100"/>
      <c r="AW105" s="100"/>
      <c r="AX105" s="103">
        <f t="shared" si="139"/>
        <v>0</v>
      </c>
      <c r="AY105" s="103"/>
      <c r="AZ105" s="100"/>
      <c r="BA105" s="100"/>
      <c r="BB105" s="103">
        <v>0</v>
      </c>
      <c r="BC105" s="103"/>
      <c r="BD105" s="100"/>
      <c r="BE105" s="100"/>
      <c r="BF105" s="103">
        <f t="shared" si="140"/>
        <v>0</v>
      </c>
      <c r="BG105" s="103"/>
      <c r="BH105" s="100"/>
      <c r="BI105" s="100"/>
      <c r="BJ105" s="103">
        <f t="shared" si="141"/>
        <v>0</v>
      </c>
      <c r="BK105" s="103"/>
      <c r="BL105" s="100"/>
      <c r="BM105" s="100"/>
      <c r="BN105" s="103">
        <f t="shared" si="142"/>
        <v>0</v>
      </c>
      <c r="BO105" s="103"/>
      <c r="BP105" s="100"/>
      <c r="BQ105" s="100"/>
      <c r="BR105" s="103">
        <f t="shared" si="143"/>
        <v>0</v>
      </c>
      <c r="BS105" s="103"/>
      <c r="BT105" s="100"/>
      <c r="BU105" s="100"/>
      <c r="BV105" s="103">
        <f t="shared" si="144"/>
        <v>0</v>
      </c>
      <c r="BW105" s="103"/>
      <c r="BX105" s="100"/>
      <c r="BY105" s="100"/>
      <c r="BZ105" s="103">
        <f t="shared" si="145"/>
        <v>0</v>
      </c>
      <c r="CA105" s="103"/>
      <c r="CB105" s="100"/>
      <c r="CC105" s="100"/>
      <c r="CD105" s="103">
        <f t="shared" si="146"/>
        <v>0</v>
      </c>
      <c r="CE105" s="103"/>
      <c r="CF105" s="640"/>
      <c r="CG105" s="640"/>
      <c r="CH105" s="654">
        <f t="shared" si="147"/>
        <v>0</v>
      </c>
      <c r="CI105" s="654"/>
      <c r="CJ105" s="640"/>
      <c r="CK105" s="640"/>
      <c r="CL105" s="103">
        <f t="shared" si="148"/>
        <v>0</v>
      </c>
      <c r="CM105" s="652"/>
      <c r="CN105" s="654"/>
      <c r="CO105" s="654"/>
      <c r="CP105" s="654">
        <v>0</v>
      </c>
      <c r="CQ105" s="654"/>
      <c r="CR105" s="779"/>
      <c r="CS105" s="779"/>
      <c r="CT105" s="789"/>
      <c r="CU105" s="790"/>
      <c r="CV105" s="780"/>
      <c r="CW105" s="780"/>
      <c r="CX105" s="789"/>
      <c r="CY105" s="790"/>
      <c r="CZ105" s="780"/>
      <c r="DA105" s="780"/>
      <c r="DB105" s="789">
        <f t="shared" si="149"/>
        <v>0</v>
      </c>
      <c r="DC105" s="790"/>
      <c r="DG105" s="654"/>
      <c r="DH105" s="654"/>
      <c r="DI105" s="654">
        <v>0</v>
      </c>
      <c r="DJ105" s="654"/>
      <c r="DK105" s="654">
        <v>332.49901</v>
      </c>
      <c r="DL105" s="654"/>
      <c r="DM105" s="654">
        <v>0</v>
      </c>
      <c r="DN105" s="654"/>
    </row>
    <row r="106" spans="1:118" hidden="1">
      <c r="A106" s="213"/>
      <c r="B106" s="237"/>
      <c r="C106" s="213" t="s">
        <v>313</v>
      </c>
      <c r="D106" s="138"/>
      <c r="E106" s="100">
        <f t="shared" si="130"/>
        <v>0</v>
      </c>
      <c r="F106" s="100">
        <f t="shared" si="117"/>
        <v>0</v>
      </c>
      <c r="G106" s="109">
        <f t="shared" si="111"/>
        <v>0</v>
      </c>
      <c r="H106" s="109" t="e">
        <f t="shared" si="112"/>
        <v>#DIV/0!</v>
      </c>
      <c r="I106" s="640"/>
      <c r="J106" s="640"/>
      <c r="K106" s="103">
        <f t="shared" si="135"/>
        <v>0</v>
      </c>
      <c r="L106" s="103" t="e">
        <f>J106/I106</f>
        <v>#DIV/0!</v>
      </c>
      <c r="M106" s="100"/>
      <c r="N106" s="100"/>
      <c r="O106" s="103">
        <f t="shared" si="131"/>
        <v>0</v>
      </c>
      <c r="P106" s="103"/>
      <c r="Q106" s="100"/>
      <c r="R106" s="100"/>
      <c r="S106" s="103">
        <f t="shared" si="132"/>
        <v>0</v>
      </c>
      <c r="T106" s="103"/>
      <c r="U106" s="100"/>
      <c r="V106" s="100"/>
      <c r="W106" s="103">
        <f t="shared" si="133"/>
        <v>0</v>
      </c>
      <c r="X106" s="103"/>
      <c r="Y106" s="640">
        <f t="shared" si="128"/>
        <v>0</v>
      </c>
      <c r="Z106" s="640">
        <f t="shared" si="128"/>
        <v>0</v>
      </c>
      <c r="AA106" s="103">
        <f t="shared" si="136"/>
        <v>0</v>
      </c>
      <c r="AB106" s="103"/>
      <c r="AC106" s="100"/>
      <c r="AD106" s="100"/>
      <c r="AE106" s="103">
        <f t="shared" si="137"/>
        <v>0</v>
      </c>
      <c r="AF106" s="103"/>
      <c r="AG106" s="100"/>
      <c r="AH106" s="100"/>
      <c r="AI106" s="103"/>
      <c r="AJ106" s="100"/>
      <c r="AK106" s="100"/>
      <c r="AL106" s="103">
        <f t="shared" si="138"/>
        <v>0</v>
      </c>
      <c r="AM106" s="103"/>
      <c r="AN106" s="100"/>
      <c r="AO106" s="100"/>
      <c r="AP106" s="103">
        <f t="shared" si="134"/>
        <v>0</v>
      </c>
      <c r="AQ106" s="103"/>
      <c r="AR106" s="103"/>
      <c r="AS106" s="103"/>
      <c r="AT106" s="103">
        <f>AS106-AR106</f>
        <v>0</v>
      </c>
      <c r="AU106" s="103"/>
      <c r="AV106" s="100"/>
      <c r="AW106" s="100"/>
      <c r="AX106" s="103">
        <f t="shared" si="139"/>
        <v>0</v>
      </c>
      <c r="AY106" s="103"/>
      <c r="AZ106" s="100"/>
      <c r="BA106" s="100"/>
      <c r="BB106" s="103">
        <v>0</v>
      </c>
      <c r="BC106" s="103"/>
      <c r="BD106" s="100"/>
      <c r="BE106" s="100"/>
      <c r="BF106" s="103">
        <f t="shared" si="140"/>
        <v>0</v>
      </c>
      <c r="BG106" s="103"/>
      <c r="BH106" s="100"/>
      <c r="BI106" s="100"/>
      <c r="BJ106" s="103">
        <f t="shared" si="141"/>
        <v>0</v>
      </c>
      <c r="BK106" s="103"/>
      <c r="BL106" s="100"/>
      <c r="BM106" s="100"/>
      <c r="BN106" s="103">
        <f t="shared" si="142"/>
        <v>0</v>
      </c>
      <c r="BO106" s="103"/>
      <c r="BP106" s="100"/>
      <c r="BQ106" s="100"/>
      <c r="BR106" s="103">
        <f t="shared" si="143"/>
        <v>0</v>
      </c>
      <c r="BS106" s="103"/>
      <c r="BT106" s="100"/>
      <c r="BU106" s="100"/>
      <c r="BV106" s="103">
        <f t="shared" si="144"/>
        <v>0</v>
      </c>
      <c r="BW106" s="103"/>
      <c r="BX106" s="100"/>
      <c r="BY106" s="100"/>
      <c r="BZ106" s="103">
        <f t="shared" si="145"/>
        <v>0</v>
      </c>
      <c r="CA106" s="103"/>
      <c r="CB106" s="100"/>
      <c r="CC106" s="100"/>
      <c r="CD106" s="103">
        <f t="shared" si="146"/>
        <v>0</v>
      </c>
      <c r="CE106" s="103"/>
      <c r="CF106" s="100"/>
      <c r="CG106" s="640"/>
      <c r="CH106" s="654">
        <f t="shared" si="147"/>
        <v>0</v>
      </c>
      <c r="CI106" s="654"/>
      <c r="CJ106" s="640"/>
      <c r="CK106" s="640"/>
      <c r="CL106" s="103">
        <f t="shared" si="148"/>
        <v>0</v>
      </c>
      <c r="CM106" s="652"/>
      <c r="CN106" s="654"/>
      <c r="CO106" s="654"/>
      <c r="CP106" s="654">
        <v>0</v>
      </c>
      <c r="CQ106" s="654"/>
      <c r="CR106" s="779"/>
      <c r="CS106" s="779"/>
      <c r="CT106" s="789"/>
      <c r="CU106" s="790"/>
      <c r="CV106" s="780"/>
      <c r="CW106" s="780"/>
      <c r="CX106" s="789"/>
      <c r="CY106" s="790"/>
      <c r="CZ106" s="780"/>
      <c r="DA106" s="780"/>
      <c r="DB106" s="789">
        <f t="shared" si="149"/>
        <v>0</v>
      </c>
      <c r="DC106" s="790"/>
      <c r="DG106" s="654"/>
      <c r="DH106" s="654"/>
      <c r="DI106" s="654">
        <v>0</v>
      </c>
      <c r="DJ106" s="654"/>
      <c r="DK106" s="654"/>
      <c r="DL106" s="654"/>
      <c r="DM106" s="654">
        <v>0</v>
      </c>
      <c r="DN106" s="654"/>
    </row>
    <row r="107" spans="1:118" ht="12.75" hidden="1" customHeight="1">
      <c r="A107" s="213"/>
      <c r="B107" s="237"/>
      <c r="C107" s="213" t="s">
        <v>787</v>
      </c>
      <c r="D107" s="138"/>
      <c r="E107" s="100">
        <f t="shared" si="130"/>
        <v>0</v>
      </c>
      <c r="F107" s="100">
        <f t="shared" si="117"/>
        <v>0</v>
      </c>
      <c r="G107" s="109">
        <f t="shared" si="111"/>
        <v>0</v>
      </c>
      <c r="H107" s="109" t="e">
        <f t="shared" si="112"/>
        <v>#DIV/0!</v>
      </c>
      <c r="I107" s="640"/>
      <c r="J107" s="640"/>
      <c r="K107" s="103">
        <f t="shared" si="135"/>
        <v>0</v>
      </c>
      <c r="L107" s="103"/>
      <c r="M107" s="100"/>
      <c r="N107" s="100"/>
      <c r="O107" s="103">
        <f t="shared" si="131"/>
        <v>0</v>
      </c>
      <c r="P107" s="103" t="e">
        <f>N107/M107</f>
        <v>#DIV/0!</v>
      </c>
      <c r="Q107" s="100"/>
      <c r="R107" s="100"/>
      <c r="S107" s="103">
        <f t="shared" si="132"/>
        <v>0</v>
      </c>
      <c r="T107" s="103"/>
      <c r="U107" s="100"/>
      <c r="V107" s="100"/>
      <c r="W107" s="103">
        <f t="shared" si="133"/>
        <v>0</v>
      </c>
      <c r="X107" s="103"/>
      <c r="Y107" s="640">
        <f t="shared" si="128"/>
        <v>0</v>
      </c>
      <c r="Z107" s="640">
        <f t="shared" si="128"/>
        <v>0</v>
      </c>
      <c r="AA107" s="103">
        <f t="shared" si="136"/>
        <v>0</v>
      </c>
      <c r="AB107" s="103"/>
      <c r="AC107" s="100"/>
      <c r="AD107" s="100"/>
      <c r="AE107" s="103">
        <f t="shared" si="137"/>
        <v>0</v>
      </c>
      <c r="AF107" s="103"/>
      <c r="AG107" s="100"/>
      <c r="AH107" s="100"/>
      <c r="AI107" s="103"/>
      <c r="AJ107" s="100"/>
      <c r="AK107" s="100"/>
      <c r="AL107" s="103">
        <f t="shared" si="138"/>
        <v>0</v>
      </c>
      <c r="AM107" s="103"/>
      <c r="AN107" s="100"/>
      <c r="AO107" s="100"/>
      <c r="AP107" s="103">
        <f t="shared" si="134"/>
        <v>0</v>
      </c>
      <c r="AQ107" s="103"/>
      <c r="AR107" s="103"/>
      <c r="AS107" s="103"/>
      <c r="AT107" s="103"/>
      <c r="AU107" s="103"/>
      <c r="AV107" s="100"/>
      <c r="AW107" s="100"/>
      <c r="AX107" s="103">
        <f t="shared" si="139"/>
        <v>0</v>
      </c>
      <c r="AY107" s="103"/>
      <c r="AZ107" s="100"/>
      <c r="BA107" s="100"/>
      <c r="BB107" s="103">
        <v>0</v>
      </c>
      <c r="BC107" s="103"/>
      <c r="BD107" s="100"/>
      <c r="BE107" s="100"/>
      <c r="BF107" s="103">
        <f t="shared" si="140"/>
        <v>0</v>
      </c>
      <c r="BG107" s="103"/>
      <c r="BH107" s="100"/>
      <c r="BI107" s="100"/>
      <c r="BJ107" s="103">
        <f t="shared" si="141"/>
        <v>0</v>
      </c>
      <c r="BK107" s="103"/>
      <c r="BL107" s="100"/>
      <c r="BM107" s="100"/>
      <c r="BN107" s="103">
        <f t="shared" si="142"/>
        <v>0</v>
      </c>
      <c r="BO107" s="103"/>
      <c r="BP107" s="100"/>
      <c r="BQ107" s="100"/>
      <c r="BR107" s="103">
        <f t="shared" si="143"/>
        <v>0</v>
      </c>
      <c r="BS107" s="103"/>
      <c r="BT107" s="100"/>
      <c r="BU107" s="100"/>
      <c r="BV107" s="103">
        <f t="shared" si="144"/>
        <v>0</v>
      </c>
      <c r="BW107" s="103"/>
      <c r="BX107" s="100"/>
      <c r="BY107" s="100"/>
      <c r="BZ107" s="103">
        <f t="shared" si="145"/>
        <v>0</v>
      </c>
      <c r="CA107" s="103"/>
      <c r="CB107" s="100"/>
      <c r="CC107" s="100"/>
      <c r="CD107" s="103">
        <f t="shared" si="146"/>
        <v>0</v>
      </c>
      <c r="CE107" s="103"/>
      <c r="CF107" s="100"/>
      <c r="CG107" s="640"/>
      <c r="CH107" s="654">
        <f t="shared" si="147"/>
        <v>0</v>
      </c>
      <c r="CI107" s="654"/>
      <c r="CJ107" s="640"/>
      <c r="CK107" s="640"/>
      <c r="CL107" s="103">
        <f t="shared" si="148"/>
        <v>0</v>
      </c>
      <c r="CM107" s="652"/>
      <c r="CN107" s="654"/>
      <c r="CO107" s="654"/>
      <c r="CP107" s="654">
        <v>0</v>
      </c>
      <c r="CQ107" s="654"/>
      <c r="CR107" s="779"/>
      <c r="CS107" s="779"/>
      <c r="CT107" s="789"/>
      <c r="CU107" s="790"/>
      <c r="CV107" s="780"/>
      <c r="CW107" s="780"/>
      <c r="CX107" s="789"/>
      <c r="CY107" s="790"/>
      <c r="CZ107" s="780"/>
      <c r="DA107" s="780"/>
      <c r="DB107" s="789">
        <f t="shared" si="149"/>
        <v>0</v>
      </c>
      <c r="DC107" s="790"/>
      <c r="DG107" s="654"/>
      <c r="DH107" s="654"/>
      <c r="DI107" s="654">
        <v>0</v>
      </c>
      <c r="DJ107" s="654"/>
      <c r="DK107" s="654"/>
      <c r="DL107" s="654"/>
      <c r="DM107" s="654">
        <v>0</v>
      </c>
      <c r="DN107" s="654"/>
    </row>
    <row r="108" spans="1:118" ht="12.75" hidden="1" customHeight="1">
      <c r="A108" s="213"/>
      <c r="B108" s="237">
        <v>1701029232</v>
      </c>
      <c r="C108" s="213" t="s">
        <v>788</v>
      </c>
      <c r="D108" s="138"/>
      <c r="E108" s="100">
        <f t="shared" si="130"/>
        <v>0</v>
      </c>
      <c r="F108" s="100">
        <f t="shared" si="117"/>
        <v>0</v>
      </c>
      <c r="G108" s="790">
        <f t="shared" si="111"/>
        <v>0</v>
      </c>
      <c r="H108" s="109" t="e">
        <f t="shared" si="112"/>
        <v>#DIV/0!</v>
      </c>
      <c r="I108" s="640"/>
      <c r="J108" s="640"/>
      <c r="K108" s="103">
        <f t="shared" si="135"/>
        <v>0</v>
      </c>
      <c r="L108" s="103"/>
      <c r="M108" s="100"/>
      <c r="N108" s="100"/>
      <c r="O108" s="103">
        <f t="shared" si="131"/>
        <v>0</v>
      </c>
      <c r="P108" s="103" t="e">
        <f>N108/M108</f>
        <v>#DIV/0!</v>
      </c>
      <c r="Q108" s="100"/>
      <c r="R108" s="100"/>
      <c r="S108" s="103">
        <f t="shared" si="132"/>
        <v>0</v>
      </c>
      <c r="T108" s="103"/>
      <c r="U108" s="100"/>
      <c r="V108" s="100"/>
      <c r="W108" s="103">
        <f t="shared" si="133"/>
        <v>0</v>
      </c>
      <c r="X108" s="103"/>
      <c r="Y108" s="640">
        <f t="shared" si="128"/>
        <v>0</v>
      </c>
      <c r="Z108" s="640">
        <f t="shared" si="128"/>
        <v>0</v>
      </c>
      <c r="AA108" s="103">
        <f t="shared" si="136"/>
        <v>0</v>
      </c>
      <c r="AB108" s="103"/>
      <c r="AC108" s="100"/>
      <c r="AD108" s="100"/>
      <c r="AE108" s="103">
        <f t="shared" si="137"/>
        <v>0</v>
      </c>
      <c r="AF108" s="103"/>
      <c r="AG108" s="100"/>
      <c r="AH108" s="100"/>
      <c r="AI108" s="103"/>
      <c r="AJ108" s="100"/>
      <c r="AK108" s="100"/>
      <c r="AL108" s="103">
        <f t="shared" si="138"/>
        <v>0</v>
      </c>
      <c r="AM108" s="103"/>
      <c r="AN108" s="100"/>
      <c r="AO108" s="100"/>
      <c r="AP108" s="103">
        <f t="shared" si="134"/>
        <v>0</v>
      </c>
      <c r="AQ108" s="103"/>
      <c r="AR108" s="103"/>
      <c r="AS108" s="103"/>
      <c r="AT108" s="103"/>
      <c r="AU108" s="103"/>
      <c r="AV108" s="100"/>
      <c r="AW108" s="100"/>
      <c r="AX108" s="103">
        <f t="shared" si="139"/>
        <v>0</v>
      </c>
      <c r="AY108" s="103"/>
      <c r="AZ108" s="100"/>
      <c r="BA108" s="100"/>
      <c r="BB108" s="103">
        <v>0</v>
      </c>
      <c r="BC108" s="103"/>
      <c r="BD108" s="100"/>
      <c r="BE108" s="100"/>
      <c r="BF108" s="103">
        <f t="shared" si="140"/>
        <v>0</v>
      </c>
      <c r="BG108" s="103"/>
      <c r="BH108" s="100"/>
      <c r="BI108" s="100"/>
      <c r="BJ108" s="103">
        <f t="shared" si="141"/>
        <v>0</v>
      </c>
      <c r="BK108" s="103"/>
      <c r="BL108" s="100"/>
      <c r="BM108" s="100"/>
      <c r="BN108" s="103">
        <f t="shared" si="142"/>
        <v>0</v>
      </c>
      <c r="BO108" s="103"/>
      <c r="BP108" s="100"/>
      <c r="BQ108" s="100"/>
      <c r="BR108" s="103">
        <f t="shared" si="143"/>
        <v>0</v>
      </c>
      <c r="BS108" s="103"/>
      <c r="BT108" s="100"/>
      <c r="BU108" s="100"/>
      <c r="BV108" s="103">
        <f t="shared" si="144"/>
        <v>0</v>
      </c>
      <c r="BW108" s="103"/>
      <c r="BX108" s="100"/>
      <c r="BY108" s="100"/>
      <c r="BZ108" s="103">
        <f t="shared" si="145"/>
        <v>0</v>
      </c>
      <c r="CA108" s="103"/>
      <c r="CB108" s="100"/>
      <c r="CC108" s="100"/>
      <c r="CD108" s="103">
        <f t="shared" si="146"/>
        <v>0</v>
      </c>
      <c r="CE108" s="103"/>
      <c r="CF108" s="100"/>
      <c r="CG108" s="640"/>
      <c r="CH108" s="654">
        <f t="shared" si="147"/>
        <v>0</v>
      </c>
      <c r="CI108" s="654"/>
      <c r="CJ108" s="640"/>
      <c r="CK108" s="640"/>
      <c r="CL108" s="103">
        <f t="shared" si="148"/>
        <v>0</v>
      </c>
      <c r="CM108" s="652"/>
      <c r="CN108" s="654"/>
      <c r="CO108" s="654"/>
      <c r="CP108" s="654">
        <v>0</v>
      </c>
      <c r="CQ108" s="654"/>
      <c r="CR108" s="779"/>
      <c r="CS108" s="779"/>
      <c r="CT108" s="789"/>
      <c r="CU108" s="790"/>
      <c r="CV108" s="780"/>
      <c r="CW108" s="780"/>
      <c r="CX108" s="789"/>
      <c r="CY108" s="790"/>
      <c r="CZ108" s="780"/>
      <c r="DA108" s="780"/>
      <c r="DB108" s="789">
        <f t="shared" si="149"/>
        <v>0</v>
      </c>
      <c r="DC108" s="790"/>
      <c r="DG108" s="654"/>
      <c r="DH108" s="654"/>
      <c r="DI108" s="654">
        <v>0</v>
      </c>
      <c r="DJ108" s="654"/>
      <c r="DK108" s="654"/>
      <c r="DL108" s="654"/>
      <c r="DM108" s="654">
        <v>0</v>
      </c>
      <c r="DN108" s="654"/>
    </row>
    <row r="109" spans="1:118" s="816" customFormat="1">
      <c r="A109" s="805"/>
      <c r="B109" s="819"/>
      <c r="C109" s="805" t="s">
        <v>915</v>
      </c>
      <c r="D109" s="815"/>
      <c r="E109" s="809">
        <f t="shared" si="130"/>
        <v>0</v>
      </c>
      <c r="F109" s="809">
        <f t="shared" si="117"/>
        <v>0.25</v>
      </c>
      <c r="G109" s="810">
        <f>F109-E109</f>
        <v>0.25</v>
      </c>
      <c r="H109" s="810">
        <v>0</v>
      </c>
      <c r="I109" s="809"/>
      <c r="J109" s="809"/>
      <c r="K109" s="811">
        <f>J109-I109</f>
        <v>0</v>
      </c>
      <c r="L109" s="811"/>
      <c r="M109" s="809"/>
      <c r="N109" s="809"/>
      <c r="O109" s="811">
        <f>N109-M109</f>
        <v>0</v>
      </c>
      <c r="P109" s="811">
        <v>0</v>
      </c>
      <c r="Q109" s="809"/>
      <c r="R109" s="809"/>
      <c r="S109" s="811">
        <f>R109-Q109</f>
        <v>0</v>
      </c>
      <c r="T109" s="811"/>
      <c r="U109" s="809"/>
      <c r="V109" s="809"/>
      <c r="W109" s="811">
        <f>V109-U109</f>
        <v>0</v>
      </c>
      <c r="X109" s="811"/>
      <c r="Y109" s="809">
        <f>AC109</f>
        <v>0</v>
      </c>
      <c r="Z109" s="809">
        <f>AD109</f>
        <v>0</v>
      </c>
      <c r="AA109" s="811">
        <f>Z109-Y109</f>
        <v>0</v>
      </c>
      <c r="AB109" s="811"/>
      <c r="AC109" s="809"/>
      <c r="AD109" s="809"/>
      <c r="AE109" s="811">
        <f>AD109-AC109</f>
        <v>0</v>
      </c>
      <c r="AF109" s="811"/>
      <c r="AG109" s="809"/>
      <c r="AH109" s="809"/>
      <c r="AI109" s="811"/>
      <c r="AJ109" s="809"/>
      <c r="AK109" s="809"/>
      <c r="AL109" s="811">
        <f>AK109-AJ109</f>
        <v>0</v>
      </c>
      <c r="AM109" s="811"/>
      <c r="AN109" s="809"/>
      <c r="AO109" s="809"/>
      <c r="AP109" s="811">
        <f>AO109-AN109</f>
        <v>0</v>
      </c>
      <c r="AQ109" s="811"/>
      <c r="AR109" s="811"/>
      <c r="AS109" s="811"/>
      <c r="AT109" s="811">
        <f>AS109-AR109</f>
        <v>0</v>
      </c>
      <c r="AU109" s="811"/>
      <c r="AV109" s="809"/>
      <c r="AW109" s="809"/>
      <c r="AX109" s="811">
        <f>AW109-AV109</f>
        <v>0</v>
      </c>
      <c r="AY109" s="811"/>
      <c r="AZ109" s="809"/>
      <c r="BA109" s="809"/>
      <c r="BB109" s="811">
        <v>0</v>
      </c>
      <c r="BC109" s="811"/>
      <c r="BD109" s="809"/>
      <c r="BE109" s="809"/>
      <c r="BF109" s="811">
        <f>BE109-BD109</f>
        <v>0</v>
      </c>
      <c r="BG109" s="811"/>
      <c r="BH109" s="809"/>
      <c r="BI109" s="809"/>
      <c r="BJ109" s="811">
        <f>BI109-BH109</f>
        <v>0</v>
      </c>
      <c r="BK109" s="811"/>
      <c r="BL109" s="809"/>
      <c r="BM109" s="809"/>
      <c r="BN109" s="811">
        <f>BM109-BL109</f>
        <v>0</v>
      </c>
      <c r="BO109" s="811"/>
      <c r="BP109" s="809"/>
      <c r="BQ109" s="809"/>
      <c r="BR109" s="811">
        <f>BQ109-BP109</f>
        <v>0</v>
      </c>
      <c r="BS109" s="811"/>
      <c r="BT109" s="809"/>
      <c r="BU109" s="809"/>
      <c r="BV109" s="811">
        <f>BU109-BT109</f>
        <v>0</v>
      </c>
      <c r="BW109" s="811"/>
      <c r="BX109" s="809"/>
      <c r="BY109" s="809"/>
      <c r="BZ109" s="811">
        <f>BY109-BX109</f>
        <v>0</v>
      </c>
      <c r="CA109" s="811"/>
      <c r="CB109" s="809"/>
      <c r="CC109" s="809"/>
      <c r="CD109" s="811">
        <f>CC109-CB109</f>
        <v>0</v>
      </c>
      <c r="CE109" s="811"/>
      <c r="CF109" s="809"/>
      <c r="CG109" s="809"/>
      <c r="CH109" s="811">
        <f>CG109-CF109</f>
        <v>0</v>
      </c>
      <c r="CI109" s="811"/>
      <c r="CJ109" s="809"/>
      <c r="CK109" s="809"/>
      <c r="CL109" s="811">
        <f>CK109-CJ109</f>
        <v>0</v>
      </c>
      <c r="CM109" s="812"/>
      <c r="CN109" s="811"/>
      <c r="CO109" s="811"/>
      <c r="CP109" s="811">
        <v>0</v>
      </c>
      <c r="CQ109" s="811"/>
      <c r="CR109" s="813"/>
      <c r="CS109" s="813">
        <v>0.25</v>
      </c>
      <c r="CT109" s="814"/>
      <c r="CU109" s="810"/>
      <c r="CV109" s="815"/>
      <c r="CW109" s="815"/>
      <c r="CX109" s="814"/>
      <c r="CY109" s="810"/>
      <c r="CZ109" s="815"/>
      <c r="DA109" s="815"/>
      <c r="DB109" s="814">
        <f>DA109-CZ109</f>
        <v>0</v>
      </c>
      <c r="DC109" s="810"/>
      <c r="DG109" s="811"/>
      <c r="DH109" s="811"/>
      <c r="DI109" s="811">
        <v>0</v>
      </c>
      <c r="DJ109" s="811"/>
      <c r="DK109" s="811"/>
      <c r="DL109" s="811">
        <v>0</v>
      </c>
      <c r="DM109" s="811">
        <v>0</v>
      </c>
      <c r="DN109" s="811"/>
    </row>
    <row r="110" spans="1:118" hidden="1">
      <c r="A110" s="213"/>
      <c r="B110" s="237"/>
      <c r="C110" s="213" t="s">
        <v>316</v>
      </c>
      <c r="D110" s="138"/>
      <c r="E110" s="100">
        <f t="shared" si="130"/>
        <v>0</v>
      </c>
      <c r="F110" s="100">
        <f t="shared" si="117"/>
        <v>0</v>
      </c>
      <c r="G110" s="109">
        <f t="shared" si="111"/>
        <v>0</v>
      </c>
      <c r="H110" s="109" t="e">
        <f t="shared" si="112"/>
        <v>#DIV/0!</v>
      </c>
      <c r="I110" s="640"/>
      <c r="J110" s="640"/>
      <c r="K110" s="103">
        <f t="shared" si="135"/>
        <v>0</v>
      </c>
      <c r="L110" s="103"/>
      <c r="M110" s="100"/>
      <c r="N110" s="100"/>
      <c r="O110" s="103">
        <f t="shared" si="131"/>
        <v>0</v>
      </c>
      <c r="P110" s="103" t="e">
        <f>N110/M110</f>
        <v>#DIV/0!</v>
      </c>
      <c r="Q110" s="100"/>
      <c r="R110" s="100"/>
      <c r="S110" s="103">
        <f t="shared" si="132"/>
        <v>0</v>
      </c>
      <c r="T110" s="103"/>
      <c r="U110" s="100"/>
      <c r="V110" s="100"/>
      <c r="W110" s="103">
        <f t="shared" si="133"/>
        <v>0</v>
      </c>
      <c r="X110" s="103"/>
      <c r="Y110" s="640">
        <f t="shared" si="128"/>
        <v>0</v>
      </c>
      <c r="Z110" s="640">
        <f t="shared" si="128"/>
        <v>0</v>
      </c>
      <c r="AA110" s="103">
        <f t="shared" si="136"/>
        <v>0</v>
      </c>
      <c r="AB110" s="103"/>
      <c r="AC110" s="100"/>
      <c r="AD110" s="100"/>
      <c r="AE110" s="103">
        <f t="shared" si="137"/>
        <v>0</v>
      </c>
      <c r="AF110" s="103"/>
      <c r="AG110" s="100"/>
      <c r="AH110" s="100"/>
      <c r="AI110" s="103"/>
      <c r="AJ110" s="100"/>
      <c r="AK110" s="100"/>
      <c r="AL110" s="103">
        <f t="shared" si="138"/>
        <v>0</v>
      </c>
      <c r="AM110" s="103"/>
      <c r="AN110" s="100"/>
      <c r="AO110" s="100"/>
      <c r="AP110" s="103">
        <f t="shared" si="134"/>
        <v>0</v>
      </c>
      <c r="AQ110" s="103" t="e">
        <f>AO110/AN110</f>
        <v>#DIV/0!</v>
      </c>
      <c r="AR110" s="103"/>
      <c r="AS110" s="103"/>
      <c r="AT110" s="103">
        <f>AS110-AR110</f>
        <v>0</v>
      </c>
      <c r="AU110" s="103"/>
      <c r="AV110" s="100"/>
      <c r="AW110" s="640"/>
      <c r="AX110" s="654">
        <f t="shared" si="139"/>
        <v>0</v>
      </c>
      <c r="AY110" s="654"/>
      <c r="AZ110" s="640"/>
      <c r="BA110" s="640"/>
      <c r="BB110" s="654">
        <v>0</v>
      </c>
      <c r="BC110" s="654"/>
      <c r="BD110" s="640"/>
      <c r="BE110" s="640"/>
      <c r="BF110" s="654">
        <f t="shared" si="140"/>
        <v>0</v>
      </c>
      <c r="BG110" s="654"/>
      <c r="BH110" s="640"/>
      <c r="BI110" s="640"/>
      <c r="BJ110" s="654">
        <f t="shared" si="141"/>
        <v>0</v>
      </c>
      <c r="BK110" s="654"/>
      <c r="BL110" s="640"/>
      <c r="BM110" s="640"/>
      <c r="BN110" s="654">
        <f t="shared" si="142"/>
        <v>0</v>
      </c>
      <c r="BO110" s="654"/>
      <c r="BP110" s="640"/>
      <c r="BQ110" s="640"/>
      <c r="BR110" s="654">
        <f t="shared" si="143"/>
        <v>0</v>
      </c>
      <c r="BS110" s="103"/>
      <c r="BT110" s="100"/>
      <c r="BU110" s="100"/>
      <c r="BV110" s="103">
        <f t="shared" si="144"/>
        <v>0</v>
      </c>
      <c r="BW110" s="103"/>
      <c r="BX110" s="100"/>
      <c r="BY110" s="100"/>
      <c r="BZ110" s="103">
        <f t="shared" si="145"/>
        <v>0</v>
      </c>
      <c r="CA110" s="103"/>
      <c r="CB110" s="100"/>
      <c r="CC110" s="100"/>
      <c r="CD110" s="103">
        <f t="shared" si="146"/>
        <v>0</v>
      </c>
      <c r="CE110" s="103"/>
      <c r="CF110" s="100"/>
      <c r="CG110" s="100"/>
      <c r="CH110" s="103">
        <f t="shared" si="147"/>
        <v>0</v>
      </c>
      <c r="CI110" s="103"/>
      <c r="CJ110" s="100"/>
      <c r="CK110" s="100"/>
      <c r="CL110" s="103">
        <f t="shared" si="148"/>
        <v>0</v>
      </c>
      <c r="CM110" s="652"/>
      <c r="CN110" s="654"/>
      <c r="CO110" s="654"/>
      <c r="CP110" s="654">
        <v>0</v>
      </c>
      <c r="CQ110" s="654"/>
      <c r="CR110" s="779"/>
      <c r="CS110" s="779"/>
      <c r="CT110" s="789"/>
      <c r="CU110" s="790"/>
      <c r="CV110" s="780"/>
      <c r="CW110" s="780"/>
      <c r="CX110" s="789"/>
      <c r="CY110" s="790"/>
      <c r="CZ110" s="780"/>
      <c r="DA110" s="780"/>
      <c r="DB110" s="789">
        <f t="shared" si="149"/>
        <v>0</v>
      </c>
      <c r="DC110" s="790"/>
      <c r="DG110" s="654"/>
      <c r="DH110" s="654"/>
      <c r="DI110" s="654">
        <v>0</v>
      </c>
      <c r="DJ110" s="654"/>
      <c r="DK110" s="654"/>
      <c r="DL110" s="654"/>
      <c r="DM110" s="654">
        <v>0</v>
      </c>
      <c r="DN110" s="654"/>
    </row>
    <row r="111" spans="1:118" ht="12" hidden="1" customHeight="1">
      <c r="A111" s="213"/>
      <c r="B111" s="237">
        <v>1718002020</v>
      </c>
      <c r="C111" s="213" t="s">
        <v>723</v>
      </c>
      <c r="D111" s="138"/>
      <c r="E111" s="100">
        <f t="shared" si="130"/>
        <v>0</v>
      </c>
      <c r="F111" s="100">
        <f t="shared" si="117"/>
        <v>0</v>
      </c>
      <c r="G111" s="109">
        <f t="shared" si="111"/>
        <v>0</v>
      </c>
      <c r="H111" s="109" t="e">
        <f t="shared" si="112"/>
        <v>#DIV/0!</v>
      </c>
      <c r="I111" s="640"/>
      <c r="J111" s="640"/>
      <c r="K111" s="103">
        <f t="shared" si="135"/>
        <v>0</v>
      </c>
      <c r="L111" s="103"/>
      <c r="M111" s="100"/>
      <c r="N111" s="100"/>
      <c r="O111" s="103">
        <f t="shared" si="131"/>
        <v>0</v>
      </c>
      <c r="P111" s="103"/>
      <c r="Q111" s="100"/>
      <c r="R111" s="100"/>
      <c r="S111" s="103">
        <f t="shared" si="132"/>
        <v>0</v>
      </c>
      <c r="T111" s="103"/>
      <c r="U111" s="100"/>
      <c r="V111" s="100"/>
      <c r="W111" s="103">
        <f t="shared" si="133"/>
        <v>0</v>
      </c>
      <c r="X111" s="103"/>
      <c r="Y111" s="640">
        <f t="shared" si="128"/>
        <v>0</v>
      </c>
      <c r="Z111" s="640">
        <f t="shared" si="128"/>
        <v>0</v>
      </c>
      <c r="AA111" s="103">
        <f t="shared" si="136"/>
        <v>0</v>
      </c>
      <c r="AB111" s="103"/>
      <c r="AC111" s="100"/>
      <c r="AD111" s="100"/>
      <c r="AE111" s="103">
        <f t="shared" si="137"/>
        <v>0</v>
      </c>
      <c r="AF111" s="103"/>
      <c r="AG111" s="100"/>
      <c r="AH111" s="100"/>
      <c r="AI111" s="103"/>
      <c r="AJ111" s="100"/>
      <c r="AK111" s="100"/>
      <c r="AL111" s="103">
        <f t="shared" si="138"/>
        <v>0</v>
      </c>
      <c r="AM111" s="103"/>
      <c r="AN111" s="100"/>
      <c r="AO111" s="100"/>
      <c r="AP111" s="103">
        <f t="shared" si="134"/>
        <v>0</v>
      </c>
      <c r="AQ111" s="103"/>
      <c r="AR111" s="103"/>
      <c r="AS111" s="103"/>
      <c r="AT111" s="103"/>
      <c r="AU111" s="103"/>
      <c r="AV111" s="100"/>
      <c r="AW111" s="640"/>
      <c r="AX111" s="654">
        <f t="shared" si="139"/>
        <v>0</v>
      </c>
      <c r="AY111" s="654"/>
      <c r="AZ111" s="640"/>
      <c r="BA111" s="640"/>
      <c r="BB111" s="654">
        <v>0</v>
      </c>
      <c r="BC111" s="654"/>
      <c r="BD111" s="640"/>
      <c r="BE111" s="640"/>
      <c r="BF111" s="654">
        <f t="shared" si="140"/>
        <v>0</v>
      </c>
      <c r="BG111" s="654"/>
      <c r="BH111" s="640"/>
      <c r="BI111" s="640"/>
      <c r="BJ111" s="654">
        <f t="shared" si="141"/>
        <v>0</v>
      </c>
      <c r="BK111" s="654"/>
      <c r="BL111" s="640"/>
      <c r="BM111" s="640"/>
      <c r="BN111" s="654">
        <f t="shared" si="142"/>
        <v>0</v>
      </c>
      <c r="BO111" s="654"/>
      <c r="BP111" s="640"/>
      <c r="BQ111" s="640"/>
      <c r="BR111" s="654">
        <f t="shared" si="143"/>
        <v>0</v>
      </c>
      <c r="BS111" s="103"/>
      <c r="BT111" s="100"/>
      <c r="BU111" s="100"/>
      <c r="BV111" s="103">
        <f t="shared" si="144"/>
        <v>0</v>
      </c>
      <c r="BW111" s="103"/>
      <c r="BX111" s="100"/>
      <c r="BY111" s="100"/>
      <c r="BZ111" s="103">
        <f t="shared" si="145"/>
        <v>0</v>
      </c>
      <c r="CA111" s="103"/>
      <c r="CB111" s="100"/>
      <c r="CC111" s="100"/>
      <c r="CD111" s="103">
        <f t="shared" si="146"/>
        <v>0</v>
      </c>
      <c r="CE111" s="103"/>
      <c r="CF111" s="100"/>
      <c r="CG111" s="100"/>
      <c r="CH111" s="103">
        <f t="shared" si="147"/>
        <v>0</v>
      </c>
      <c r="CI111" s="103"/>
      <c r="CJ111" s="100"/>
      <c r="CK111" s="100"/>
      <c r="CL111" s="103">
        <f t="shared" si="148"/>
        <v>0</v>
      </c>
      <c r="CM111" s="652"/>
      <c r="CN111" s="654"/>
      <c r="CO111" s="654"/>
      <c r="CP111" s="654">
        <v>0</v>
      </c>
      <c r="CQ111" s="654"/>
      <c r="CR111" s="779"/>
      <c r="CS111" s="779"/>
      <c r="CT111" s="789"/>
      <c r="CU111" s="790"/>
      <c r="CV111" s="780"/>
      <c r="CW111" s="780"/>
      <c r="CX111" s="789"/>
      <c r="CY111" s="790"/>
      <c r="CZ111" s="780"/>
      <c r="DA111" s="780"/>
      <c r="DB111" s="789">
        <f t="shared" si="149"/>
        <v>0</v>
      </c>
      <c r="DC111" s="790"/>
      <c r="DG111" s="654"/>
      <c r="DH111" s="654"/>
      <c r="DI111" s="654">
        <v>0</v>
      </c>
      <c r="DJ111" s="654"/>
      <c r="DK111" s="654"/>
      <c r="DL111" s="654"/>
      <c r="DM111" s="654">
        <v>0</v>
      </c>
      <c r="DN111" s="654"/>
    </row>
    <row r="112" spans="1:118" ht="13.5" hidden="1" customHeight="1">
      <c r="A112" s="213"/>
      <c r="B112" s="237">
        <v>1701036078</v>
      </c>
      <c r="C112" s="213" t="s">
        <v>505</v>
      </c>
      <c r="D112" s="138"/>
      <c r="E112" s="100">
        <f t="shared" si="130"/>
        <v>0</v>
      </c>
      <c r="F112" s="100">
        <f t="shared" si="117"/>
        <v>0</v>
      </c>
      <c r="G112" s="109">
        <f t="shared" si="111"/>
        <v>0</v>
      </c>
      <c r="H112" s="109" t="e">
        <f t="shared" si="112"/>
        <v>#DIV/0!</v>
      </c>
      <c r="I112" s="640"/>
      <c r="J112" s="640"/>
      <c r="K112" s="103">
        <f t="shared" si="135"/>
        <v>0</v>
      </c>
      <c r="L112" s="103"/>
      <c r="M112" s="640"/>
      <c r="N112" s="640"/>
      <c r="O112" s="103">
        <f t="shared" si="131"/>
        <v>0</v>
      </c>
      <c r="P112" s="103"/>
      <c r="Q112" s="100"/>
      <c r="R112" s="100"/>
      <c r="S112" s="103">
        <f t="shared" si="132"/>
        <v>0</v>
      </c>
      <c r="T112" s="103"/>
      <c r="U112" s="100"/>
      <c r="V112" s="100"/>
      <c r="W112" s="103">
        <f t="shared" si="133"/>
        <v>0</v>
      </c>
      <c r="X112" s="103"/>
      <c r="Y112" s="640">
        <f t="shared" si="128"/>
        <v>0</v>
      </c>
      <c r="Z112" s="640">
        <f t="shared" si="128"/>
        <v>0</v>
      </c>
      <c r="AA112" s="103">
        <f t="shared" si="136"/>
        <v>0</v>
      </c>
      <c r="AB112" s="103"/>
      <c r="AC112" s="100"/>
      <c r="AD112" s="100"/>
      <c r="AE112" s="103">
        <f t="shared" si="137"/>
        <v>0</v>
      </c>
      <c r="AF112" s="103"/>
      <c r="AG112" s="100"/>
      <c r="AH112" s="100"/>
      <c r="AI112" s="103"/>
      <c r="AJ112" s="100"/>
      <c r="AK112" s="100"/>
      <c r="AL112" s="103">
        <f t="shared" si="138"/>
        <v>0</v>
      </c>
      <c r="AM112" s="103"/>
      <c r="AN112" s="100"/>
      <c r="AO112" s="100"/>
      <c r="AP112" s="103">
        <f t="shared" si="134"/>
        <v>0</v>
      </c>
      <c r="AQ112" s="103"/>
      <c r="AR112" s="103"/>
      <c r="AS112" s="103"/>
      <c r="AT112" s="103"/>
      <c r="AU112" s="103"/>
      <c r="AV112" s="100"/>
      <c r="AW112" s="640"/>
      <c r="AX112" s="654">
        <f t="shared" si="139"/>
        <v>0</v>
      </c>
      <c r="AY112" s="654"/>
      <c r="AZ112" s="640"/>
      <c r="BA112" s="640"/>
      <c r="BB112" s="654">
        <v>0</v>
      </c>
      <c r="BC112" s="654"/>
      <c r="BD112" s="640"/>
      <c r="BE112" s="640"/>
      <c r="BF112" s="654">
        <f t="shared" si="140"/>
        <v>0</v>
      </c>
      <c r="BG112" s="654"/>
      <c r="BH112" s="640"/>
      <c r="BI112" s="640"/>
      <c r="BJ112" s="654">
        <f t="shared" si="141"/>
        <v>0</v>
      </c>
      <c r="BK112" s="654"/>
      <c r="BL112" s="640"/>
      <c r="BM112" s="640"/>
      <c r="BN112" s="654">
        <f t="shared" si="142"/>
        <v>0</v>
      </c>
      <c r="BO112" s="654"/>
      <c r="BP112" s="640"/>
      <c r="BQ112" s="640"/>
      <c r="BR112" s="654">
        <f t="shared" si="143"/>
        <v>0</v>
      </c>
      <c r="BS112" s="103"/>
      <c r="BT112" s="100"/>
      <c r="BU112" s="100"/>
      <c r="BV112" s="103">
        <f t="shared" si="144"/>
        <v>0</v>
      </c>
      <c r="BW112" s="103"/>
      <c r="BX112" s="100"/>
      <c r="BY112" s="100"/>
      <c r="BZ112" s="103">
        <f t="shared" si="145"/>
        <v>0</v>
      </c>
      <c r="CA112" s="103"/>
      <c r="CB112" s="100"/>
      <c r="CC112" s="100"/>
      <c r="CD112" s="103">
        <f t="shared" si="146"/>
        <v>0</v>
      </c>
      <c r="CE112" s="103"/>
      <c r="CF112" s="100"/>
      <c r="CG112" s="640"/>
      <c r="CH112" s="103">
        <f t="shared" si="147"/>
        <v>0</v>
      </c>
      <c r="CI112" s="103"/>
      <c r="CJ112" s="100"/>
      <c r="CK112" s="100"/>
      <c r="CL112" s="103">
        <f t="shared" si="148"/>
        <v>0</v>
      </c>
      <c r="CM112" s="652"/>
      <c r="CN112" s="654"/>
      <c r="CO112" s="654"/>
      <c r="CP112" s="654">
        <v>0</v>
      </c>
      <c r="CQ112" s="654"/>
      <c r="CR112" s="779"/>
      <c r="CS112" s="779"/>
      <c r="CT112" s="789"/>
      <c r="CU112" s="790"/>
      <c r="CV112" s="780"/>
      <c r="CW112" s="780"/>
      <c r="CX112" s="789"/>
      <c r="CY112" s="790"/>
      <c r="CZ112" s="780"/>
      <c r="DA112" s="780"/>
      <c r="DB112" s="789">
        <f t="shared" si="149"/>
        <v>0</v>
      </c>
      <c r="DC112" s="790"/>
      <c r="DG112" s="654"/>
      <c r="DH112" s="654"/>
      <c r="DI112" s="654">
        <v>0</v>
      </c>
      <c r="DJ112" s="654"/>
      <c r="DK112" s="654"/>
      <c r="DL112" s="654"/>
      <c r="DM112" s="654">
        <v>0</v>
      </c>
      <c r="DN112" s="654"/>
    </row>
    <row r="113" spans="1:118" hidden="1">
      <c r="A113" s="213"/>
      <c r="B113" s="433" t="s">
        <v>640</v>
      </c>
      <c r="C113" s="213" t="s">
        <v>724</v>
      </c>
      <c r="D113" s="138"/>
      <c r="E113" s="100">
        <f t="shared" si="130"/>
        <v>0</v>
      </c>
      <c r="F113" s="100">
        <f t="shared" si="117"/>
        <v>0</v>
      </c>
      <c r="G113" s="109">
        <f t="shared" si="111"/>
        <v>0</v>
      </c>
      <c r="H113" s="109"/>
      <c r="I113" s="640"/>
      <c r="J113" s="640"/>
      <c r="K113" s="103">
        <f t="shared" si="135"/>
        <v>0</v>
      </c>
      <c r="L113" s="103"/>
      <c r="M113" s="100"/>
      <c r="N113" s="100"/>
      <c r="O113" s="103">
        <f t="shared" si="131"/>
        <v>0</v>
      </c>
      <c r="P113" s="103"/>
      <c r="Q113" s="100"/>
      <c r="R113" s="100"/>
      <c r="S113" s="103">
        <f t="shared" si="132"/>
        <v>0</v>
      </c>
      <c r="T113" s="103"/>
      <c r="U113" s="100"/>
      <c r="V113" s="100"/>
      <c r="W113" s="103">
        <f t="shared" si="133"/>
        <v>0</v>
      </c>
      <c r="X113" s="103"/>
      <c r="Y113" s="640">
        <f t="shared" si="128"/>
        <v>0</v>
      </c>
      <c r="Z113" s="640">
        <f t="shared" si="128"/>
        <v>0</v>
      </c>
      <c r="AA113" s="103">
        <f t="shared" si="136"/>
        <v>0</v>
      </c>
      <c r="AB113" s="103"/>
      <c r="AC113" s="100"/>
      <c r="AD113" s="100"/>
      <c r="AE113" s="103">
        <f t="shared" si="137"/>
        <v>0</v>
      </c>
      <c r="AF113" s="103"/>
      <c r="AG113" s="100"/>
      <c r="AH113" s="100"/>
      <c r="AI113" s="103"/>
      <c r="AJ113" s="100"/>
      <c r="AK113" s="100"/>
      <c r="AL113" s="103">
        <f t="shared" si="138"/>
        <v>0</v>
      </c>
      <c r="AM113" s="103"/>
      <c r="AN113" s="100"/>
      <c r="AO113" s="100"/>
      <c r="AP113" s="103">
        <f t="shared" si="134"/>
        <v>0</v>
      </c>
      <c r="AQ113" s="103"/>
      <c r="AR113" s="103"/>
      <c r="AS113" s="103"/>
      <c r="AT113" s="103"/>
      <c r="AU113" s="103"/>
      <c r="AV113" s="100"/>
      <c r="AW113" s="640"/>
      <c r="AX113" s="654">
        <f t="shared" si="139"/>
        <v>0</v>
      </c>
      <c r="AY113" s="654"/>
      <c r="AZ113" s="640"/>
      <c r="BA113" s="640"/>
      <c r="BB113" s="654">
        <v>0</v>
      </c>
      <c r="BC113" s="654"/>
      <c r="BD113" s="640"/>
      <c r="BE113" s="640"/>
      <c r="BF113" s="654">
        <f t="shared" si="140"/>
        <v>0</v>
      </c>
      <c r="BG113" s="654"/>
      <c r="BH113" s="640"/>
      <c r="BI113" s="640"/>
      <c r="BJ113" s="654">
        <f t="shared" si="141"/>
        <v>0</v>
      </c>
      <c r="BK113" s="654"/>
      <c r="BL113" s="640"/>
      <c r="BM113" s="640"/>
      <c r="BN113" s="654">
        <f t="shared" si="142"/>
        <v>0</v>
      </c>
      <c r="BO113" s="654"/>
      <c r="BP113" s="640"/>
      <c r="BQ113" s="640"/>
      <c r="BR113" s="654">
        <f t="shared" si="143"/>
        <v>0</v>
      </c>
      <c r="BS113" s="103"/>
      <c r="BT113" s="100"/>
      <c r="BU113" s="100"/>
      <c r="BV113" s="103">
        <f t="shared" si="144"/>
        <v>0</v>
      </c>
      <c r="BW113" s="103"/>
      <c r="BX113" s="100"/>
      <c r="BY113" s="100"/>
      <c r="BZ113" s="103">
        <f t="shared" si="145"/>
        <v>0</v>
      </c>
      <c r="CA113" s="103"/>
      <c r="CB113" s="100"/>
      <c r="CC113" s="100"/>
      <c r="CD113" s="103">
        <f t="shared" si="146"/>
        <v>0</v>
      </c>
      <c r="CE113" s="103"/>
      <c r="CF113" s="640"/>
      <c r="CG113" s="640"/>
      <c r="CH113" s="103">
        <f t="shared" si="147"/>
        <v>0</v>
      </c>
      <c r="CI113" s="103"/>
      <c r="CJ113" s="100"/>
      <c r="CK113" s="100"/>
      <c r="CL113" s="103">
        <f t="shared" si="148"/>
        <v>0</v>
      </c>
      <c r="CM113" s="652"/>
      <c r="CN113" s="654"/>
      <c r="CO113" s="654"/>
      <c r="CP113" s="654">
        <v>0</v>
      </c>
      <c r="CQ113" s="654"/>
      <c r="CR113" s="779"/>
      <c r="CS113" s="779"/>
      <c r="CT113" s="789"/>
      <c r="CU113" s="790"/>
      <c r="CV113" s="780"/>
      <c r="CW113" s="780"/>
      <c r="CX113" s="789"/>
      <c r="CY113" s="790"/>
      <c r="CZ113" s="780"/>
      <c r="DA113" s="780"/>
      <c r="DB113" s="789">
        <f t="shared" si="149"/>
        <v>0</v>
      </c>
      <c r="DC113" s="790"/>
      <c r="DG113" s="654"/>
      <c r="DH113" s="654"/>
      <c r="DI113" s="654">
        <v>0</v>
      </c>
      <c r="DJ113" s="654"/>
      <c r="DK113" s="654"/>
      <c r="DL113" s="654"/>
      <c r="DM113" s="654">
        <v>0</v>
      </c>
      <c r="DN113" s="654"/>
    </row>
    <row r="114" spans="1:118" ht="14.25" hidden="1" customHeight="1">
      <c r="A114" s="213"/>
      <c r="B114" s="237">
        <v>1701059029</v>
      </c>
      <c r="C114" s="213" t="s">
        <v>469</v>
      </c>
      <c r="D114" s="138"/>
      <c r="E114" s="100">
        <f t="shared" si="130"/>
        <v>0</v>
      </c>
      <c r="F114" s="100">
        <f t="shared" si="117"/>
        <v>0</v>
      </c>
      <c r="G114" s="109">
        <f t="shared" si="111"/>
        <v>0</v>
      </c>
      <c r="H114" s="109" t="e">
        <f t="shared" ref="H114:H125" si="150">F114/E114</f>
        <v>#DIV/0!</v>
      </c>
      <c r="I114" s="100"/>
      <c r="J114" s="100"/>
      <c r="K114" s="103">
        <f t="shared" si="135"/>
        <v>0</v>
      </c>
      <c r="L114" s="103">
        <v>0</v>
      </c>
      <c r="M114" s="100"/>
      <c r="N114" s="100"/>
      <c r="O114" s="103">
        <f t="shared" si="131"/>
        <v>0</v>
      </c>
      <c r="P114" s="103"/>
      <c r="Q114" s="100"/>
      <c r="R114" s="100"/>
      <c r="S114" s="103">
        <f t="shared" si="132"/>
        <v>0</v>
      </c>
      <c r="T114" s="103"/>
      <c r="U114" s="100"/>
      <c r="V114" s="100"/>
      <c r="W114" s="103">
        <f t="shared" si="133"/>
        <v>0</v>
      </c>
      <c r="X114" s="103"/>
      <c r="Y114" s="640">
        <f t="shared" si="128"/>
        <v>0</v>
      </c>
      <c r="Z114" s="640">
        <f t="shared" si="128"/>
        <v>0</v>
      </c>
      <c r="AA114" s="103">
        <f t="shared" si="136"/>
        <v>0</v>
      </c>
      <c r="AB114" s="103"/>
      <c r="AC114" s="100"/>
      <c r="AD114" s="100"/>
      <c r="AE114" s="103">
        <f t="shared" si="137"/>
        <v>0</v>
      </c>
      <c r="AF114" s="103"/>
      <c r="AG114" s="100"/>
      <c r="AH114" s="100"/>
      <c r="AI114" s="103"/>
      <c r="AJ114" s="100"/>
      <c r="AK114" s="100"/>
      <c r="AL114" s="103">
        <f t="shared" si="138"/>
        <v>0</v>
      </c>
      <c r="AM114" s="103"/>
      <c r="AN114" s="100"/>
      <c r="AO114" s="100"/>
      <c r="AP114" s="103">
        <f t="shared" si="134"/>
        <v>0</v>
      </c>
      <c r="AQ114" s="103"/>
      <c r="AR114" s="103"/>
      <c r="AS114" s="103"/>
      <c r="AT114" s="103">
        <f>AS114-AR114</f>
        <v>0</v>
      </c>
      <c r="AU114" s="103"/>
      <c r="AV114" s="640"/>
      <c r="AW114" s="640"/>
      <c r="AX114" s="654">
        <f t="shared" si="139"/>
        <v>0</v>
      </c>
      <c r="AY114" s="654"/>
      <c r="AZ114" s="640"/>
      <c r="BA114" s="640"/>
      <c r="BB114" s="654">
        <v>0</v>
      </c>
      <c r="BC114" s="654"/>
      <c r="BD114" s="640"/>
      <c r="BE114" s="640"/>
      <c r="BF114" s="654">
        <f t="shared" si="140"/>
        <v>0</v>
      </c>
      <c r="BG114" s="654"/>
      <c r="BH114" s="640"/>
      <c r="BI114" s="640"/>
      <c r="BJ114" s="654">
        <f t="shared" si="141"/>
        <v>0</v>
      </c>
      <c r="BK114" s="654"/>
      <c r="BL114" s="640"/>
      <c r="BM114" s="640"/>
      <c r="BN114" s="654">
        <f t="shared" si="142"/>
        <v>0</v>
      </c>
      <c r="BO114" s="654"/>
      <c r="BP114" s="640"/>
      <c r="BQ114" s="640"/>
      <c r="BR114" s="654">
        <f t="shared" si="143"/>
        <v>0</v>
      </c>
      <c r="BS114" s="103"/>
      <c r="BT114" s="100"/>
      <c r="BU114" s="100"/>
      <c r="BV114" s="103">
        <f t="shared" si="144"/>
        <v>0</v>
      </c>
      <c r="BW114" s="103"/>
      <c r="BX114" s="100"/>
      <c r="BY114" s="100"/>
      <c r="BZ114" s="103">
        <f t="shared" si="145"/>
        <v>0</v>
      </c>
      <c r="CA114" s="103"/>
      <c r="CB114" s="100"/>
      <c r="CC114" s="100"/>
      <c r="CD114" s="103">
        <f t="shared" si="146"/>
        <v>0</v>
      </c>
      <c r="CE114" s="103"/>
      <c r="CF114" s="640"/>
      <c r="CG114" s="640"/>
      <c r="CH114" s="103">
        <f t="shared" si="147"/>
        <v>0</v>
      </c>
      <c r="CI114" s="103"/>
      <c r="CJ114" s="100"/>
      <c r="CK114" s="100"/>
      <c r="CL114" s="103">
        <f t="shared" si="148"/>
        <v>0</v>
      </c>
      <c r="CM114" s="652"/>
      <c r="CN114" s="654"/>
      <c r="CO114" s="654"/>
      <c r="CP114" s="654">
        <v>0</v>
      </c>
      <c r="CQ114" s="654"/>
      <c r="CR114" s="779"/>
      <c r="CS114" s="779"/>
      <c r="CT114" s="789"/>
      <c r="CU114" s="790"/>
      <c r="CV114" s="780"/>
      <c r="CW114" s="780"/>
      <c r="CX114" s="789"/>
      <c r="CY114" s="790"/>
      <c r="CZ114" s="780"/>
      <c r="DA114" s="780"/>
      <c r="DB114" s="789">
        <f t="shared" si="149"/>
        <v>0</v>
      </c>
      <c r="DC114" s="790"/>
      <c r="DG114" s="654"/>
      <c r="DH114" s="654"/>
      <c r="DI114" s="654">
        <v>0</v>
      </c>
      <c r="DJ114" s="654"/>
      <c r="DK114" s="654"/>
      <c r="DL114" s="654"/>
      <c r="DM114" s="654">
        <v>0</v>
      </c>
      <c r="DN114" s="654"/>
    </row>
    <row r="115" spans="1:118" ht="16.5" hidden="1" customHeight="1">
      <c r="A115" s="213"/>
      <c r="B115" s="237"/>
      <c r="C115" s="213" t="s">
        <v>318</v>
      </c>
      <c r="D115" s="138"/>
      <c r="E115" s="100">
        <f t="shared" si="130"/>
        <v>0</v>
      </c>
      <c r="F115" s="100">
        <f t="shared" si="117"/>
        <v>0</v>
      </c>
      <c r="G115" s="109">
        <f t="shared" si="111"/>
        <v>0</v>
      </c>
      <c r="H115" s="109" t="e">
        <f t="shared" si="150"/>
        <v>#DIV/0!</v>
      </c>
      <c r="I115" s="100"/>
      <c r="J115" s="100"/>
      <c r="K115" s="103">
        <f t="shared" si="135"/>
        <v>0</v>
      </c>
      <c r="L115" s="103"/>
      <c r="M115" s="100"/>
      <c r="N115" s="100"/>
      <c r="O115" s="103">
        <f t="shared" si="131"/>
        <v>0</v>
      </c>
      <c r="P115" s="103"/>
      <c r="Q115" s="100"/>
      <c r="R115" s="100"/>
      <c r="S115" s="103">
        <f t="shared" si="132"/>
        <v>0</v>
      </c>
      <c r="T115" s="103"/>
      <c r="U115" s="100"/>
      <c r="V115" s="100"/>
      <c r="W115" s="103">
        <f t="shared" si="133"/>
        <v>0</v>
      </c>
      <c r="X115" s="103"/>
      <c r="Y115" s="640">
        <f t="shared" si="128"/>
        <v>0</v>
      </c>
      <c r="Z115" s="640">
        <f t="shared" si="128"/>
        <v>0</v>
      </c>
      <c r="AA115" s="103">
        <f t="shared" si="136"/>
        <v>0</v>
      </c>
      <c r="AB115" s="103"/>
      <c r="AC115" s="100"/>
      <c r="AD115" s="100"/>
      <c r="AE115" s="103">
        <f t="shared" si="137"/>
        <v>0</v>
      </c>
      <c r="AF115" s="103"/>
      <c r="AG115" s="100"/>
      <c r="AH115" s="100"/>
      <c r="AI115" s="103"/>
      <c r="AJ115" s="100"/>
      <c r="AK115" s="100"/>
      <c r="AL115" s="103">
        <f t="shared" si="138"/>
        <v>0</v>
      </c>
      <c r="AM115" s="103"/>
      <c r="AN115" s="100"/>
      <c r="AO115" s="100"/>
      <c r="AP115" s="103">
        <f t="shared" si="134"/>
        <v>0</v>
      </c>
      <c r="AQ115" s="103"/>
      <c r="AR115" s="103"/>
      <c r="AS115" s="103"/>
      <c r="AT115" s="103">
        <f>AS115-AR115</f>
        <v>0</v>
      </c>
      <c r="AU115" s="103"/>
      <c r="AV115" s="100"/>
      <c r="AW115" s="640"/>
      <c r="AX115" s="654">
        <f t="shared" si="139"/>
        <v>0</v>
      </c>
      <c r="AY115" s="654"/>
      <c r="AZ115" s="640"/>
      <c r="BA115" s="640"/>
      <c r="BB115" s="654">
        <v>0</v>
      </c>
      <c r="BC115" s="654"/>
      <c r="BD115" s="640"/>
      <c r="BE115" s="640"/>
      <c r="BF115" s="654">
        <f t="shared" si="140"/>
        <v>0</v>
      </c>
      <c r="BG115" s="654"/>
      <c r="BH115" s="640"/>
      <c r="BI115" s="640"/>
      <c r="BJ115" s="654">
        <f t="shared" si="141"/>
        <v>0</v>
      </c>
      <c r="BK115" s="654"/>
      <c r="BL115" s="640"/>
      <c r="BM115" s="640"/>
      <c r="BN115" s="654">
        <f t="shared" si="142"/>
        <v>0</v>
      </c>
      <c r="BO115" s="654"/>
      <c r="BP115" s="640"/>
      <c r="BQ115" s="640"/>
      <c r="BR115" s="654">
        <f t="shared" si="143"/>
        <v>0</v>
      </c>
      <c r="BS115" s="103"/>
      <c r="BT115" s="100"/>
      <c r="BU115" s="100"/>
      <c r="BV115" s="103">
        <f t="shared" si="144"/>
        <v>0</v>
      </c>
      <c r="BW115" s="103"/>
      <c r="BX115" s="100"/>
      <c r="BY115" s="100"/>
      <c r="BZ115" s="103">
        <f t="shared" si="145"/>
        <v>0</v>
      </c>
      <c r="CA115" s="103"/>
      <c r="CB115" s="100"/>
      <c r="CC115" s="100"/>
      <c r="CD115" s="103">
        <f t="shared" si="146"/>
        <v>0</v>
      </c>
      <c r="CE115" s="103"/>
      <c r="CF115" s="100"/>
      <c r="CG115" s="640"/>
      <c r="CH115" s="103">
        <f t="shared" si="147"/>
        <v>0</v>
      </c>
      <c r="CI115" s="103"/>
      <c r="CJ115" s="100"/>
      <c r="CK115" s="100"/>
      <c r="CL115" s="103">
        <f t="shared" si="148"/>
        <v>0</v>
      </c>
      <c r="CM115" s="652"/>
      <c r="CN115" s="654"/>
      <c r="CO115" s="654"/>
      <c r="CP115" s="654">
        <v>0</v>
      </c>
      <c r="CQ115" s="654"/>
      <c r="CR115" s="779"/>
      <c r="CS115" s="779"/>
      <c r="CT115" s="789"/>
      <c r="CU115" s="790"/>
      <c r="CV115" s="780"/>
      <c r="CW115" s="780"/>
      <c r="CX115" s="789"/>
      <c r="CY115" s="790"/>
      <c r="CZ115" s="780"/>
      <c r="DA115" s="780"/>
      <c r="DB115" s="789">
        <f t="shared" si="149"/>
        <v>0</v>
      </c>
      <c r="DC115" s="790"/>
      <c r="DG115" s="654"/>
      <c r="DH115" s="654"/>
      <c r="DI115" s="654">
        <v>0</v>
      </c>
      <c r="DJ115" s="654"/>
      <c r="DK115" s="654"/>
      <c r="DL115" s="654"/>
      <c r="DM115" s="654">
        <v>0</v>
      </c>
      <c r="DN115" s="654"/>
    </row>
    <row r="116" spans="1:118" s="816" customFormat="1" ht="16.5" customHeight="1">
      <c r="A116" s="805"/>
      <c r="B116" s="819">
        <v>1718002630</v>
      </c>
      <c r="C116" s="805" t="s">
        <v>582</v>
      </c>
      <c r="D116" s="815"/>
      <c r="E116" s="809">
        <f t="shared" si="130"/>
        <v>0</v>
      </c>
      <c r="F116" s="809">
        <f t="shared" si="117"/>
        <v>0.25</v>
      </c>
      <c r="G116" s="810">
        <f>F116-E116</f>
        <v>0.25</v>
      </c>
      <c r="H116" s="810">
        <v>0</v>
      </c>
      <c r="I116" s="809"/>
      <c r="J116" s="809">
        <v>0</v>
      </c>
      <c r="K116" s="811">
        <f>J116-I116</f>
        <v>0</v>
      </c>
      <c r="L116" s="811"/>
      <c r="M116" s="809"/>
      <c r="N116" s="809"/>
      <c r="O116" s="811">
        <f>N116-M116</f>
        <v>0</v>
      </c>
      <c r="P116" s="811"/>
      <c r="Q116" s="809"/>
      <c r="R116" s="809"/>
      <c r="S116" s="811">
        <f>R116-Q116</f>
        <v>0</v>
      </c>
      <c r="T116" s="811"/>
      <c r="U116" s="809"/>
      <c r="V116" s="809"/>
      <c r="W116" s="811">
        <f>V116-U116</f>
        <v>0</v>
      </c>
      <c r="X116" s="811"/>
      <c r="Y116" s="809">
        <f>AC116</f>
        <v>0</v>
      </c>
      <c r="Z116" s="809">
        <f>AD116</f>
        <v>0</v>
      </c>
      <c r="AA116" s="811">
        <f>Z116-Y116</f>
        <v>0</v>
      </c>
      <c r="AB116" s="811"/>
      <c r="AC116" s="809"/>
      <c r="AD116" s="809"/>
      <c r="AE116" s="811">
        <f>AD116-AC116</f>
        <v>0</v>
      </c>
      <c r="AF116" s="811"/>
      <c r="AG116" s="809"/>
      <c r="AH116" s="809"/>
      <c r="AI116" s="811"/>
      <c r="AJ116" s="809"/>
      <c r="AK116" s="809"/>
      <c r="AL116" s="811">
        <f>AK116-AJ116</f>
        <v>0</v>
      </c>
      <c r="AM116" s="811"/>
      <c r="AN116" s="809"/>
      <c r="AO116" s="809"/>
      <c r="AP116" s="811">
        <f>AO116-AN116</f>
        <v>0</v>
      </c>
      <c r="AQ116" s="811"/>
      <c r="AR116" s="811"/>
      <c r="AS116" s="811"/>
      <c r="AT116" s="811">
        <f>AS116-AR116</f>
        <v>0</v>
      </c>
      <c r="AU116" s="811"/>
      <c r="AV116" s="809"/>
      <c r="AW116" s="809"/>
      <c r="AX116" s="811">
        <f>AW116-AV116</f>
        <v>0</v>
      </c>
      <c r="AY116" s="811"/>
      <c r="AZ116" s="809"/>
      <c r="BA116" s="809"/>
      <c r="BB116" s="811">
        <v>0</v>
      </c>
      <c r="BC116" s="811"/>
      <c r="BD116" s="809"/>
      <c r="BE116" s="809"/>
      <c r="BF116" s="811">
        <f>BE116-BD116</f>
        <v>0</v>
      </c>
      <c r="BG116" s="811"/>
      <c r="BH116" s="809"/>
      <c r="BI116" s="809"/>
      <c r="BJ116" s="811">
        <f>BI116-BH116</f>
        <v>0</v>
      </c>
      <c r="BK116" s="811"/>
      <c r="BL116" s="809"/>
      <c r="BM116" s="809">
        <v>0</v>
      </c>
      <c r="BN116" s="811">
        <f>BM116-BL116</f>
        <v>0</v>
      </c>
      <c r="BO116" s="811"/>
      <c r="BP116" s="809"/>
      <c r="BQ116" s="809"/>
      <c r="BR116" s="811">
        <f>BQ116-BP116</f>
        <v>0</v>
      </c>
      <c r="BS116" s="811"/>
      <c r="BT116" s="809"/>
      <c r="BU116" s="809"/>
      <c r="BV116" s="811">
        <f>BU116-BT116</f>
        <v>0</v>
      </c>
      <c r="BW116" s="811"/>
      <c r="BX116" s="809"/>
      <c r="BY116" s="809"/>
      <c r="BZ116" s="811">
        <f>BY116-BX116</f>
        <v>0</v>
      </c>
      <c r="CA116" s="811"/>
      <c r="CB116" s="809"/>
      <c r="CC116" s="809"/>
      <c r="CD116" s="811">
        <f>CC116-CB116</f>
        <v>0</v>
      </c>
      <c r="CE116" s="811"/>
      <c r="CF116" s="809"/>
      <c r="CG116" s="809"/>
      <c r="CH116" s="811">
        <f>CG116-CF116</f>
        <v>0</v>
      </c>
      <c r="CI116" s="811"/>
      <c r="CJ116" s="809"/>
      <c r="CK116" s="809"/>
      <c r="CL116" s="811">
        <f>CK116-CJ116</f>
        <v>0</v>
      </c>
      <c r="CM116" s="812"/>
      <c r="CN116" s="811"/>
      <c r="CO116" s="811"/>
      <c r="CP116" s="811">
        <v>0</v>
      </c>
      <c r="CQ116" s="811"/>
      <c r="CR116" s="813"/>
      <c r="CS116" s="813">
        <v>0.25</v>
      </c>
      <c r="CT116" s="814"/>
      <c r="CU116" s="810"/>
      <c r="CV116" s="815"/>
      <c r="CW116" s="815"/>
      <c r="CX116" s="814"/>
      <c r="CY116" s="810"/>
      <c r="CZ116" s="815"/>
      <c r="DA116" s="815"/>
      <c r="DB116" s="814">
        <f>DA116-CZ116</f>
        <v>0</v>
      </c>
      <c r="DC116" s="810"/>
      <c r="DG116" s="811"/>
      <c r="DH116" s="811"/>
      <c r="DI116" s="811">
        <v>0</v>
      </c>
      <c r="DJ116" s="811"/>
      <c r="DK116" s="811"/>
      <c r="DL116" s="811">
        <v>0</v>
      </c>
      <c r="DM116" s="811">
        <v>0</v>
      </c>
      <c r="DN116" s="811"/>
    </row>
    <row r="117" spans="1:118" ht="16.5" hidden="1" customHeight="1">
      <c r="A117" s="213"/>
      <c r="B117" s="237">
        <v>1718002415</v>
      </c>
      <c r="C117" s="213" t="s">
        <v>510</v>
      </c>
      <c r="D117" s="138"/>
      <c r="E117" s="100">
        <f t="shared" si="130"/>
        <v>0</v>
      </c>
      <c r="F117" s="100">
        <f t="shared" si="117"/>
        <v>0</v>
      </c>
      <c r="G117" s="109">
        <f>F117-E117</f>
        <v>0</v>
      </c>
      <c r="H117" s="109">
        <v>0</v>
      </c>
      <c r="I117" s="100"/>
      <c r="J117" s="100"/>
      <c r="K117" s="103">
        <f>J117-I117</f>
        <v>0</v>
      </c>
      <c r="L117" s="103"/>
      <c r="M117" s="100"/>
      <c r="N117" s="100"/>
      <c r="O117" s="103">
        <f>N117-M117</f>
        <v>0</v>
      </c>
      <c r="P117" s="103"/>
      <c r="Q117" s="100"/>
      <c r="R117" s="100"/>
      <c r="S117" s="103">
        <f>R117-Q117</f>
        <v>0</v>
      </c>
      <c r="T117" s="103"/>
      <c r="U117" s="100"/>
      <c r="V117" s="100"/>
      <c r="W117" s="103">
        <f>V117-U117</f>
        <v>0</v>
      </c>
      <c r="X117" s="103"/>
      <c r="Y117" s="640">
        <f>AC117</f>
        <v>0</v>
      </c>
      <c r="Z117" s="640">
        <f>AD117</f>
        <v>0</v>
      </c>
      <c r="AA117" s="103">
        <f>Z117-Y117</f>
        <v>0</v>
      </c>
      <c r="AB117" s="103"/>
      <c r="AC117" s="100"/>
      <c r="AD117" s="100"/>
      <c r="AE117" s="103">
        <f>AD117-AC117</f>
        <v>0</v>
      </c>
      <c r="AF117" s="103"/>
      <c r="AG117" s="100"/>
      <c r="AH117" s="100"/>
      <c r="AI117" s="103"/>
      <c r="AJ117" s="100"/>
      <c r="AK117" s="100"/>
      <c r="AL117" s="103">
        <f>AK117-AJ117</f>
        <v>0</v>
      </c>
      <c r="AM117" s="103"/>
      <c r="AN117" s="100"/>
      <c r="AO117" s="100"/>
      <c r="AP117" s="103">
        <f>AO117-AN117</f>
        <v>0</v>
      </c>
      <c r="AQ117" s="103"/>
      <c r="AR117" s="103"/>
      <c r="AS117" s="103"/>
      <c r="AT117" s="103">
        <f>AS117-AR117</f>
        <v>0</v>
      </c>
      <c r="AU117" s="103"/>
      <c r="AV117" s="100"/>
      <c r="AW117" s="640"/>
      <c r="AX117" s="654">
        <f>AW117-AV117</f>
        <v>0</v>
      </c>
      <c r="AY117" s="654"/>
      <c r="AZ117" s="640"/>
      <c r="BA117" s="640"/>
      <c r="BB117" s="654">
        <v>0</v>
      </c>
      <c r="BC117" s="654"/>
      <c r="BD117" s="640"/>
      <c r="BE117" s="640"/>
      <c r="BF117" s="654">
        <f>BE117-BD117</f>
        <v>0</v>
      </c>
      <c r="BG117" s="654"/>
      <c r="BH117" s="640"/>
      <c r="BI117" s="640"/>
      <c r="BJ117" s="654">
        <f>BI117-BH117</f>
        <v>0</v>
      </c>
      <c r="BK117" s="654"/>
      <c r="BL117" s="640"/>
      <c r="BM117" s="640"/>
      <c r="BN117" s="654">
        <f>BM117-BL117</f>
        <v>0</v>
      </c>
      <c r="BO117" s="654"/>
      <c r="BP117" s="640"/>
      <c r="BQ117" s="640"/>
      <c r="BR117" s="654">
        <f>BQ117-BP117</f>
        <v>0</v>
      </c>
      <c r="BS117" s="103"/>
      <c r="BT117" s="100"/>
      <c r="BU117" s="100"/>
      <c r="BV117" s="103">
        <f>BU117-BT117</f>
        <v>0</v>
      </c>
      <c r="BW117" s="103"/>
      <c r="BX117" s="100"/>
      <c r="BY117" s="100"/>
      <c r="BZ117" s="103">
        <f>BY117-BX117</f>
        <v>0</v>
      </c>
      <c r="CA117" s="103"/>
      <c r="CB117" s="100"/>
      <c r="CC117" s="100"/>
      <c r="CD117" s="103">
        <f>CC117-CB117</f>
        <v>0</v>
      </c>
      <c r="CE117" s="103"/>
      <c r="CF117" s="100"/>
      <c r="CG117" s="640"/>
      <c r="CH117" s="103">
        <f>CG117-CF117</f>
        <v>0</v>
      </c>
      <c r="CI117" s="103"/>
      <c r="CJ117" s="100"/>
      <c r="CK117" s="100"/>
      <c r="CL117" s="103">
        <f>CK117-CJ117</f>
        <v>0</v>
      </c>
      <c r="CM117" s="652"/>
      <c r="CN117" s="654"/>
      <c r="CO117" s="654"/>
      <c r="CP117" s="654">
        <v>0</v>
      </c>
      <c r="CQ117" s="654"/>
      <c r="CR117" s="779"/>
      <c r="CS117" s="779"/>
      <c r="CT117" s="789"/>
      <c r="CU117" s="790"/>
      <c r="CV117" s="780"/>
      <c r="CW117" s="780"/>
      <c r="CX117" s="789"/>
      <c r="CY117" s="790"/>
      <c r="CZ117" s="780"/>
      <c r="DA117" s="780"/>
      <c r="DB117" s="789">
        <f>DA117-CZ117</f>
        <v>0</v>
      </c>
      <c r="DC117" s="790"/>
      <c r="DG117" s="654"/>
      <c r="DH117" s="654"/>
      <c r="DI117" s="654">
        <v>0</v>
      </c>
      <c r="DJ117" s="654"/>
      <c r="DK117" s="654"/>
      <c r="DL117" s="654"/>
      <c r="DM117" s="654">
        <v>0</v>
      </c>
      <c r="DN117" s="654"/>
    </row>
    <row r="118" spans="1:118" s="816" customFormat="1" ht="16.5" customHeight="1">
      <c r="A118" s="805"/>
      <c r="B118" s="819">
        <v>1718001676</v>
      </c>
      <c r="C118" s="805" t="s">
        <v>319</v>
      </c>
      <c r="D118" s="815"/>
      <c r="E118" s="809">
        <f t="shared" si="130"/>
        <v>0</v>
      </c>
      <c r="F118" s="809">
        <f t="shared" si="117"/>
        <v>129.54376999999999</v>
      </c>
      <c r="G118" s="810">
        <f t="shared" si="111"/>
        <v>129.54376999999999</v>
      </c>
      <c r="H118" s="810" t="e">
        <f t="shared" si="150"/>
        <v>#DIV/0!</v>
      </c>
      <c r="I118" s="809"/>
      <c r="J118" s="809">
        <v>0</v>
      </c>
      <c r="K118" s="811">
        <f t="shared" si="135"/>
        <v>0</v>
      </c>
      <c r="L118" s="811"/>
      <c r="M118" s="809"/>
      <c r="N118" s="809"/>
      <c r="O118" s="811">
        <f t="shared" si="131"/>
        <v>0</v>
      </c>
      <c r="P118" s="811"/>
      <c r="Q118" s="809"/>
      <c r="R118" s="809"/>
      <c r="S118" s="811">
        <f t="shared" si="132"/>
        <v>0</v>
      </c>
      <c r="T118" s="811"/>
      <c r="U118" s="809"/>
      <c r="V118" s="809"/>
      <c r="W118" s="811">
        <f t="shared" si="133"/>
        <v>0</v>
      </c>
      <c r="X118" s="811"/>
      <c r="Y118" s="809">
        <f t="shared" si="128"/>
        <v>0</v>
      </c>
      <c r="Z118" s="809">
        <f t="shared" si="128"/>
        <v>0</v>
      </c>
      <c r="AA118" s="811">
        <f t="shared" si="136"/>
        <v>0</v>
      </c>
      <c r="AB118" s="811"/>
      <c r="AC118" s="809"/>
      <c r="AD118" s="809"/>
      <c r="AE118" s="811">
        <f t="shared" si="137"/>
        <v>0</v>
      </c>
      <c r="AF118" s="811"/>
      <c r="AG118" s="809"/>
      <c r="AH118" s="809"/>
      <c r="AI118" s="811"/>
      <c r="AJ118" s="809"/>
      <c r="AK118" s="809"/>
      <c r="AL118" s="811">
        <f t="shared" si="138"/>
        <v>0</v>
      </c>
      <c r="AM118" s="811"/>
      <c r="AN118" s="809"/>
      <c r="AO118" s="809"/>
      <c r="AP118" s="811">
        <f t="shared" si="134"/>
        <v>0</v>
      </c>
      <c r="AQ118" s="811"/>
      <c r="AR118" s="811"/>
      <c r="AS118" s="811"/>
      <c r="AT118" s="811"/>
      <c r="AU118" s="811"/>
      <c r="AV118" s="809"/>
      <c r="AW118" s="809"/>
      <c r="AX118" s="811">
        <f t="shared" si="139"/>
        <v>0</v>
      </c>
      <c r="AY118" s="811"/>
      <c r="AZ118" s="809"/>
      <c r="BA118" s="809"/>
      <c r="BB118" s="811">
        <v>0</v>
      </c>
      <c r="BC118" s="811"/>
      <c r="BD118" s="809"/>
      <c r="BE118" s="809"/>
      <c r="BF118" s="811">
        <f t="shared" si="140"/>
        <v>0</v>
      </c>
      <c r="BG118" s="811"/>
      <c r="BH118" s="809"/>
      <c r="BI118" s="809"/>
      <c r="BJ118" s="811">
        <f t="shared" si="141"/>
        <v>0</v>
      </c>
      <c r="BK118" s="811"/>
      <c r="BL118" s="809"/>
      <c r="BM118" s="809"/>
      <c r="BN118" s="811">
        <f t="shared" si="142"/>
        <v>0</v>
      </c>
      <c r="BO118" s="811"/>
      <c r="BP118" s="809"/>
      <c r="BQ118" s="809"/>
      <c r="BR118" s="811">
        <f t="shared" si="143"/>
        <v>0</v>
      </c>
      <c r="BS118" s="811"/>
      <c r="BT118" s="809"/>
      <c r="BU118" s="809"/>
      <c r="BV118" s="811">
        <f t="shared" si="144"/>
        <v>0</v>
      </c>
      <c r="BW118" s="811"/>
      <c r="BX118" s="809"/>
      <c r="BY118" s="809"/>
      <c r="BZ118" s="811">
        <f t="shared" si="145"/>
        <v>0</v>
      </c>
      <c r="CA118" s="811"/>
      <c r="CB118" s="809"/>
      <c r="CC118" s="809"/>
      <c r="CD118" s="811">
        <f t="shared" si="146"/>
        <v>0</v>
      </c>
      <c r="CE118" s="811"/>
      <c r="CF118" s="809"/>
      <c r="CG118" s="809"/>
      <c r="CH118" s="811">
        <f t="shared" si="147"/>
        <v>0</v>
      </c>
      <c r="CI118" s="811"/>
      <c r="CJ118" s="809"/>
      <c r="CK118" s="809"/>
      <c r="CL118" s="811">
        <f t="shared" si="148"/>
        <v>0</v>
      </c>
      <c r="CM118" s="812"/>
      <c r="CN118" s="811"/>
      <c r="CO118" s="811"/>
      <c r="CP118" s="811">
        <v>0</v>
      </c>
      <c r="CQ118" s="811"/>
      <c r="CR118" s="813"/>
      <c r="CS118" s="813">
        <v>9.4664099999999998</v>
      </c>
      <c r="CT118" s="814"/>
      <c r="CU118" s="810"/>
      <c r="CV118" s="815"/>
      <c r="CW118" s="815"/>
      <c r="CX118" s="814"/>
      <c r="CY118" s="810"/>
      <c r="CZ118" s="815"/>
      <c r="DA118" s="815">
        <v>2</v>
      </c>
      <c r="DB118" s="814">
        <f t="shared" si="149"/>
        <v>2</v>
      </c>
      <c r="DC118" s="810"/>
      <c r="DG118" s="811"/>
      <c r="DH118" s="811"/>
      <c r="DI118" s="811">
        <v>0</v>
      </c>
      <c r="DJ118" s="811"/>
      <c r="DK118" s="811"/>
      <c r="DL118" s="811">
        <v>118.07736</v>
      </c>
      <c r="DM118" s="811">
        <v>0</v>
      </c>
      <c r="DN118" s="811"/>
    </row>
    <row r="119" spans="1:118" s="816" customFormat="1" ht="16.5" customHeight="1">
      <c r="A119" s="805"/>
      <c r="B119" s="819">
        <v>1718002581</v>
      </c>
      <c r="C119" s="805" t="s">
        <v>956</v>
      </c>
      <c r="D119" s="815"/>
      <c r="E119" s="809">
        <f t="shared" si="130"/>
        <v>0</v>
      </c>
      <c r="F119" s="809">
        <f t="shared" si="117"/>
        <v>1.38</v>
      </c>
      <c r="G119" s="810">
        <f>F119-E119</f>
        <v>1.38</v>
      </c>
      <c r="H119" s="810" t="e">
        <f>F119/E119</f>
        <v>#DIV/0!</v>
      </c>
      <c r="I119" s="809"/>
      <c r="J119" s="809">
        <v>0</v>
      </c>
      <c r="K119" s="811">
        <f>J119-I119</f>
        <v>0</v>
      </c>
      <c r="L119" s="811"/>
      <c r="M119" s="809"/>
      <c r="N119" s="809"/>
      <c r="O119" s="811">
        <f>N119-M119</f>
        <v>0</v>
      </c>
      <c r="P119" s="811"/>
      <c r="Q119" s="809"/>
      <c r="R119" s="809"/>
      <c r="S119" s="811">
        <f>R119-Q119</f>
        <v>0</v>
      </c>
      <c r="T119" s="811"/>
      <c r="U119" s="809"/>
      <c r="V119" s="809"/>
      <c r="W119" s="811">
        <f>V119-U119</f>
        <v>0</v>
      </c>
      <c r="X119" s="811"/>
      <c r="Y119" s="809">
        <f>AC119</f>
        <v>0</v>
      </c>
      <c r="Z119" s="809">
        <v>0</v>
      </c>
      <c r="AA119" s="811">
        <f>Z119-Y119</f>
        <v>0</v>
      </c>
      <c r="AB119" s="811"/>
      <c r="AC119" s="809"/>
      <c r="AD119" s="809"/>
      <c r="AE119" s="811">
        <f>AD119-AC119</f>
        <v>0</v>
      </c>
      <c r="AF119" s="811"/>
      <c r="AG119" s="809"/>
      <c r="AH119" s="809"/>
      <c r="AI119" s="811"/>
      <c r="AJ119" s="809"/>
      <c r="AK119" s="809"/>
      <c r="AL119" s="811">
        <f>AK119-AJ119</f>
        <v>0</v>
      </c>
      <c r="AM119" s="811"/>
      <c r="AN119" s="809"/>
      <c r="AO119" s="809"/>
      <c r="AP119" s="811">
        <f>AO119-AN119</f>
        <v>0</v>
      </c>
      <c r="AQ119" s="811"/>
      <c r="AR119" s="811"/>
      <c r="AS119" s="811"/>
      <c r="AT119" s="811"/>
      <c r="AU119" s="811"/>
      <c r="AV119" s="809"/>
      <c r="AW119" s="809"/>
      <c r="AX119" s="811">
        <f>AW119-AV119</f>
        <v>0</v>
      </c>
      <c r="AY119" s="811"/>
      <c r="AZ119" s="809"/>
      <c r="BA119" s="809"/>
      <c r="BB119" s="811">
        <v>0</v>
      </c>
      <c r="BC119" s="811"/>
      <c r="BD119" s="809"/>
      <c r="BE119" s="809"/>
      <c r="BF119" s="811">
        <f>BE119-BD119</f>
        <v>0</v>
      </c>
      <c r="BG119" s="811"/>
      <c r="BH119" s="809"/>
      <c r="BI119" s="809"/>
      <c r="BJ119" s="811">
        <f>BI119-BH119</f>
        <v>0</v>
      </c>
      <c r="BK119" s="811"/>
      <c r="BL119" s="809"/>
      <c r="BM119" s="809"/>
      <c r="BN119" s="811">
        <f>BM119-BL119</f>
        <v>0</v>
      </c>
      <c r="BO119" s="811"/>
      <c r="BP119" s="809"/>
      <c r="BQ119" s="809"/>
      <c r="BR119" s="811">
        <f>BQ119-BP119</f>
        <v>0</v>
      </c>
      <c r="BS119" s="811"/>
      <c r="BT119" s="809"/>
      <c r="BU119" s="809"/>
      <c r="BV119" s="811">
        <f>BU119-BT119</f>
        <v>0</v>
      </c>
      <c r="BW119" s="811"/>
      <c r="BX119" s="809"/>
      <c r="BY119" s="809"/>
      <c r="BZ119" s="811">
        <f>BY119-BX119</f>
        <v>0</v>
      </c>
      <c r="CA119" s="811"/>
      <c r="CB119" s="809"/>
      <c r="CC119" s="809"/>
      <c r="CD119" s="811">
        <f>CC119-CB119</f>
        <v>0</v>
      </c>
      <c r="CE119" s="811"/>
      <c r="CF119" s="809"/>
      <c r="CG119" s="809">
        <v>0</v>
      </c>
      <c r="CH119" s="811">
        <f>CG119-CF119</f>
        <v>0</v>
      </c>
      <c r="CI119" s="811"/>
      <c r="CJ119" s="809"/>
      <c r="CK119" s="809"/>
      <c r="CL119" s="811">
        <f>CK119-CJ119</f>
        <v>0</v>
      </c>
      <c r="CM119" s="812"/>
      <c r="CN119" s="811"/>
      <c r="CO119" s="811"/>
      <c r="CP119" s="811">
        <v>0</v>
      </c>
      <c r="CQ119" s="811"/>
      <c r="CR119" s="813"/>
      <c r="CS119" s="813"/>
      <c r="CT119" s="814"/>
      <c r="CU119" s="810"/>
      <c r="CV119" s="815"/>
      <c r="CW119" s="815"/>
      <c r="CX119" s="814"/>
      <c r="CY119" s="810"/>
      <c r="CZ119" s="815"/>
      <c r="DA119" s="815"/>
      <c r="DB119" s="814">
        <f>DA119-CZ119</f>
        <v>0</v>
      </c>
      <c r="DC119" s="810"/>
      <c r="DG119" s="811"/>
      <c r="DH119" s="811"/>
      <c r="DI119" s="811">
        <v>0</v>
      </c>
      <c r="DJ119" s="811"/>
      <c r="DK119" s="811"/>
      <c r="DL119" s="811">
        <v>1.38</v>
      </c>
      <c r="DM119" s="811">
        <v>0</v>
      </c>
      <c r="DN119" s="811"/>
    </row>
    <row r="120" spans="1:118" ht="16.5" hidden="1" customHeight="1">
      <c r="A120" s="213"/>
      <c r="B120" s="237">
        <v>1718001796</v>
      </c>
      <c r="C120" s="213" t="s">
        <v>480</v>
      </c>
      <c r="D120" s="138"/>
      <c r="E120" s="100">
        <f t="shared" si="130"/>
        <v>0</v>
      </c>
      <c r="F120" s="100">
        <f t="shared" si="117"/>
        <v>0</v>
      </c>
      <c r="G120" s="109">
        <f t="shared" si="111"/>
        <v>0</v>
      </c>
      <c r="H120" s="109" t="e">
        <f t="shared" si="150"/>
        <v>#DIV/0!</v>
      </c>
      <c r="I120" s="640"/>
      <c r="J120" s="640"/>
      <c r="K120" s="103">
        <f t="shared" si="135"/>
        <v>0</v>
      </c>
      <c r="L120" s="103"/>
      <c r="M120" s="100"/>
      <c r="N120" s="100"/>
      <c r="O120" s="103">
        <f t="shared" si="131"/>
        <v>0</v>
      </c>
      <c r="P120" s="103"/>
      <c r="Q120" s="100"/>
      <c r="R120" s="100"/>
      <c r="S120" s="103">
        <f t="shared" si="132"/>
        <v>0</v>
      </c>
      <c r="T120" s="103"/>
      <c r="U120" s="100"/>
      <c r="V120" s="100"/>
      <c r="W120" s="103">
        <f t="shared" si="133"/>
        <v>0</v>
      </c>
      <c r="X120" s="103"/>
      <c r="Y120" s="640">
        <f t="shared" si="128"/>
        <v>0</v>
      </c>
      <c r="Z120" s="640">
        <f t="shared" si="128"/>
        <v>0</v>
      </c>
      <c r="AA120" s="103">
        <f t="shared" si="136"/>
        <v>0</v>
      </c>
      <c r="AB120" s="103"/>
      <c r="AC120" s="100"/>
      <c r="AD120" s="100"/>
      <c r="AE120" s="103">
        <f t="shared" si="137"/>
        <v>0</v>
      </c>
      <c r="AF120" s="103"/>
      <c r="AG120" s="100"/>
      <c r="AH120" s="100"/>
      <c r="AI120" s="103"/>
      <c r="AJ120" s="100"/>
      <c r="AK120" s="100"/>
      <c r="AL120" s="103">
        <f t="shared" si="138"/>
        <v>0</v>
      </c>
      <c r="AM120" s="103"/>
      <c r="AN120" s="100"/>
      <c r="AO120" s="100"/>
      <c r="AP120" s="103">
        <f t="shared" si="134"/>
        <v>0</v>
      </c>
      <c r="AQ120" s="103"/>
      <c r="AR120" s="103"/>
      <c r="AS120" s="103"/>
      <c r="AT120" s="103"/>
      <c r="AU120" s="103"/>
      <c r="AV120" s="100"/>
      <c r="AW120" s="640"/>
      <c r="AX120" s="654">
        <f t="shared" si="139"/>
        <v>0</v>
      </c>
      <c r="AY120" s="654"/>
      <c r="AZ120" s="640"/>
      <c r="BA120" s="640"/>
      <c r="BB120" s="654">
        <v>0</v>
      </c>
      <c r="BC120" s="654"/>
      <c r="BD120" s="640"/>
      <c r="BE120" s="640"/>
      <c r="BF120" s="654">
        <f t="shared" si="140"/>
        <v>0</v>
      </c>
      <c r="BG120" s="654"/>
      <c r="BH120" s="640"/>
      <c r="BI120" s="640"/>
      <c r="BJ120" s="654">
        <f t="shared" si="141"/>
        <v>0</v>
      </c>
      <c r="BK120" s="654"/>
      <c r="BL120" s="640"/>
      <c r="BM120" s="640"/>
      <c r="BN120" s="654">
        <f t="shared" si="142"/>
        <v>0</v>
      </c>
      <c r="BO120" s="654"/>
      <c r="BP120" s="640"/>
      <c r="BQ120" s="640"/>
      <c r="BR120" s="654">
        <f t="shared" si="143"/>
        <v>0</v>
      </c>
      <c r="BS120" s="103"/>
      <c r="BT120" s="100"/>
      <c r="BU120" s="100"/>
      <c r="BV120" s="103">
        <f t="shared" si="144"/>
        <v>0</v>
      </c>
      <c r="BW120" s="103"/>
      <c r="BX120" s="100"/>
      <c r="BY120" s="100"/>
      <c r="BZ120" s="103">
        <f t="shared" si="145"/>
        <v>0</v>
      </c>
      <c r="CA120" s="103"/>
      <c r="CB120" s="100"/>
      <c r="CC120" s="100"/>
      <c r="CD120" s="103">
        <f t="shared" si="146"/>
        <v>0</v>
      </c>
      <c r="CE120" s="103"/>
      <c r="CF120" s="640"/>
      <c r="CG120" s="640"/>
      <c r="CH120" s="103">
        <f t="shared" si="147"/>
        <v>0</v>
      </c>
      <c r="CI120" s="103"/>
      <c r="CJ120" s="100"/>
      <c r="CK120" s="100"/>
      <c r="CL120" s="103">
        <f t="shared" si="148"/>
        <v>0</v>
      </c>
      <c r="CM120" s="652"/>
      <c r="CN120" s="654"/>
      <c r="CO120" s="654"/>
      <c r="CP120" s="654">
        <v>0</v>
      </c>
      <c r="CQ120" s="654"/>
      <c r="CR120" s="779"/>
      <c r="CS120" s="779"/>
      <c r="CT120" s="789"/>
      <c r="CU120" s="790"/>
      <c r="CV120" s="780"/>
      <c r="CW120" s="780"/>
      <c r="CX120" s="789"/>
      <c r="CY120" s="790"/>
      <c r="CZ120" s="780"/>
      <c r="DA120" s="780"/>
      <c r="DB120" s="789">
        <f t="shared" si="149"/>
        <v>0</v>
      </c>
      <c r="DC120" s="790"/>
      <c r="DG120" s="654"/>
      <c r="DH120" s="654"/>
      <c r="DI120" s="654">
        <v>0</v>
      </c>
      <c r="DJ120" s="654"/>
      <c r="DK120" s="654"/>
      <c r="DL120" s="654"/>
      <c r="DM120" s="654">
        <v>0</v>
      </c>
      <c r="DN120" s="654"/>
    </row>
    <row r="121" spans="1:118" ht="16.5" hidden="1" customHeight="1">
      <c r="A121" s="213"/>
      <c r="B121" s="237"/>
      <c r="C121" s="213" t="s">
        <v>580</v>
      </c>
      <c r="D121" s="138"/>
      <c r="E121" s="100">
        <f t="shared" si="130"/>
        <v>0</v>
      </c>
      <c r="F121" s="100">
        <f t="shared" si="117"/>
        <v>0</v>
      </c>
      <c r="G121" s="109">
        <f t="shared" si="111"/>
        <v>0</v>
      </c>
      <c r="H121" s="109" t="e">
        <f t="shared" si="150"/>
        <v>#DIV/0!</v>
      </c>
      <c r="I121" s="640"/>
      <c r="J121" s="640"/>
      <c r="K121" s="103">
        <f t="shared" si="135"/>
        <v>0</v>
      </c>
      <c r="L121" s="103" t="e">
        <f t="shared" ref="L121:L122" si="151">J121/I121</f>
        <v>#DIV/0!</v>
      </c>
      <c r="M121" s="100"/>
      <c r="N121" s="100"/>
      <c r="O121" s="103">
        <f t="shared" si="131"/>
        <v>0</v>
      </c>
      <c r="P121" s="103"/>
      <c r="Q121" s="100"/>
      <c r="R121" s="100"/>
      <c r="S121" s="103">
        <f t="shared" si="132"/>
        <v>0</v>
      </c>
      <c r="T121" s="103"/>
      <c r="U121" s="100"/>
      <c r="V121" s="100"/>
      <c r="W121" s="103">
        <f t="shared" si="133"/>
        <v>0</v>
      </c>
      <c r="X121" s="103"/>
      <c r="Y121" s="640">
        <f t="shared" si="128"/>
        <v>0</v>
      </c>
      <c r="Z121" s="640">
        <f t="shared" si="128"/>
        <v>0</v>
      </c>
      <c r="AA121" s="103">
        <f t="shared" si="136"/>
        <v>0</v>
      </c>
      <c r="AB121" s="103"/>
      <c r="AC121" s="100"/>
      <c r="AD121" s="100"/>
      <c r="AE121" s="103">
        <f t="shared" si="137"/>
        <v>0</v>
      </c>
      <c r="AF121" s="103"/>
      <c r="AG121" s="100"/>
      <c r="AH121" s="100"/>
      <c r="AI121" s="103"/>
      <c r="AJ121" s="100"/>
      <c r="AK121" s="100"/>
      <c r="AL121" s="103">
        <f t="shared" si="138"/>
        <v>0</v>
      </c>
      <c r="AM121" s="103"/>
      <c r="AN121" s="100"/>
      <c r="AO121" s="100"/>
      <c r="AP121" s="103">
        <f t="shared" si="134"/>
        <v>0</v>
      </c>
      <c r="AQ121" s="103"/>
      <c r="AR121" s="103"/>
      <c r="AS121" s="103"/>
      <c r="AT121" s="103"/>
      <c r="AU121" s="103"/>
      <c r="AV121" s="100"/>
      <c r="AW121" s="640"/>
      <c r="AX121" s="654">
        <f t="shared" si="139"/>
        <v>0</v>
      </c>
      <c r="AY121" s="654"/>
      <c r="AZ121" s="640"/>
      <c r="BA121" s="640"/>
      <c r="BB121" s="654">
        <v>0</v>
      </c>
      <c r="BC121" s="654"/>
      <c r="BD121" s="640"/>
      <c r="BE121" s="640"/>
      <c r="BF121" s="654">
        <f t="shared" si="140"/>
        <v>0</v>
      </c>
      <c r="BG121" s="654"/>
      <c r="BH121" s="640"/>
      <c r="BI121" s="640"/>
      <c r="BJ121" s="654">
        <f t="shared" si="141"/>
        <v>0</v>
      </c>
      <c r="BK121" s="654"/>
      <c r="BL121" s="640"/>
      <c r="BM121" s="640"/>
      <c r="BN121" s="654">
        <f t="shared" si="142"/>
        <v>0</v>
      </c>
      <c r="BO121" s="654"/>
      <c r="BP121" s="640"/>
      <c r="BQ121" s="640"/>
      <c r="BR121" s="654">
        <f t="shared" si="143"/>
        <v>0</v>
      </c>
      <c r="BS121" s="103"/>
      <c r="BT121" s="100"/>
      <c r="BU121" s="100"/>
      <c r="BV121" s="103">
        <f t="shared" si="144"/>
        <v>0</v>
      </c>
      <c r="BW121" s="103"/>
      <c r="BX121" s="100"/>
      <c r="BY121" s="100"/>
      <c r="BZ121" s="103">
        <f t="shared" si="145"/>
        <v>0</v>
      </c>
      <c r="CA121" s="103"/>
      <c r="CB121" s="100"/>
      <c r="CC121" s="100"/>
      <c r="CD121" s="103">
        <f t="shared" si="146"/>
        <v>0</v>
      </c>
      <c r="CE121" s="103"/>
      <c r="CF121" s="100"/>
      <c r="CG121" s="640"/>
      <c r="CH121" s="103">
        <f t="shared" si="147"/>
        <v>0</v>
      </c>
      <c r="CI121" s="103"/>
      <c r="CJ121" s="100"/>
      <c r="CK121" s="100"/>
      <c r="CL121" s="103">
        <f t="shared" si="148"/>
        <v>0</v>
      </c>
      <c r="CM121" s="652"/>
      <c r="CN121" s="654"/>
      <c r="CO121" s="654"/>
      <c r="CP121" s="654">
        <v>0</v>
      </c>
      <c r="CQ121" s="654"/>
      <c r="CR121" s="779"/>
      <c r="CS121" s="779"/>
      <c r="CT121" s="789"/>
      <c r="CU121" s="790"/>
      <c r="CV121" s="780"/>
      <c r="CW121" s="780"/>
      <c r="CX121" s="789"/>
      <c r="CY121" s="790"/>
      <c r="CZ121" s="780"/>
      <c r="DA121" s="780"/>
      <c r="DB121" s="789">
        <f t="shared" si="149"/>
        <v>0</v>
      </c>
      <c r="DC121" s="790"/>
      <c r="DG121" s="654"/>
      <c r="DH121" s="654"/>
      <c r="DI121" s="654">
        <v>0</v>
      </c>
      <c r="DJ121" s="654"/>
      <c r="DK121" s="654"/>
      <c r="DL121" s="654"/>
      <c r="DM121" s="654">
        <v>0</v>
      </c>
      <c r="DN121" s="654"/>
    </row>
    <row r="122" spans="1:118" hidden="1">
      <c r="A122" s="213"/>
      <c r="B122" s="237"/>
      <c r="C122" s="213" t="s">
        <v>532</v>
      </c>
      <c r="D122" s="138"/>
      <c r="E122" s="100">
        <f t="shared" si="130"/>
        <v>0</v>
      </c>
      <c r="F122" s="100">
        <f t="shared" si="117"/>
        <v>0</v>
      </c>
      <c r="G122" s="109">
        <f t="shared" si="111"/>
        <v>0</v>
      </c>
      <c r="H122" s="109" t="e">
        <f t="shared" si="150"/>
        <v>#DIV/0!</v>
      </c>
      <c r="I122" s="640"/>
      <c r="J122" s="640"/>
      <c r="K122" s="103">
        <f t="shared" si="135"/>
        <v>0</v>
      </c>
      <c r="L122" s="103" t="e">
        <f t="shared" si="151"/>
        <v>#DIV/0!</v>
      </c>
      <c r="M122" s="100"/>
      <c r="N122" s="100"/>
      <c r="O122" s="103">
        <f t="shared" si="131"/>
        <v>0</v>
      </c>
      <c r="P122" s="103"/>
      <c r="Q122" s="100"/>
      <c r="R122" s="100"/>
      <c r="S122" s="103">
        <f t="shared" si="132"/>
        <v>0</v>
      </c>
      <c r="T122" s="103"/>
      <c r="U122" s="100"/>
      <c r="V122" s="100"/>
      <c r="W122" s="103">
        <f t="shared" si="133"/>
        <v>0</v>
      </c>
      <c r="X122" s="103"/>
      <c r="Y122" s="640">
        <f t="shared" si="128"/>
        <v>0</v>
      </c>
      <c r="Z122" s="640">
        <f t="shared" si="128"/>
        <v>0</v>
      </c>
      <c r="AA122" s="103">
        <f t="shared" si="136"/>
        <v>0</v>
      </c>
      <c r="AB122" s="103"/>
      <c r="AC122" s="100"/>
      <c r="AD122" s="100"/>
      <c r="AE122" s="103">
        <f t="shared" si="137"/>
        <v>0</v>
      </c>
      <c r="AF122" s="103"/>
      <c r="AG122" s="100"/>
      <c r="AH122" s="100"/>
      <c r="AI122" s="103"/>
      <c r="AJ122" s="100"/>
      <c r="AK122" s="100"/>
      <c r="AL122" s="103">
        <f t="shared" si="138"/>
        <v>0</v>
      </c>
      <c r="AM122" s="103"/>
      <c r="AN122" s="100"/>
      <c r="AO122" s="100"/>
      <c r="AP122" s="103">
        <f t="shared" si="134"/>
        <v>0</v>
      </c>
      <c r="AQ122" s="103"/>
      <c r="AR122" s="103"/>
      <c r="AS122" s="103"/>
      <c r="AT122" s="103">
        <f>AS122-AR122</f>
        <v>0</v>
      </c>
      <c r="AU122" s="103"/>
      <c r="AV122" s="100"/>
      <c r="AW122" s="100"/>
      <c r="AX122" s="103">
        <f t="shared" si="139"/>
        <v>0</v>
      </c>
      <c r="AY122" s="103"/>
      <c r="AZ122" s="100"/>
      <c r="BA122" s="100"/>
      <c r="BB122" s="103">
        <v>0</v>
      </c>
      <c r="BC122" s="103"/>
      <c r="BD122" s="100"/>
      <c r="BE122" s="100"/>
      <c r="BF122" s="103">
        <f t="shared" si="140"/>
        <v>0</v>
      </c>
      <c r="BG122" s="103"/>
      <c r="BH122" s="100"/>
      <c r="BI122" s="100"/>
      <c r="BJ122" s="103">
        <f t="shared" si="141"/>
        <v>0</v>
      </c>
      <c r="BK122" s="103"/>
      <c r="BL122" s="100"/>
      <c r="BM122" s="100"/>
      <c r="BN122" s="103">
        <f t="shared" si="142"/>
        <v>0</v>
      </c>
      <c r="BO122" s="103"/>
      <c r="BP122" s="100"/>
      <c r="BQ122" s="100"/>
      <c r="BR122" s="103">
        <f t="shared" si="143"/>
        <v>0</v>
      </c>
      <c r="BS122" s="103"/>
      <c r="BT122" s="100"/>
      <c r="BU122" s="100"/>
      <c r="BV122" s="103">
        <f t="shared" si="144"/>
        <v>0</v>
      </c>
      <c r="BW122" s="103" t="e">
        <f>BU122/BT122</f>
        <v>#DIV/0!</v>
      </c>
      <c r="BX122" s="100"/>
      <c r="BY122" s="100"/>
      <c r="BZ122" s="103">
        <f t="shared" si="145"/>
        <v>0</v>
      </c>
      <c r="CA122" s="103"/>
      <c r="CB122" s="100"/>
      <c r="CC122" s="100"/>
      <c r="CD122" s="103">
        <f t="shared" si="146"/>
        <v>0</v>
      </c>
      <c r="CE122" s="103"/>
      <c r="CF122" s="100"/>
      <c r="CG122" s="640"/>
      <c r="CH122" s="103">
        <f t="shared" si="147"/>
        <v>0</v>
      </c>
      <c r="CI122" s="103"/>
      <c r="CJ122" s="100"/>
      <c r="CK122" s="100"/>
      <c r="CL122" s="103">
        <f t="shared" si="148"/>
        <v>0</v>
      </c>
      <c r="CM122" s="652"/>
      <c r="CN122" s="654"/>
      <c r="CO122" s="654"/>
      <c r="CP122" s="654">
        <v>0</v>
      </c>
      <c r="CQ122" s="654"/>
      <c r="CR122" s="779"/>
      <c r="CS122" s="779"/>
      <c r="CT122" s="789"/>
      <c r="CU122" s="790"/>
      <c r="CV122" s="780"/>
      <c r="CW122" s="780"/>
      <c r="CX122" s="789"/>
      <c r="CY122" s="790"/>
      <c r="CZ122" s="780"/>
      <c r="DA122" s="780"/>
      <c r="DB122" s="789">
        <f t="shared" si="149"/>
        <v>0</v>
      </c>
      <c r="DC122" s="790"/>
      <c r="DG122" s="654"/>
      <c r="DH122" s="654"/>
      <c r="DI122" s="654">
        <v>0</v>
      </c>
      <c r="DJ122" s="654"/>
      <c r="DK122" s="654"/>
      <c r="DL122" s="654"/>
      <c r="DM122" s="654">
        <v>0</v>
      </c>
      <c r="DN122" s="654"/>
    </row>
    <row r="123" spans="1:118" s="816" customFormat="1">
      <c r="A123" s="805"/>
      <c r="B123" s="819">
        <v>1718002535</v>
      </c>
      <c r="C123" s="805" t="s">
        <v>952</v>
      </c>
      <c r="D123" s="815"/>
      <c r="E123" s="809">
        <f t="shared" si="130"/>
        <v>5.548</v>
      </c>
      <c r="F123" s="809">
        <f t="shared" si="117"/>
        <v>19.06334</v>
      </c>
      <c r="G123" s="810">
        <f>F123-E123</f>
        <v>13.51534</v>
      </c>
      <c r="H123" s="810">
        <v>0</v>
      </c>
      <c r="I123" s="809">
        <v>0.98799999999999999</v>
      </c>
      <c r="J123" s="809">
        <v>5.1270899999999999</v>
      </c>
      <c r="K123" s="811">
        <f>J123-I123</f>
        <v>4.1390899999999995</v>
      </c>
      <c r="L123" s="811">
        <v>0</v>
      </c>
      <c r="M123" s="809"/>
      <c r="N123" s="809"/>
      <c r="O123" s="811">
        <f>N123-M123</f>
        <v>0</v>
      </c>
      <c r="P123" s="811"/>
      <c r="Q123" s="809"/>
      <c r="R123" s="809"/>
      <c r="S123" s="811">
        <f>R123-Q123</f>
        <v>0</v>
      </c>
      <c r="T123" s="811"/>
      <c r="U123" s="809"/>
      <c r="V123" s="809"/>
      <c r="W123" s="811">
        <f>V123-U123</f>
        <v>0</v>
      </c>
      <c r="X123" s="811"/>
      <c r="Y123" s="809">
        <f>AC123</f>
        <v>0</v>
      </c>
      <c r="Z123" s="809">
        <f>AD123</f>
        <v>0</v>
      </c>
      <c r="AA123" s="811">
        <f>Z123-Y123</f>
        <v>0</v>
      </c>
      <c r="AB123" s="811"/>
      <c r="AC123" s="809"/>
      <c r="AD123" s="809"/>
      <c r="AE123" s="811">
        <f>AD123-AC123</f>
        <v>0</v>
      </c>
      <c r="AF123" s="811"/>
      <c r="AG123" s="809"/>
      <c r="AH123" s="809"/>
      <c r="AI123" s="811"/>
      <c r="AJ123" s="809"/>
      <c r="AK123" s="809"/>
      <c r="AL123" s="811">
        <f>AK123-AJ123</f>
        <v>0</v>
      </c>
      <c r="AM123" s="811"/>
      <c r="AN123" s="809"/>
      <c r="AO123" s="809"/>
      <c r="AP123" s="811">
        <f>AO123-AN123</f>
        <v>0</v>
      </c>
      <c r="AQ123" s="811"/>
      <c r="AR123" s="811"/>
      <c r="AS123" s="811"/>
      <c r="AT123" s="811">
        <f>AS123-AR123</f>
        <v>0</v>
      </c>
      <c r="AU123" s="811"/>
      <c r="AV123" s="809"/>
      <c r="AW123" s="809"/>
      <c r="AX123" s="811">
        <f>AW123-AV123</f>
        <v>0</v>
      </c>
      <c r="AY123" s="811"/>
      <c r="AZ123" s="809"/>
      <c r="BA123" s="809"/>
      <c r="BB123" s="811">
        <v>0</v>
      </c>
      <c r="BC123" s="811"/>
      <c r="BD123" s="809"/>
      <c r="BE123" s="809"/>
      <c r="BF123" s="811">
        <f>BE123-BD123</f>
        <v>0</v>
      </c>
      <c r="BG123" s="811"/>
      <c r="BH123" s="809"/>
      <c r="BI123" s="809"/>
      <c r="BJ123" s="811">
        <f>BI123-BH123</f>
        <v>0</v>
      </c>
      <c r="BK123" s="811"/>
      <c r="BL123" s="809"/>
      <c r="BM123" s="809"/>
      <c r="BN123" s="811">
        <f>BM123-BL123</f>
        <v>0</v>
      </c>
      <c r="BO123" s="811"/>
      <c r="BP123" s="809"/>
      <c r="BQ123" s="809"/>
      <c r="BR123" s="811">
        <f>BQ123-BP123</f>
        <v>0</v>
      </c>
      <c r="BS123" s="811"/>
      <c r="BT123" s="809"/>
      <c r="BU123" s="809"/>
      <c r="BV123" s="811">
        <f>BU123-BT123</f>
        <v>0</v>
      </c>
      <c r="BW123" s="811" t="e">
        <f>BU123/BT123</f>
        <v>#DIV/0!</v>
      </c>
      <c r="BX123" s="809"/>
      <c r="BY123" s="809"/>
      <c r="BZ123" s="811">
        <f>BY123-BX123</f>
        <v>0</v>
      </c>
      <c r="CA123" s="811"/>
      <c r="CB123" s="809"/>
      <c r="CC123" s="809"/>
      <c r="CD123" s="811">
        <f>CC123-CB123</f>
        <v>0</v>
      </c>
      <c r="CE123" s="811"/>
      <c r="CF123" s="809"/>
      <c r="CG123" s="809"/>
      <c r="CH123" s="811">
        <f>CG123-CF123</f>
        <v>0</v>
      </c>
      <c r="CI123" s="811"/>
      <c r="CJ123" s="809"/>
      <c r="CK123" s="809"/>
      <c r="CL123" s="811">
        <f>CK123-CJ123</f>
        <v>0</v>
      </c>
      <c r="CM123" s="812"/>
      <c r="CN123" s="811"/>
      <c r="CO123" s="811"/>
      <c r="CP123" s="811">
        <v>0</v>
      </c>
      <c r="CQ123" s="811"/>
      <c r="CR123" s="813"/>
      <c r="CS123" s="813"/>
      <c r="CT123" s="814"/>
      <c r="CU123" s="810"/>
      <c r="CV123" s="815"/>
      <c r="CW123" s="815"/>
      <c r="CX123" s="814"/>
      <c r="CY123" s="810"/>
      <c r="CZ123" s="815"/>
      <c r="DA123" s="815"/>
      <c r="DB123" s="814">
        <f>DA123-CZ123</f>
        <v>0</v>
      </c>
      <c r="DC123" s="810"/>
      <c r="DG123" s="811"/>
      <c r="DH123" s="811"/>
      <c r="DI123" s="811">
        <v>0</v>
      </c>
      <c r="DJ123" s="811"/>
      <c r="DK123" s="811">
        <v>4.5599999999999996</v>
      </c>
      <c r="DL123" s="811">
        <v>13.936249999999999</v>
      </c>
      <c r="DM123" s="811">
        <v>0</v>
      </c>
      <c r="DN123" s="811"/>
    </row>
    <row r="124" spans="1:118" ht="12.75" hidden="1" customHeight="1">
      <c r="A124" s="213"/>
      <c r="B124" s="237">
        <v>1718002623</v>
      </c>
      <c r="C124" s="213" t="s">
        <v>471</v>
      </c>
      <c r="D124" s="138"/>
      <c r="E124" s="100">
        <f t="shared" si="130"/>
        <v>0</v>
      </c>
      <c r="F124" s="100">
        <f t="shared" si="117"/>
        <v>0</v>
      </c>
      <c r="G124" s="109">
        <f t="shared" si="111"/>
        <v>0</v>
      </c>
      <c r="H124" s="109">
        <v>0</v>
      </c>
      <c r="I124" s="640"/>
      <c r="J124" s="640"/>
      <c r="K124" s="103">
        <f t="shared" si="135"/>
        <v>0</v>
      </c>
      <c r="L124" s="103"/>
      <c r="M124" s="100"/>
      <c r="N124" s="100"/>
      <c r="O124" s="103">
        <f t="shared" si="131"/>
        <v>0</v>
      </c>
      <c r="P124" s="103"/>
      <c r="Q124" s="100"/>
      <c r="R124" s="100"/>
      <c r="S124" s="103">
        <f t="shared" si="132"/>
        <v>0</v>
      </c>
      <c r="T124" s="103"/>
      <c r="U124" s="100"/>
      <c r="V124" s="100"/>
      <c r="W124" s="103">
        <f t="shared" si="133"/>
        <v>0</v>
      </c>
      <c r="X124" s="103"/>
      <c r="Y124" s="640">
        <f t="shared" si="128"/>
        <v>0</v>
      </c>
      <c r="Z124" s="640">
        <f t="shared" si="128"/>
        <v>0</v>
      </c>
      <c r="AA124" s="103">
        <f t="shared" si="136"/>
        <v>0</v>
      </c>
      <c r="AB124" s="103"/>
      <c r="AC124" s="100"/>
      <c r="AD124" s="100"/>
      <c r="AE124" s="103">
        <f t="shared" si="137"/>
        <v>0</v>
      </c>
      <c r="AF124" s="103"/>
      <c r="AG124" s="100"/>
      <c r="AH124" s="100"/>
      <c r="AI124" s="103"/>
      <c r="AJ124" s="100"/>
      <c r="AK124" s="100"/>
      <c r="AL124" s="103">
        <f t="shared" si="138"/>
        <v>0</v>
      </c>
      <c r="AM124" s="103"/>
      <c r="AN124" s="100"/>
      <c r="AO124" s="100"/>
      <c r="AP124" s="103">
        <f t="shared" si="134"/>
        <v>0</v>
      </c>
      <c r="AQ124" s="103"/>
      <c r="AR124" s="103"/>
      <c r="AS124" s="103"/>
      <c r="AT124" s="103">
        <f>AS124-AR124</f>
        <v>0</v>
      </c>
      <c r="AU124" s="103"/>
      <c r="AV124" s="100"/>
      <c r="AW124" s="100"/>
      <c r="AX124" s="103">
        <f t="shared" si="139"/>
        <v>0</v>
      </c>
      <c r="AY124" s="103"/>
      <c r="AZ124" s="100"/>
      <c r="BA124" s="100"/>
      <c r="BB124" s="103">
        <v>0</v>
      </c>
      <c r="BC124" s="103"/>
      <c r="BD124" s="100"/>
      <c r="BE124" s="100"/>
      <c r="BF124" s="103">
        <f t="shared" si="140"/>
        <v>0</v>
      </c>
      <c r="BG124" s="103"/>
      <c r="BH124" s="100"/>
      <c r="BI124" s="100"/>
      <c r="BJ124" s="103">
        <f t="shared" si="141"/>
        <v>0</v>
      </c>
      <c r="BK124" s="103"/>
      <c r="BL124" s="100"/>
      <c r="BM124" s="100"/>
      <c r="BN124" s="103">
        <f t="shared" si="142"/>
        <v>0</v>
      </c>
      <c r="BO124" s="103"/>
      <c r="BP124" s="100"/>
      <c r="BQ124" s="100"/>
      <c r="BR124" s="103">
        <f t="shared" si="143"/>
        <v>0</v>
      </c>
      <c r="BS124" s="103"/>
      <c r="BT124" s="100"/>
      <c r="BU124" s="100"/>
      <c r="BV124" s="103">
        <f t="shared" si="144"/>
        <v>0</v>
      </c>
      <c r="BW124" s="103" t="e">
        <f t="shared" ref="BW124:BW139" si="152">BU124/BT124</f>
        <v>#DIV/0!</v>
      </c>
      <c r="BX124" s="100"/>
      <c r="BY124" s="100"/>
      <c r="BZ124" s="103">
        <f t="shared" si="145"/>
        <v>0</v>
      </c>
      <c r="CA124" s="103"/>
      <c r="CB124" s="100"/>
      <c r="CC124" s="100"/>
      <c r="CD124" s="103">
        <f t="shared" si="146"/>
        <v>0</v>
      </c>
      <c r="CE124" s="103"/>
      <c r="CF124" s="100"/>
      <c r="CG124" s="100"/>
      <c r="CH124" s="103">
        <f t="shared" si="147"/>
        <v>0</v>
      </c>
      <c r="CI124" s="103"/>
      <c r="CJ124" s="100"/>
      <c r="CK124" s="100"/>
      <c r="CL124" s="103">
        <f t="shared" si="148"/>
        <v>0</v>
      </c>
      <c r="CM124" s="652"/>
      <c r="CN124" s="654"/>
      <c r="CO124" s="654"/>
      <c r="CP124" s="654">
        <v>0</v>
      </c>
      <c r="CQ124" s="654"/>
      <c r="CR124" s="779"/>
      <c r="CS124" s="779"/>
      <c r="CT124" s="789"/>
      <c r="CU124" s="790"/>
      <c r="CV124" s="780"/>
      <c r="CW124" s="780"/>
      <c r="CX124" s="789"/>
      <c r="CY124" s="790"/>
      <c r="CZ124" s="780"/>
      <c r="DA124" s="780"/>
      <c r="DB124" s="789">
        <f t="shared" si="149"/>
        <v>0</v>
      </c>
      <c r="DC124" s="790"/>
      <c r="DG124" s="654"/>
      <c r="DH124" s="654"/>
      <c r="DI124" s="654">
        <v>0</v>
      </c>
      <c r="DJ124" s="654"/>
      <c r="DK124" s="654"/>
      <c r="DL124" s="654"/>
      <c r="DM124" s="654">
        <v>0</v>
      </c>
      <c r="DN124" s="654"/>
    </row>
    <row r="125" spans="1:118" s="816" customFormat="1">
      <c r="A125" s="805"/>
      <c r="B125" s="819">
        <v>1718002334</v>
      </c>
      <c r="C125" s="805" t="s">
        <v>472</v>
      </c>
      <c r="D125" s="815"/>
      <c r="E125" s="809">
        <f t="shared" si="130"/>
        <v>0</v>
      </c>
      <c r="F125" s="809">
        <f t="shared" si="117"/>
        <v>127.848</v>
      </c>
      <c r="G125" s="810">
        <f t="shared" si="111"/>
        <v>127.848</v>
      </c>
      <c r="H125" s="810" t="e">
        <f t="shared" si="150"/>
        <v>#DIV/0!</v>
      </c>
      <c r="I125" s="809"/>
      <c r="J125" s="809"/>
      <c r="K125" s="811">
        <f t="shared" si="135"/>
        <v>0</v>
      </c>
      <c r="L125" s="811"/>
      <c r="M125" s="809"/>
      <c r="N125" s="809"/>
      <c r="O125" s="811">
        <f t="shared" si="131"/>
        <v>0</v>
      </c>
      <c r="P125" s="811"/>
      <c r="Q125" s="809"/>
      <c r="R125" s="809">
        <v>0</v>
      </c>
      <c r="S125" s="811">
        <f t="shared" si="132"/>
        <v>0</v>
      </c>
      <c r="T125" s="811"/>
      <c r="U125" s="809"/>
      <c r="V125" s="809"/>
      <c r="W125" s="811">
        <f t="shared" si="133"/>
        <v>0</v>
      </c>
      <c r="X125" s="811"/>
      <c r="Y125" s="809">
        <f t="shared" si="128"/>
        <v>0</v>
      </c>
      <c r="Z125" s="809">
        <f t="shared" si="128"/>
        <v>0</v>
      </c>
      <c r="AA125" s="811">
        <f t="shared" si="136"/>
        <v>0</v>
      </c>
      <c r="AB125" s="811"/>
      <c r="AC125" s="809"/>
      <c r="AD125" s="809"/>
      <c r="AE125" s="811">
        <f t="shared" si="137"/>
        <v>0</v>
      </c>
      <c r="AF125" s="811"/>
      <c r="AG125" s="809"/>
      <c r="AH125" s="809"/>
      <c r="AI125" s="811"/>
      <c r="AJ125" s="809"/>
      <c r="AK125" s="809"/>
      <c r="AL125" s="811">
        <f t="shared" si="138"/>
        <v>0</v>
      </c>
      <c r="AM125" s="811"/>
      <c r="AN125" s="809"/>
      <c r="AO125" s="809"/>
      <c r="AP125" s="811">
        <f t="shared" si="134"/>
        <v>0</v>
      </c>
      <c r="AQ125" s="811"/>
      <c r="AR125" s="811"/>
      <c r="AS125" s="811"/>
      <c r="AT125" s="811"/>
      <c r="AU125" s="811"/>
      <c r="AV125" s="809"/>
      <c r="AW125" s="809"/>
      <c r="AX125" s="811">
        <f t="shared" si="139"/>
        <v>0</v>
      </c>
      <c r="AY125" s="811"/>
      <c r="AZ125" s="809"/>
      <c r="BA125" s="809"/>
      <c r="BB125" s="811">
        <v>0</v>
      </c>
      <c r="BC125" s="811"/>
      <c r="BD125" s="809"/>
      <c r="BE125" s="809"/>
      <c r="BF125" s="811">
        <f t="shared" si="140"/>
        <v>0</v>
      </c>
      <c r="BG125" s="811"/>
      <c r="BH125" s="809"/>
      <c r="BI125" s="809"/>
      <c r="BJ125" s="811">
        <f t="shared" si="141"/>
        <v>0</v>
      </c>
      <c r="BK125" s="811"/>
      <c r="BL125" s="809"/>
      <c r="BM125" s="809">
        <v>127.848</v>
      </c>
      <c r="BN125" s="811">
        <f t="shared" si="142"/>
        <v>127.848</v>
      </c>
      <c r="BO125" s="811"/>
      <c r="BP125" s="809"/>
      <c r="BQ125" s="809"/>
      <c r="BR125" s="811">
        <f t="shared" si="143"/>
        <v>0</v>
      </c>
      <c r="BS125" s="811"/>
      <c r="BT125" s="809"/>
      <c r="BU125" s="809"/>
      <c r="BV125" s="811">
        <f t="shared" si="144"/>
        <v>0</v>
      </c>
      <c r="BW125" s="811"/>
      <c r="BX125" s="809"/>
      <c r="BY125" s="809"/>
      <c r="BZ125" s="811">
        <f t="shared" si="145"/>
        <v>0</v>
      </c>
      <c r="CA125" s="811"/>
      <c r="CB125" s="809"/>
      <c r="CC125" s="809"/>
      <c r="CD125" s="811">
        <f t="shared" si="146"/>
        <v>0</v>
      </c>
      <c r="CE125" s="811"/>
      <c r="CF125" s="809"/>
      <c r="CG125" s="809"/>
      <c r="CH125" s="811">
        <f t="shared" si="147"/>
        <v>0</v>
      </c>
      <c r="CI125" s="811"/>
      <c r="CJ125" s="809"/>
      <c r="CK125" s="809"/>
      <c r="CL125" s="811">
        <f t="shared" si="148"/>
        <v>0</v>
      </c>
      <c r="CM125" s="812"/>
      <c r="CN125" s="811"/>
      <c r="CO125" s="811"/>
      <c r="CP125" s="811">
        <v>0</v>
      </c>
      <c r="CQ125" s="811"/>
      <c r="CR125" s="813"/>
      <c r="CS125" s="813"/>
      <c r="CT125" s="814"/>
      <c r="CU125" s="810"/>
      <c r="CV125" s="815"/>
      <c r="CW125" s="815"/>
      <c r="CX125" s="814"/>
      <c r="CY125" s="810"/>
      <c r="CZ125" s="815"/>
      <c r="DA125" s="815"/>
      <c r="DB125" s="814">
        <f t="shared" si="149"/>
        <v>0</v>
      </c>
      <c r="DC125" s="810"/>
      <c r="DG125" s="811"/>
      <c r="DH125" s="811"/>
      <c r="DI125" s="811">
        <v>0</v>
      </c>
      <c r="DJ125" s="811"/>
      <c r="DK125" s="811"/>
      <c r="DL125" s="811">
        <v>0</v>
      </c>
      <c r="DM125" s="811">
        <v>0</v>
      </c>
      <c r="DN125" s="811"/>
    </row>
    <row r="126" spans="1:118" s="816" customFormat="1" ht="12.75" customHeight="1">
      <c r="A126" s="805"/>
      <c r="B126" s="819">
        <v>1718002567</v>
      </c>
      <c r="C126" s="805" t="s">
        <v>911</v>
      </c>
      <c r="D126" s="809"/>
      <c r="E126" s="809">
        <f t="shared" si="130"/>
        <v>146.99127999999999</v>
      </c>
      <c r="F126" s="809">
        <f t="shared" si="117"/>
        <v>261.03116</v>
      </c>
      <c r="G126" s="810">
        <f>F126-D126</f>
        <v>261.03116</v>
      </c>
      <c r="H126" s="810" t="e">
        <f>F126/D126</f>
        <v>#DIV/0!</v>
      </c>
      <c r="I126" s="809"/>
      <c r="J126" s="809">
        <v>52.752000000000002</v>
      </c>
      <c r="K126" s="811">
        <f t="shared" si="135"/>
        <v>52.752000000000002</v>
      </c>
      <c r="L126" s="811"/>
      <c r="M126" s="809"/>
      <c r="N126" s="809"/>
      <c r="O126" s="811">
        <f t="shared" si="131"/>
        <v>0</v>
      </c>
      <c r="P126" s="811"/>
      <c r="Q126" s="809"/>
      <c r="R126" s="809"/>
      <c r="S126" s="811">
        <f t="shared" si="132"/>
        <v>0</v>
      </c>
      <c r="T126" s="811"/>
      <c r="U126" s="809"/>
      <c r="V126" s="809"/>
      <c r="W126" s="811">
        <f t="shared" si="133"/>
        <v>0</v>
      </c>
      <c r="X126" s="811"/>
      <c r="Y126" s="809">
        <f t="shared" si="128"/>
        <v>0</v>
      </c>
      <c r="Z126" s="809">
        <f t="shared" si="128"/>
        <v>0</v>
      </c>
      <c r="AA126" s="811">
        <f t="shared" si="136"/>
        <v>0</v>
      </c>
      <c r="AB126" s="811"/>
      <c r="AC126" s="809"/>
      <c r="AD126" s="809"/>
      <c r="AE126" s="811">
        <f t="shared" si="137"/>
        <v>0</v>
      </c>
      <c r="AF126" s="811" t="e">
        <f>AD126/AC126</f>
        <v>#DIV/0!</v>
      </c>
      <c r="AG126" s="809"/>
      <c r="AH126" s="809"/>
      <c r="AI126" s="811"/>
      <c r="AJ126" s="809"/>
      <c r="AK126" s="809"/>
      <c r="AL126" s="811">
        <f t="shared" si="138"/>
        <v>0</v>
      </c>
      <c r="AM126" s="811"/>
      <c r="AN126" s="809"/>
      <c r="AO126" s="809"/>
      <c r="AP126" s="811">
        <f t="shared" si="134"/>
        <v>0</v>
      </c>
      <c r="AQ126" s="811"/>
      <c r="AR126" s="811"/>
      <c r="AS126" s="811"/>
      <c r="AT126" s="811">
        <f>AS126-AR126</f>
        <v>0</v>
      </c>
      <c r="AU126" s="811"/>
      <c r="AV126" s="809"/>
      <c r="AW126" s="809"/>
      <c r="AX126" s="811">
        <f t="shared" si="139"/>
        <v>0</v>
      </c>
      <c r="AY126" s="811"/>
      <c r="AZ126" s="809"/>
      <c r="BA126" s="809"/>
      <c r="BB126" s="811">
        <v>0</v>
      </c>
      <c r="BC126" s="811"/>
      <c r="BD126" s="809"/>
      <c r="BE126" s="809"/>
      <c r="BF126" s="811">
        <f t="shared" si="140"/>
        <v>0</v>
      </c>
      <c r="BG126" s="811"/>
      <c r="BH126" s="809"/>
      <c r="BI126" s="809"/>
      <c r="BJ126" s="811">
        <f t="shared" si="141"/>
        <v>0</v>
      </c>
      <c r="BK126" s="811"/>
      <c r="BL126" s="809"/>
      <c r="BM126" s="809"/>
      <c r="BN126" s="811">
        <f t="shared" si="142"/>
        <v>0</v>
      </c>
      <c r="BO126" s="811"/>
      <c r="BP126" s="809"/>
      <c r="BQ126" s="809"/>
      <c r="BR126" s="811">
        <f t="shared" si="143"/>
        <v>0</v>
      </c>
      <c r="BS126" s="811"/>
      <c r="BT126" s="809"/>
      <c r="BU126" s="809"/>
      <c r="BV126" s="811">
        <f t="shared" si="144"/>
        <v>0</v>
      </c>
      <c r="BW126" s="811" t="e">
        <f t="shared" si="152"/>
        <v>#DIV/0!</v>
      </c>
      <c r="BX126" s="809"/>
      <c r="BY126" s="809"/>
      <c r="BZ126" s="811">
        <f t="shared" si="145"/>
        <v>0</v>
      </c>
      <c r="CA126" s="811"/>
      <c r="CB126" s="809"/>
      <c r="CC126" s="809"/>
      <c r="CD126" s="811">
        <f t="shared" si="146"/>
        <v>0</v>
      </c>
      <c r="CE126" s="811"/>
      <c r="CF126" s="809"/>
      <c r="CG126" s="809"/>
      <c r="CH126" s="811">
        <f t="shared" si="147"/>
        <v>0</v>
      </c>
      <c r="CI126" s="811"/>
      <c r="CJ126" s="809"/>
      <c r="CK126" s="809"/>
      <c r="CL126" s="811">
        <f t="shared" si="148"/>
        <v>0</v>
      </c>
      <c r="CM126" s="812"/>
      <c r="CN126" s="811"/>
      <c r="CO126" s="811"/>
      <c r="CP126" s="811">
        <v>0</v>
      </c>
      <c r="CQ126" s="811"/>
      <c r="CR126" s="813"/>
      <c r="CS126" s="813">
        <v>26.26829</v>
      </c>
      <c r="CT126" s="814">
        <f>CS126-CR126</f>
        <v>26.26829</v>
      </c>
      <c r="CU126" s="810"/>
      <c r="CV126" s="815"/>
      <c r="CW126" s="815"/>
      <c r="CX126" s="814"/>
      <c r="CY126" s="810"/>
      <c r="CZ126" s="815"/>
      <c r="DA126" s="815">
        <v>19.606999999999999</v>
      </c>
      <c r="DB126" s="814">
        <f t="shared" si="149"/>
        <v>19.606999999999999</v>
      </c>
      <c r="DC126" s="810"/>
      <c r="DG126" s="811"/>
      <c r="DH126" s="811"/>
      <c r="DI126" s="811">
        <v>0</v>
      </c>
      <c r="DJ126" s="811"/>
      <c r="DK126" s="811">
        <v>146.99127999999999</v>
      </c>
      <c r="DL126" s="811">
        <v>162.40387000000001</v>
      </c>
      <c r="DM126" s="811">
        <v>0</v>
      </c>
      <c r="DN126" s="811"/>
    </row>
    <row r="127" spans="1:118" ht="12.75" hidden="1" customHeight="1">
      <c r="A127" s="213"/>
      <c r="B127" s="237">
        <v>1701059340</v>
      </c>
      <c r="C127" s="213" t="s">
        <v>581</v>
      </c>
      <c r="D127" s="100"/>
      <c r="E127" s="100">
        <f t="shared" si="130"/>
        <v>0</v>
      </c>
      <c r="F127" s="100">
        <f t="shared" si="117"/>
        <v>0</v>
      </c>
      <c r="G127" s="109">
        <f>F127-D127</f>
        <v>0</v>
      </c>
      <c r="H127" s="109" t="e">
        <f>F127/D127</f>
        <v>#DIV/0!</v>
      </c>
      <c r="I127" s="100"/>
      <c r="J127" s="100"/>
      <c r="K127" s="103">
        <f>J127-I127</f>
        <v>0</v>
      </c>
      <c r="L127" s="103"/>
      <c r="M127" s="100"/>
      <c r="N127" s="100"/>
      <c r="O127" s="103">
        <f>N127-M127</f>
        <v>0</v>
      </c>
      <c r="P127" s="103"/>
      <c r="Q127" s="100"/>
      <c r="R127" s="100"/>
      <c r="S127" s="103">
        <f>R127-Q127</f>
        <v>0</v>
      </c>
      <c r="T127" s="103"/>
      <c r="U127" s="100"/>
      <c r="V127" s="100"/>
      <c r="W127" s="103">
        <f>V127-U127</f>
        <v>0</v>
      </c>
      <c r="X127" s="103"/>
      <c r="Y127" s="640">
        <f>AC127</f>
        <v>0</v>
      </c>
      <c r="Z127" s="640">
        <f>AD127</f>
        <v>0</v>
      </c>
      <c r="AA127" s="103">
        <f>Z127-Y127</f>
        <v>0</v>
      </c>
      <c r="AB127" s="103"/>
      <c r="AC127" s="100"/>
      <c r="AD127" s="100"/>
      <c r="AE127" s="103">
        <f>AD127-AC127</f>
        <v>0</v>
      </c>
      <c r="AF127" s="103" t="e">
        <f>AD127/AC127</f>
        <v>#DIV/0!</v>
      </c>
      <c r="AG127" s="100"/>
      <c r="AH127" s="100"/>
      <c r="AI127" s="103"/>
      <c r="AJ127" s="100"/>
      <c r="AK127" s="100"/>
      <c r="AL127" s="103">
        <f>AK127-AJ127</f>
        <v>0</v>
      </c>
      <c r="AM127" s="103"/>
      <c r="AN127" s="100"/>
      <c r="AO127" s="100"/>
      <c r="AP127" s="103">
        <f>AO127-AN127</f>
        <v>0</v>
      </c>
      <c r="AQ127" s="103"/>
      <c r="AR127" s="103"/>
      <c r="AS127" s="103"/>
      <c r="AT127" s="103"/>
      <c r="AU127" s="103"/>
      <c r="AV127" s="100"/>
      <c r="AW127" s="100"/>
      <c r="AX127" s="103">
        <f>AW127-AV127</f>
        <v>0</v>
      </c>
      <c r="AY127" s="103"/>
      <c r="AZ127" s="100"/>
      <c r="BA127" s="100"/>
      <c r="BB127" s="103">
        <v>0</v>
      </c>
      <c r="BC127" s="103"/>
      <c r="BD127" s="100"/>
      <c r="BE127" s="100"/>
      <c r="BF127" s="103">
        <f>BE127-BD127</f>
        <v>0</v>
      </c>
      <c r="BG127" s="103"/>
      <c r="BH127" s="100"/>
      <c r="BI127" s="100"/>
      <c r="BJ127" s="103">
        <f>BI127-BH127</f>
        <v>0</v>
      </c>
      <c r="BK127" s="103"/>
      <c r="BL127" s="100"/>
      <c r="BM127" s="100"/>
      <c r="BN127" s="103">
        <f>BM127-BL127</f>
        <v>0</v>
      </c>
      <c r="BO127" s="103"/>
      <c r="BP127" s="100"/>
      <c r="BQ127" s="100"/>
      <c r="BR127" s="103">
        <f>BQ127-BP127</f>
        <v>0</v>
      </c>
      <c r="BS127" s="103"/>
      <c r="BT127" s="100"/>
      <c r="BU127" s="100"/>
      <c r="BV127" s="103">
        <f>BU127-BT127</f>
        <v>0</v>
      </c>
      <c r="BW127" s="103" t="e">
        <f>BU127/BT127</f>
        <v>#DIV/0!</v>
      </c>
      <c r="BX127" s="100"/>
      <c r="BY127" s="100"/>
      <c r="BZ127" s="103">
        <f>BY127-BX127</f>
        <v>0</v>
      </c>
      <c r="CA127" s="103"/>
      <c r="CB127" s="100"/>
      <c r="CC127" s="100"/>
      <c r="CD127" s="103">
        <f>CC127-CB127</f>
        <v>0</v>
      </c>
      <c r="CE127" s="103"/>
      <c r="CF127" s="100"/>
      <c r="CG127" s="100"/>
      <c r="CH127" s="103">
        <f>CG127-CF127</f>
        <v>0</v>
      </c>
      <c r="CI127" s="103"/>
      <c r="CJ127" s="100"/>
      <c r="CK127" s="100"/>
      <c r="CL127" s="103">
        <f>CK127-CJ127</f>
        <v>0</v>
      </c>
      <c r="CM127" s="652"/>
      <c r="CN127" s="654"/>
      <c r="CO127" s="654"/>
      <c r="CP127" s="654">
        <v>0</v>
      </c>
      <c r="CQ127" s="654"/>
      <c r="CR127" s="779"/>
      <c r="CS127" s="779"/>
      <c r="CT127" s="789"/>
      <c r="CU127" s="790"/>
      <c r="CV127" s="780"/>
      <c r="CW127" s="780"/>
      <c r="CX127" s="789"/>
      <c r="CY127" s="790"/>
      <c r="CZ127" s="780"/>
      <c r="DA127" s="780"/>
      <c r="DB127" s="789">
        <f>DA127-CZ127</f>
        <v>0</v>
      </c>
      <c r="DC127" s="790"/>
      <c r="DG127" s="654"/>
      <c r="DH127" s="654"/>
      <c r="DI127" s="654">
        <v>0</v>
      </c>
      <c r="DJ127" s="654"/>
      <c r="DK127" s="654"/>
      <c r="DL127" s="654"/>
      <c r="DM127" s="654">
        <v>0</v>
      </c>
      <c r="DN127" s="654"/>
    </row>
    <row r="128" spans="1:118" s="816" customFormat="1" ht="12.75" customHeight="1">
      <c r="A128" s="805"/>
      <c r="B128" s="819">
        <v>1718002648</v>
      </c>
      <c r="C128" s="805" t="s">
        <v>955</v>
      </c>
      <c r="D128" s="809"/>
      <c r="E128" s="809">
        <f t="shared" si="130"/>
        <v>0</v>
      </c>
      <c r="F128" s="809">
        <f t="shared" si="117"/>
        <v>6.8753399999999996</v>
      </c>
      <c r="G128" s="810">
        <f>F128-D128</f>
        <v>6.8753399999999996</v>
      </c>
      <c r="H128" s="810">
        <v>0</v>
      </c>
      <c r="I128" s="809"/>
      <c r="J128" s="809">
        <v>0</v>
      </c>
      <c r="K128" s="811">
        <f>J128-I128</f>
        <v>0</v>
      </c>
      <c r="L128" s="811"/>
      <c r="M128" s="809"/>
      <c r="N128" s="809"/>
      <c r="O128" s="811">
        <f>N128-M128</f>
        <v>0</v>
      </c>
      <c r="P128" s="811"/>
      <c r="Q128" s="809"/>
      <c r="R128" s="809"/>
      <c r="S128" s="811">
        <f>R128-Q128</f>
        <v>0</v>
      </c>
      <c r="T128" s="811"/>
      <c r="U128" s="809"/>
      <c r="V128" s="809"/>
      <c r="W128" s="811">
        <f>V128-U128</f>
        <v>0</v>
      </c>
      <c r="X128" s="811"/>
      <c r="Y128" s="809">
        <f>AC128</f>
        <v>0</v>
      </c>
      <c r="Z128" s="809">
        <v>6.20831</v>
      </c>
      <c r="AA128" s="811">
        <f>Z128-Y128</f>
        <v>6.20831</v>
      </c>
      <c r="AB128" s="811"/>
      <c r="AC128" s="809"/>
      <c r="AD128" s="809"/>
      <c r="AE128" s="811">
        <f>AD128-AC128</f>
        <v>0</v>
      </c>
      <c r="AF128" s="811" t="e">
        <f>AD128/AC128</f>
        <v>#DIV/0!</v>
      </c>
      <c r="AG128" s="809"/>
      <c r="AH128" s="809"/>
      <c r="AI128" s="811"/>
      <c r="AJ128" s="809"/>
      <c r="AK128" s="809"/>
      <c r="AL128" s="811">
        <f>AK128-AJ128</f>
        <v>0</v>
      </c>
      <c r="AM128" s="811"/>
      <c r="AN128" s="809"/>
      <c r="AO128" s="809"/>
      <c r="AP128" s="811">
        <f>AO128-AN128</f>
        <v>0</v>
      </c>
      <c r="AQ128" s="811"/>
      <c r="AR128" s="811"/>
      <c r="AS128" s="811"/>
      <c r="AT128" s="811"/>
      <c r="AU128" s="811"/>
      <c r="AV128" s="809"/>
      <c r="AW128" s="809"/>
      <c r="AX128" s="811">
        <f>AW128-AV128</f>
        <v>0</v>
      </c>
      <c r="AY128" s="811"/>
      <c r="AZ128" s="809"/>
      <c r="BA128" s="809"/>
      <c r="BB128" s="811">
        <v>0</v>
      </c>
      <c r="BC128" s="811"/>
      <c r="BD128" s="809"/>
      <c r="BE128" s="809"/>
      <c r="BF128" s="811">
        <f>BE128-BD128</f>
        <v>0</v>
      </c>
      <c r="BG128" s="811"/>
      <c r="BH128" s="809"/>
      <c r="BI128" s="809"/>
      <c r="BJ128" s="811">
        <f>BI128-BH128</f>
        <v>0</v>
      </c>
      <c r="BK128" s="811"/>
      <c r="BL128" s="809"/>
      <c r="BM128" s="809"/>
      <c r="BN128" s="811">
        <f>BM128-BL128</f>
        <v>0</v>
      </c>
      <c r="BO128" s="811"/>
      <c r="BP128" s="809"/>
      <c r="BQ128" s="809"/>
      <c r="BR128" s="811">
        <f>BQ128-BP128</f>
        <v>0</v>
      </c>
      <c r="BS128" s="811"/>
      <c r="BT128" s="809"/>
      <c r="BU128" s="809"/>
      <c r="BV128" s="811">
        <f>BU128-BT128</f>
        <v>0</v>
      </c>
      <c r="BW128" s="811" t="e">
        <f>BU128/BT128</f>
        <v>#DIV/0!</v>
      </c>
      <c r="BX128" s="809"/>
      <c r="BY128" s="809"/>
      <c r="BZ128" s="811">
        <f>BY128-BX128</f>
        <v>0</v>
      </c>
      <c r="CA128" s="811"/>
      <c r="CB128" s="809"/>
      <c r="CC128" s="809"/>
      <c r="CD128" s="811">
        <f>CC128-CB128</f>
        <v>0</v>
      </c>
      <c r="CE128" s="811"/>
      <c r="CF128" s="809"/>
      <c r="CG128" s="809"/>
      <c r="CH128" s="811">
        <f>CG128-CF128</f>
        <v>0</v>
      </c>
      <c r="CI128" s="811"/>
      <c r="CJ128" s="809"/>
      <c r="CK128" s="809"/>
      <c r="CL128" s="811">
        <f>CK128-CJ128</f>
        <v>0</v>
      </c>
      <c r="CM128" s="812"/>
      <c r="CN128" s="811"/>
      <c r="CO128" s="811"/>
      <c r="CP128" s="811">
        <v>0</v>
      </c>
      <c r="CQ128" s="811"/>
      <c r="CR128" s="813"/>
      <c r="CS128" s="813">
        <v>0.66703000000000001</v>
      </c>
      <c r="CT128" s="814"/>
      <c r="CU128" s="810"/>
      <c r="CV128" s="815"/>
      <c r="CW128" s="815"/>
      <c r="CX128" s="814"/>
      <c r="CY128" s="810"/>
      <c r="CZ128" s="815"/>
      <c r="DA128" s="815"/>
      <c r="DB128" s="814">
        <f>DA128-CZ128</f>
        <v>0</v>
      </c>
      <c r="DC128" s="810"/>
      <c r="DG128" s="811"/>
      <c r="DH128" s="811"/>
      <c r="DI128" s="811">
        <v>0</v>
      </c>
      <c r="DJ128" s="811"/>
      <c r="DK128" s="811"/>
      <c r="DL128" s="811">
        <v>0</v>
      </c>
      <c r="DM128" s="811">
        <v>0</v>
      </c>
      <c r="DN128" s="811"/>
    </row>
    <row r="129" spans="1:118" ht="12.75" customHeight="1">
      <c r="A129" s="213"/>
      <c r="B129" s="774">
        <v>1718002662</v>
      </c>
      <c r="C129" s="213" t="s">
        <v>725</v>
      </c>
      <c r="D129" s="100">
        <v>38.567369999999997</v>
      </c>
      <c r="E129" s="100">
        <f t="shared" si="130"/>
        <v>38.567369999999997</v>
      </c>
      <c r="F129" s="100">
        <f t="shared" si="117"/>
        <v>0</v>
      </c>
      <c r="G129" s="109"/>
      <c r="H129" s="109"/>
      <c r="I129" s="100"/>
      <c r="J129" s="100"/>
      <c r="K129" s="103"/>
      <c r="L129" s="103"/>
      <c r="M129" s="100"/>
      <c r="N129" s="100"/>
      <c r="O129" s="103"/>
      <c r="P129" s="103"/>
      <c r="Q129" s="100"/>
      <c r="R129" s="100"/>
      <c r="S129" s="103"/>
      <c r="T129" s="103"/>
      <c r="U129" s="100"/>
      <c r="V129" s="100"/>
      <c r="W129" s="103">
        <f t="shared" ref="W129:W130" si="153">V129-U129</f>
        <v>0</v>
      </c>
      <c r="X129" s="103"/>
      <c r="Y129" s="640"/>
      <c r="Z129" s="640"/>
      <c r="AA129" s="103"/>
      <c r="AB129" s="103"/>
      <c r="AC129" s="100"/>
      <c r="AD129" s="100"/>
      <c r="AE129" s="103"/>
      <c r="AF129" s="103"/>
      <c r="AG129" s="100"/>
      <c r="AH129" s="100"/>
      <c r="AI129" s="103"/>
      <c r="AJ129" s="100"/>
      <c r="AK129" s="100"/>
      <c r="AL129" s="103"/>
      <c r="AM129" s="103"/>
      <c r="AN129" s="100"/>
      <c r="AO129" s="100"/>
      <c r="AP129" s="103"/>
      <c r="AQ129" s="103"/>
      <c r="AR129" s="103"/>
      <c r="AS129" s="103"/>
      <c r="AT129" s="103"/>
      <c r="AU129" s="103"/>
      <c r="AV129" s="100"/>
      <c r="AW129" s="100"/>
      <c r="AX129" s="103"/>
      <c r="AY129" s="103"/>
      <c r="AZ129" s="100"/>
      <c r="BA129" s="100"/>
      <c r="BB129" s="103"/>
      <c r="BC129" s="103"/>
      <c r="BD129" s="100"/>
      <c r="BE129" s="100"/>
      <c r="BF129" s="103"/>
      <c r="BG129" s="103"/>
      <c r="BH129" s="100"/>
      <c r="BI129" s="100"/>
      <c r="BJ129" s="103"/>
      <c r="BK129" s="103"/>
      <c r="BL129" s="100">
        <v>38.567369999999997</v>
      </c>
      <c r="BM129" s="100"/>
      <c r="BN129" s="103">
        <f>BM129-BL129</f>
        <v>-38.567369999999997</v>
      </c>
      <c r="BO129" s="103"/>
      <c r="BP129" s="100"/>
      <c r="BQ129" s="100"/>
      <c r="BR129" s="103">
        <f>BQ129-BP129</f>
        <v>0</v>
      </c>
      <c r="BS129" s="103"/>
      <c r="BT129" s="100"/>
      <c r="BU129" s="100"/>
      <c r="BV129" s="103"/>
      <c r="BW129" s="103"/>
      <c r="BX129" s="100"/>
      <c r="BY129" s="100"/>
      <c r="BZ129" s="103"/>
      <c r="CA129" s="103"/>
      <c r="CB129" s="100"/>
      <c r="CC129" s="100"/>
      <c r="CD129" s="103"/>
      <c r="CE129" s="103"/>
      <c r="CF129" s="100"/>
      <c r="CG129" s="100"/>
      <c r="CH129" s="103"/>
      <c r="CI129" s="103"/>
      <c r="CJ129" s="100"/>
      <c r="CK129" s="100"/>
      <c r="CL129" s="103"/>
      <c r="CM129" s="652"/>
      <c r="CN129" s="654"/>
      <c r="CO129" s="654"/>
      <c r="CP129" s="654"/>
      <c r="CQ129" s="654"/>
      <c r="CR129" s="779"/>
      <c r="CS129" s="779"/>
      <c r="CT129" s="789"/>
      <c r="CU129" s="790"/>
      <c r="CV129" s="780"/>
      <c r="CW129" s="780"/>
      <c r="CX129" s="789"/>
      <c r="CY129" s="790"/>
      <c r="CZ129" s="780"/>
      <c r="DA129" s="780"/>
      <c r="DB129" s="789"/>
      <c r="DC129" s="790"/>
      <c r="DG129" s="654"/>
      <c r="DH129" s="654"/>
      <c r="DI129" s="654"/>
      <c r="DJ129" s="654"/>
      <c r="DK129" s="654"/>
      <c r="DL129" s="654"/>
      <c r="DM129" s="654"/>
      <c r="DN129" s="654"/>
    </row>
    <row r="130" spans="1:118" ht="12.75" hidden="1" customHeight="1">
      <c r="A130" s="213"/>
      <c r="B130" s="237">
        <v>1718002687</v>
      </c>
      <c r="C130" s="213" t="s">
        <v>626</v>
      </c>
      <c r="D130" s="100"/>
      <c r="E130" s="100">
        <f t="shared" si="130"/>
        <v>0</v>
      </c>
      <c r="F130" s="100">
        <f t="shared" si="117"/>
        <v>0</v>
      </c>
      <c r="G130" s="109">
        <f>F130-D130</f>
        <v>0</v>
      </c>
      <c r="H130" s="109">
        <v>0</v>
      </c>
      <c r="I130" s="100"/>
      <c r="J130" s="100"/>
      <c r="K130" s="103">
        <f t="shared" si="135"/>
        <v>0</v>
      </c>
      <c r="L130" s="103"/>
      <c r="M130" s="100"/>
      <c r="N130" s="100"/>
      <c r="O130" s="103">
        <f t="shared" si="131"/>
        <v>0</v>
      </c>
      <c r="P130" s="103"/>
      <c r="Q130" s="100"/>
      <c r="R130" s="100"/>
      <c r="S130" s="103">
        <f t="shared" si="132"/>
        <v>0</v>
      </c>
      <c r="T130" s="103"/>
      <c r="U130" s="100"/>
      <c r="V130" s="100"/>
      <c r="W130" s="103">
        <f t="shared" si="153"/>
        <v>0</v>
      </c>
      <c r="X130" s="103"/>
      <c r="Y130" s="640">
        <f t="shared" si="128"/>
        <v>0</v>
      </c>
      <c r="Z130" s="640">
        <f t="shared" si="128"/>
        <v>0</v>
      </c>
      <c r="AA130" s="103">
        <f t="shared" si="136"/>
        <v>0</v>
      </c>
      <c r="AB130" s="103"/>
      <c r="AC130" s="100"/>
      <c r="AD130" s="100"/>
      <c r="AE130" s="103">
        <f t="shared" si="137"/>
        <v>0</v>
      </c>
      <c r="AF130" s="103" t="e">
        <f>AD130/AC130</f>
        <v>#DIV/0!</v>
      </c>
      <c r="AG130" s="100"/>
      <c r="AH130" s="100"/>
      <c r="AI130" s="103"/>
      <c r="AJ130" s="100"/>
      <c r="AK130" s="100"/>
      <c r="AL130" s="103">
        <f t="shared" si="138"/>
        <v>0</v>
      </c>
      <c r="AM130" s="103"/>
      <c r="AN130" s="100"/>
      <c r="AO130" s="100"/>
      <c r="AP130" s="103">
        <f t="shared" si="134"/>
        <v>0</v>
      </c>
      <c r="AQ130" s="103"/>
      <c r="AR130" s="103"/>
      <c r="AS130" s="103"/>
      <c r="AT130" s="103"/>
      <c r="AU130" s="103"/>
      <c r="AV130" s="100"/>
      <c r="AW130" s="100"/>
      <c r="AX130" s="103">
        <f t="shared" si="139"/>
        <v>0</v>
      </c>
      <c r="AY130" s="103"/>
      <c r="AZ130" s="100"/>
      <c r="BA130" s="100"/>
      <c r="BB130" s="103">
        <v>0</v>
      </c>
      <c r="BC130" s="103"/>
      <c r="BD130" s="100"/>
      <c r="BE130" s="100"/>
      <c r="BF130" s="103">
        <f t="shared" si="140"/>
        <v>0</v>
      </c>
      <c r="BG130" s="103"/>
      <c r="BH130" s="100"/>
      <c r="BI130" s="100"/>
      <c r="BJ130" s="103">
        <f t="shared" si="141"/>
        <v>0</v>
      </c>
      <c r="BK130" s="103"/>
      <c r="BL130" s="100"/>
      <c r="BM130" s="100"/>
      <c r="BN130" s="103">
        <f t="shared" si="142"/>
        <v>0</v>
      </c>
      <c r="BO130" s="103"/>
      <c r="BP130" s="100"/>
      <c r="BQ130" s="100"/>
      <c r="BR130" s="103">
        <f t="shared" si="143"/>
        <v>0</v>
      </c>
      <c r="BS130" s="103"/>
      <c r="BT130" s="100"/>
      <c r="BU130" s="100"/>
      <c r="BV130" s="103">
        <f t="shared" si="144"/>
        <v>0</v>
      </c>
      <c r="BW130" s="103" t="e">
        <f t="shared" si="152"/>
        <v>#DIV/0!</v>
      </c>
      <c r="BX130" s="100"/>
      <c r="BY130" s="100"/>
      <c r="BZ130" s="103">
        <f t="shared" si="145"/>
        <v>0</v>
      </c>
      <c r="CA130" s="103"/>
      <c r="CB130" s="100"/>
      <c r="CC130" s="100"/>
      <c r="CD130" s="103">
        <f t="shared" si="146"/>
        <v>0</v>
      </c>
      <c r="CE130" s="103"/>
      <c r="CF130" s="100"/>
      <c r="CG130" s="100"/>
      <c r="CH130" s="103">
        <f t="shared" si="147"/>
        <v>0</v>
      </c>
      <c r="CI130" s="103"/>
      <c r="CJ130" s="100"/>
      <c r="CK130" s="100"/>
      <c r="CL130" s="103">
        <f t="shared" si="148"/>
        <v>0</v>
      </c>
      <c r="CM130" s="652"/>
      <c r="CN130" s="654"/>
      <c r="CO130" s="654"/>
      <c r="CP130" s="654">
        <v>0</v>
      </c>
      <c r="CQ130" s="654"/>
      <c r="CR130" s="779"/>
      <c r="CS130" s="779"/>
      <c r="CT130" s="789"/>
      <c r="CU130" s="790"/>
      <c r="CV130" s="780"/>
      <c r="CW130" s="780"/>
      <c r="CX130" s="789"/>
      <c r="CY130" s="790"/>
      <c r="CZ130" s="780"/>
      <c r="DA130" s="780"/>
      <c r="DB130" s="789">
        <f t="shared" si="149"/>
        <v>0</v>
      </c>
      <c r="DC130" s="790"/>
      <c r="DG130" s="654"/>
      <c r="DH130" s="654"/>
      <c r="DI130" s="654">
        <v>0</v>
      </c>
      <c r="DJ130" s="654"/>
      <c r="DK130" s="654"/>
      <c r="DL130" s="654"/>
      <c r="DM130" s="654">
        <v>0</v>
      </c>
      <c r="DN130" s="654"/>
    </row>
    <row r="131" spans="1:118" ht="12.75" hidden="1" customHeight="1">
      <c r="A131" s="213"/>
      <c r="B131" s="237"/>
      <c r="C131" s="213" t="s">
        <v>475</v>
      </c>
      <c r="D131" s="100"/>
      <c r="E131" s="100">
        <f t="shared" si="130"/>
        <v>0</v>
      </c>
      <c r="F131" s="100">
        <f t="shared" si="117"/>
        <v>0</v>
      </c>
      <c r="G131" s="109">
        <f>F131-D131</f>
        <v>0</v>
      </c>
      <c r="H131" s="109" t="e">
        <f>F131/D131</f>
        <v>#DIV/0!</v>
      </c>
      <c r="I131" s="100"/>
      <c r="J131" s="100"/>
      <c r="K131" s="103">
        <f t="shared" si="135"/>
        <v>0</v>
      </c>
      <c r="L131" s="103" t="e">
        <f t="shared" ref="L131:L136" si="154">J131/I131</f>
        <v>#DIV/0!</v>
      </c>
      <c r="M131" s="100"/>
      <c r="N131" s="100"/>
      <c r="O131" s="103">
        <f t="shared" si="131"/>
        <v>0</v>
      </c>
      <c r="P131" s="103"/>
      <c r="Q131" s="100"/>
      <c r="R131" s="100"/>
      <c r="S131" s="103">
        <f t="shared" si="132"/>
        <v>0</v>
      </c>
      <c r="T131" s="103"/>
      <c r="U131" s="100"/>
      <c r="V131" s="100"/>
      <c r="W131" s="103">
        <f t="shared" si="133"/>
        <v>0</v>
      </c>
      <c r="X131" s="103"/>
      <c r="Y131" s="640">
        <f t="shared" si="128"/>
        <v>0</v>
      </c>
      <c r="Z131" s="640">
        <f t="shared" si="128"/>
        <v>0</v>
      </c>
      <c r="AA131" s="103">
        <f t="shared" si="136"/>
        <v>0</v>
      </c>
      <c r="AB131" s="103"/>
      <c r="AC131" s="100"/>
      <c r="AD131" s="100"/>
      <c r="AE131" s="103">
        <f t="shared" si="137"/>
        <v>0</v>
      </c>
      <c r="AF131" s="103"/>
      <c r="AG131" s="100"/>
      <c r="AH131" s="100"/>
      <c r="AI131" s="103"/>
      <c r="AJ131" s="100"/>
      <c r="AK131" s="100"/>
      <c r="AL131" s="103">
        <f t="shared" si="138"/>
        <v>0</v>
      </c>
      <c r="AM131" s="103"/>
      <c r="AN131" s="100"/>
      <c r="AO131" s="100"/>
      <c r="AP131" s="103">
        <f t="shared" si="134"/>
        <v>0</v>
      </c>
      <c r="AQ131" s="103"/>
      <c r="AR131" s="103"/>
      <c r="AS131" s="103"/>
      <c r="AT131" s="103">
        <f>AS131-AR131</f>
        <v>0</v>
      </c>
      <c r="AU131" s="103"/>
      <c r="AV131" s="100"/>
      <c r="AW131" s="100"/>
      <c r="AX131" s="103">
        <f t="shared" si="139"/>
        <v>0</v>
      </c>
      <c r="AY131" s="103"/>
      <c r="AZ131" s="100"/>
      <c r="BA131" s="100"/>
      <c r="BB131" s="103">
        <v>0</v>
      </c>
      <c r="BC131" s="103"/>
      <c r="BD131" s="100"/>
      <c r="BE131" s="100"/>
      <c r="BF131" s="103">
        <f t="shared" si="140"/>
        <v>0</v>
      </c>
      <c r="BG131" s="103"/>
      <c r="BH131" s="100"/>
      <c r="BI131" s="100"/>
      <c r="BJ131" s="103">
        <f t="shared" si="141"/>
        <v>0</v>
      </c>
      <c r="BK131" s="103"/>
      <c r="BL131" s="100"/>
      <c r="BM131" s="100"/>
      <c r="BN131" s="103">
        <f t="shared" si="142"/>
        <v>0</v>
      </c>
      <c r="BO131" s="103"/>
      <c r="BP131" s="100"/>
      <c r="BQ131" s="100"/>
      <c r="BR131" s="103">
        <f t="shared" si="143"/>
        <v>0</v>
      </c>
      <c r="BS131" s="103"/>
      <c r="BT131" s="100"/>
      <c r="BU131" s="100"/>
      <c r="BV131" s="103">
        <f t="shared" si="144"/>
        <v>0</v>
      </c>
      <c r="BW131" s="103" t="e">
        <f t="shared" si="152"/>
        <v>#DIV/0!</v>
      </c>
      <c r="BX131" s="100"/>
      <c r="BY131" s="100"/>
      <c r="BZ131" s="103">
        <f t="shared" si="145"/>
        <v>0</v>
      </c>
      <c r="CA131" s="103"/>
      <c r="CB131" s="100"/>
      <c r="CC131" s="100"/>
      <c r="CD131" s="103">
        <f t="shared" si="146"/>
        <v>0</v>
      </c>
      <c r="CE131" s="103"/>
      <c r="CF131" s="100"/>
      <c r="CG131" s="100"/>
      <c r="CH131" s="103">
        <f t="shared" si="147"/>
        <v>0</v>
      </c>
      <c r="CI131" s="103"/>
      <c r="CJ131" s="100"/>
      <c r="CK131" s="100"/>
      <c r="CL131" s="103">
        <f t="shared" si="148"/>
        <v>0</v>
      </c>
      <c r="CM131" s="652"/>
      <c r="CN131" s="654"/>
      <c r="CO131" s="654"/>
      <c r="CP131" s="654">
        <v>0</v>
      </c>
      <c r="CQ131" s="654"/>
      <c r="CR131" s="779"/>
      <c r="CS131" s="779"/>
      <c r="CT131" s="789">
        <f>CS131-CR131</f>
        <v>0</v>
      </c>
      <c r="CU131" s="790"/>
      <c r="CV131" s="780"/>
      <c r="CW131" s="780"/>
      <c r="CX131" s="789"/>
      <c r="CY131" s="790"/>
      <c r="CZ131" s="780"/>
      <c r="DA131" s="780"/>
      <c r="DB131" s="789">
        <f t="shared" si="149"/>
        <v>0</v>
      </c>
      <c r="DC131" s="790"/>
      <c r="DG131" s="654"/>
      <c r="DH131" s="654"/>
      <c r="DI131" s="654">
        <v>0</v>
      </c>
      <c r="DJ131" s="654"/>
      <c r="DK131" s="654"/>
      <c r="DL131" s="654"/>
      <c r="DM131" s="654">
        <v>0</v>
      </c>
      <c r="DN131" s="654"/>
    </row>
    <row r="132" spans="1:118" ht="12.75" hidden="1" customHeight="1">
      <c r="A132" s="213"/>
      <c r="B132" s="237">
        <v>7704412966</v>
      </c>
      <c r="C132" s="213" t="s">
        <v>648</v>
      </c>
      <c r="D132" s="100"/>
      <c r="E132" s="100">
        <f t="shared" si="130"/>
        <v>0</v>
      </c>
      <c r="F132" s="100">
        <f t="shared" si="117"/>
        <v>0</v>
      </c>
      <c r="G132" s="790">
        <f>F132-D132</f>
        <v>0</v>
      </c>
      <c r="H132" s="109"/>
      <c r="I132" s="100"/>
      <c r="J132" s="100"/>
      <c r="K132" s="103">
        <f t="shared" si="135"/>
        <v>0</v>
      </c>
      <c r="L132" s="103"/>
      <c r="M132" s="100"/>
      <c r="N132" s="100"/>
      <c r="O132" s="103">
        <f t="shared" si="131"/>
        <v>0</v>
      </c>
      <c r="P132" s="103"/>
      <c r="Q132" s="100"/>
      <c r="R132" s="100"/>
      <c r="S132" s="103">
        <f t="shared" si="132"/>
        <v>0</v>
      </c>
      <c r="T132" s="103"/>
      <c r="U132" s="100"/>
      <c r="V132" s="100"/>
      <c r="W132" s="103">
        <f t="shared" si="133"/>
        <v>0</v>
      </c>
      <c r="X132" s="103"/>
      <c r="Y132" s="640"/>
      <c r="Z132" s="640"/>
      <c r="AA132" s="103"/>
      <c r="AB132" s="103"/>
      <c r="AC132" s="100"/>
      <c r="AD132" s="100"/>
      <c r="AE132" s="103"/>
      <c r="AF132" s="103"/>
      <c r="AG132" s="100"/>
      <c r="AH132" s="100"/>
      <c r="AI132" s="103"/>
      <c r="AJ132" s="100"/>
      <c r="AK132" s="100"/>
      <c r="AL132" s="103">
        <f t="shared" si="138"/>
        <v>0</v>
      </c>
      <c r="AM132" s="103"/>
      <c r="AN132" s="100"/>
      <c r="AO132" s="100"/>
      <c r="AP132" s="103">
        <f t="shared" si="134"/>
        <v>0</v>
      </c>
      <c r="AQ132" s="103"/>
      <c r="AR132" s="103"/>
      <c r="AS132" s="103"/>
      <c r="AT132" s="103"/>
      <c r="AU132" s="103"/>
      <c r="AV132" s="100"/>
      <c r="AW132" s="100"/>
      <c r="AX132" s="103">
        <f t="shared" si="139"/>
        <v>0</v>
      </c>
      <c r="AY132" s="103"/>
      <c r="AZ132" s="100"/>
      <c r="BA132" s="100"/>
      <c r="BB132" s="103"/>
      <c r="BC132" s="103"/>
      <c r="BD132" s="100"/>
      <c r="BE132" s="100"/>
      <c r="BF132" s="103"/>
      <c r="BG132" s="103"/>
      <c r="BH132" s="100"/>
      <c r="BI132" s="100"/>
      <c r="BJ132" s="103"/>
      <c r="BK132" s="103"/>
      <c r="BL132" s="100"/>
      <c r="BM132" s="100"/>
      <c r="BN132" s="103">
        <f t="shared" si="142"/>
        <v>0</v>
      </c>
      <c r="BO132" s="103"/>
      <c r="BP132" s="100"/>
      <c r="BQ132" s="100"/>
      <c r="BR132" s="103">
        <f t="shared" si="143"/>
        <v>0</v>
      </c>
      <c r="BS132" s="103"/>
      <c r="BT132" s="100"/>
      <c r="BU132" s="100"/>
      <c r="BV132" s="103"/>
      <c r="BW132" s="103"/>
      <c r="BX132" s="100"/>
      <c r="BY132" s="100"/>
      <c r="BZ132" s="103"/>
      <c r="CA132" s="103"/>
      <c r="CB132" s="100"/>
      <c r="CC132" s="100"/>
      <c r="CD132" s="103"/>
      <c r="CE132" s="103"/>
      <c r="CF132" s="100"/>
      <c r="CG132" s="100"/>
      <c r="CH132" s="103">
        <f t="shared" si="147"/>
        <v>0</v>
      </c>
      <c r="CI132" s="103"/>
      <c r="CJ132" s="100"/>
      <c r="CK132" s="100"/>
      <c r="CL132" s="103">
        <f t="shared" si="148"/>
        <v>0</v>
      </c>
      <c r="CM132" s="652"/>
      <c r="CN132" s="654"/>
      <c r="CO132" s="654"/>
      <c r="CP132" s="654">
        <v>0</v>
      </c>
      <c r="CQ132" s="654"/>
      <c r="CR132" s="779"/>
      <c r="CS132" s="779"/>
      <c r="CT132" s="789"/>
      <c r="CU132" s="790"/>
      <c r="CV132" s="780"/>
      <c r="CW132" s="780"/>
      <c r="CX132" s="789"/>
      <c r="CY132" s="790"/>
      <c r="CZ132" s="780"/>
      <c r="DA132" s="780"/>
      <c r="DB132" s="789"/>
      <c r="DC132" s="790"/>
      <c r="DG132" s="654"/>
      <c r="DH132" s="654"/>
      <c r="DI132" s="654">
        <v>0</v>
      </c>
      <c r="DJ132" s="654"/>
      <c r="DK132" s="654"/>
      <c r="DL132" s="654"/>
      <c r="DM132" s="654">
        <v>0</v>
      </c>
      <c r="DN132" s="654"/>
    </row>
    <row r="133" spans="1:118" s="816" customFormat="1" ht="12.75" customHeight="1">
      <c r="A133" s="805"/>
      <c r="B133" s="819">
        <v>1718001683</v>
      </c>
      <c r="C133" s="805" t="s">
        <v>322</v>
      </c>
      <c r="D133" s="809">
        <v>290.7543</v>
      </c>
      <c r="E133" s="809">
        <f t="shared" si="130"/>
        <v>290.7543</v>
      </c>
      <c r="F133" s="809">
        <f t="shared" si="117"/>
        <v>238.82892999999999</v>
      </c>
      <c r="G133" s="810">
        <f>F133-D133</f>
        <v>-51.925370000000015</v>
      </c>
      <c r="H133" s="810">
        <v>0</v>
      </c>
      <c r="I133" s="809"/>
      <c r="J133" s="809"/>
      <c r="K133" s="811">
        <f t="shared" si="135"/>
        <v>0</v>
      </c>
      <c r="L133" s="811"/>
      <c r="M133" s="809"/>
      <c r="N133" s="809"/>
      <c r="O133" s="811">
        <f t="shared" si="131"/>
        <v>0</v>
      </c>
      <c r="P133" s="811"/>
      <c r="Q133" s="809"/>
      <c r="R133" s="809">
        <v>0.66200000000000003</v>
      </c>
      <c r="S133" s="811">
        <f t="shared" si="132"/>
        <v>0.66200000000000003</v>
      </c>
      <c r="T133" s="811"/>
      <c r="U133" s="809"/>
      <c r="V133" s="809"/>
      <c r="W133" s="811">
        <f t="shared" si="133"/>
        <v>0</v>
      </c>
      <c r="X133" s="811"/>
      <c r="Y133" s="809">
        <f t="shared" si="128"/>
        <v>0</v>
      </c>
      <c r="Z133" s="809">
        <f t="shared" si="128"/>
        <v>0</v>
      </c>
      <c r="AA133" s="811">
        <f t="shared" si="136"/>
        <v>0</v>
      </c>
      <c r="AB133" s="811"/>
      <c r="AC133" s="809"/>
      <c r="AD133" s="809"/>
      <c r="AE133" s="811">
        <f t="shared" si="137"/>
        <v>0</v>
      </c>
      <c r="AF133" s="811"/>
      <c r="AG133" s="809"/>
      <c r="AH133" s="809"/>
      <c r="AI133" s="811"/>
      <c r="AJ133" s="809"/>
      <c r="AK133" s="809"/>
      <c r="AL133" s="811">
        <f t="shared" si="138"/>
        <v>0</v>
      </c>
      <c r="AM133" s="811"/>
      <c r="AN133" s="809"/>
      <c r="AO133" s="809"/>
      <c r="AP133" s="811">
        <f t="shared" si="134"/>
        <v>0</v>
      </c>
      <c r="AQ133" s="811"/>
      <c r="AR133" s="811"/>
      <c r="AS133" s="811"/>
      <c r="AT133" s="811">
        <f>AS133-AR133</f>
        <v>0</v>
      </c>
      <c r="AU133" s="811"/>
      <c r="AV133" s="809"/>
      <c r="AW133" s="809"/>
      <c r="AX133" s="811">
        <f t="shared" si="139"/>
        <v>0</v>
      </c>
      <c r="AY133" s="811"/>
      <c r="AZ133" s="809"/>
      <c r="BA133" s="809"/>
      <c r="BB133" s="811">
        <v>0</v>
      </c>
      <c r="BC133" s="811"/>
      <c r="BD133" s="809"/>
      <c r="BE133" s="809"/>
      <c r="BF133" s="811">
        <f t="shared" si="140"/>
        <v>0</v>
      </c>
      <c r="BG133" s="811"/>
      <c r="BH133" s="809"/>
      <c r="BI133" s="809"/>
      <c r="BJ133" s="811">
        <f t="shared" si="141"/>
        <v>0</v>
      </c>
      <c r="BK133" s="811"/>
      <c r="BL133" s="809"/>
      <c r="BM133" s="809"/>
      <c r="BN133" s="811">
        <f t="shared" si="142"/>
        <v>0</v>
      </c>
      <c r="BO133" s="811"/>
      <c r="BP133" s="809"/>
      <c r="BQ133" s="809"/>
      <c r="BR133" s="811">
        <f t="shared" si="143"/>
        <v>0</v>
      </c>
      <c r="BS133" s="811"/>
      <c r="BT133" s="809"/>
      <c r="BU133" s="809"/>
      <c r="BV133" s="811">
        <f t="shared" si="144"/>
        <v>0</v>
      </c>
      <c r="BW133" s="811" t="e">
        <f t="shared" si="152"/>
        <v>#DIV/0!</v>
      </c>
      <c r="BX133" s="809"/>
      <c r="BY133" s="809"/>
      <c r="BZ133" s="811">
        <f t="shared" si="145"/>
        <v>0</v>
      </c>
      <c r="CA133" s="811"/>
      <c r="CB133" s="809"/>
      <c r="CC133" s="809"/>
      <c r="CD133" s="811">
        <f t="shared" si="146"/>
        <v>0</v>
      </c>
      <c r="CE133" s="811"/>
      <c r="CF133" s="809"/>
      <c r="CG133" s="809"/>
      <c r="CH133" s="811">
        <f t="shared" si="147"/>
        <v>0</v>
      </c>
      <c r="CI133" s="811"/>
      <c r="CJ133" s="809"/>
      <c r="CK133" s="809"/>
      <c r="CL133" s="811">
        <f t="shared" si="148"/>
        <v>0</v>
      </c>
      <c r="CM133" s="812"/>
      <c r="CN133" s="811"/>
      <c r="CO133" s="811"/>
      <c r="CP133" s="811">
        <v>0</v>
      </c>
      <c r="CQ133" s="811"/>
      <c r="CR133" s="813"/>
      <c r="CS133" s="813">
        <v>214.9237</v>
      </c>
      <c r="CT133" s="814">
        <f>CS133-CR133</f>
        <v>214.9237</v>
      </c>
      <c r="CU133" s="810"/>
      <c r="CV133" s="815"/>
      <c r="CW133" s="815"/>
      <c r="CX133" s="814"/>
      <c r="CY133" s="810"/>
      <c r="CZ133" s="815"/>
      <c r="DA133" s="815"/>
      <c r="DB133" s="814">
        <f t="shared" si="149"/>
        <v>0</v>
      </c>
      <c r="DC133" s="810"/>
      <c r="DG133" s="811"/>
      <c r="DH133" s="811"/>
      <c r="DI133" s="811">
        <v>0</v>
      </c>
      <c r="DJ133" s="811"/>
      <c r="DK133" s="811">
        <v>290.7543</v>
      </c>
      <c r="DL133" s="811">
        <v>23.243230000000001</v>
      </c>
      <c r="DM133" s="811">
        <v>0</v>
      </c>
      <c r="DN133" s="811"/>
    </row>
    <row r="134" spans="1:118" s="816" customFormat="1" ht="12.75" customHeight="1">
      <c r="A134" s="805"/>
      <c r="B134" s="819">
        <v>1718002609</v>
      </c>
      <c r="C134" s="805" t="s">
        <v>726</v>
      </c>
      <c r="D134" s="809"/>
      <c r="E134" s="809">
        <f t="shared" si="130"/>
        <v>0</v>
      </c>
      <c r="F134" s="809">
        <f t="shared" si="117"/>
        <v>50.770250000000004</v>
      </c>
      <c r="G134" s="810"/>
      <c r="H134" s="810"/>
      <c r="I134" s="809"/>
      <c r="J134" s="809">
        <v>0</v>
      </c>
      <c r="K134" s="811"/>
      <c r="L134" s="811"/>
      <c r="M134" s="809"/>
      <c r="N134" s="809"/>
      <c r="O134" s="811"/>
      <c r="P134" s="811"/>
      <c r="Q134" s="809"/>
      <c r="R134" s="809"/>
      <c r="S134" s="811"/>
      <c r="T134" s="811"/>
      <c r="U134" s="809"/>
      <c r="V134" s="809"/>
      <c r="W134" s="811"/>
      <c r="X134" s="811"/>
      <c r="Y134" s="809"/>
      <c r="Z134" s="809"/>
      <c r="AA134" s="811"/>
      <c r="AB134" s="811"/>
      <c r="AC134" s="809"/>
      <c r="AD134" s="809"/>
      <c r="AE134" s="811"/>
      <c r="AF134" s="811"/>
      <c r="AG134" s="809"/>
      <c r="AH134" s="809"/>
      <c r="AI134" s="811"/>
      <c r="AJ134" s="809"/>
      <c r="AK134" s="809"/>
      <c r="AL134" s="811"/>
      <c r="AM134" s="811"/>
      <c r="AN134" s="809"/>
      <c r="AO134" s="809"/>
      <c r="AP134" s="811"/>
      <c r="AQ134" s="811"/>
      <c r="AR134" s="811"/>
      <c r="AS134" s="811"/>
      <c r="AT134" s="811"/>
      <c r="AU134" s="811"/>
      <c r="AV134" s="809"/>
      <c r="AW134" s="809"/>
      <c r="AX134" s="811"/>
      <c r="AY134" s="811"/>
      <c r="AZ134" s="809"/>
      <c r="BA134" s="809"/>
      <c r="BB134" s="811"/>
      <c r="BC134" s="811"/>
      <c r="BD134" s="809"/>
      <c r="BE134" s="809"/>
      <c r="BF134" s="811"/>
      <c r="BG134" s="811"/>
      <c r="BH134" s="809"/>
      <c r="BI134" s="809"/>
      <c r="BJ134" s="811"/>
      <c r="BK134" s="811"/>
      <c r="BL134" s="809"/>
      <c r="BM134" s="809"/>
      <c r="BN134" s="811"/>
      <c r="BO134" s="811"/>
      <c r="BP134" s="809"/>
      <c r="BQ134" s="809"/>
      <c r="BR134" s="811"/>
      <c r="BS134" s="811"/>
      <c r="BT134" s="809"/>
      <c r="BU134" s="809"/>
      <c r="BV134" s="811"/>
      <c r="BW134" s="811"/>
      <c r="BX134" s="809"/>
      <c r="BY134" s="809"/>
      <c r="BZ134" s="811"/>
      <c r="CA134" s="811"/>
      <c r="CB134" s="809"/>
      <c r="CC134" s="809"/>
      <c r="CD134" s="811"/>
      <c r="CE134" s="811"/>
      <c r="CF134" s="809"/>
      <c r="CG134" s="809"/>
      <c r="CH134" s="811"/>
      <c r="CI134" s="811"/>
      <c r="CJ134" s="809"/>
      <c r="CK134" s="809"/>
      <c r="CL134" s="811"/>
      <c r="CM134" s="812"/>
      <c r="CN134" s="811"/>
      <c r="CO134" s="811"/>
      <c r="CP134" s="811"/>
      <c r="CQ134" s="811"/>
      <c r="CR134" s="813"/>
      <c r="CS134" s="813">
        <v>0.10002</v>
      </c>
      <c r="CT134" s="814"/>
      <c r="CU134" s="810"/>
      <c r="CV134" s="815"/>
      <c r="CW134" s="815"/>
      <c r="CX134" s="814"/>
      <c r="CY134" s="810"/>
      <c r="CZ134" s="815"/>
      <c r="DA134" s="815">
        <v>3.7111000000000001</v>
      </c>
      <c r="DB134" s="814"/>
      <c r="DC134" s="810"/>
      <c r="DG134" s="811"/>
      <c r="DH134" s="811"/>
      <c r="DI134" s="811"/>
      <c r="DJ134" s="811"/>
      <c r="DK134" s="811"/>
      <c r="DL134" s="811">
        <v>46.959130000000002</v>
      </c>
      <c r="DM134" s="811"/>
      <c r="DN134" s="811"/>
    </row>
    <row r="135" spans="1:118" ht="12.75" hidden="1" customHeight="1">
      <c r="A135" s="213"/>
      <c r="B135" s="237"/>
      <c r="C135" s="213" t="s">
        <v>583</v>
      </c>
      <c r="D135" s="100"/>
      <c r="E135" s="100">
        <f t="shared" si="130"/>
        <v>0</v>
      </c>
      <c r="F135" s="100">
        <f t="shared" si="117"/>
        <v>0</v>
      </c>
      <c r="G135" s="790">
        <f t="shared" ref="G135:G146" si="155">F135-D135</f>
        <v>0</v>
      </c>
      <c r="H135" s="109" t="e">
        <f>F135/D135</f>
        <v>#DIV/0!</v>
      </c>
      <c r="I135" s="100"/>
      <c r="J135" s="100"/>
      <c r="K135" s="103">
        <f t="shared" si="135"/>
        <v>0</v>
      </c>
      <c r="L135" s="103" t="e">
        <f t="shared" si="154"/>
        <v>#DIV/0!</v>
      </c>
      <c r="M135" s="100"/>
      <c r="N135" s="100"/>
      <c r="O135" s="103">
        <f t="shared" si="131"/>
        <v>0</v>
      </c>
      <c r="P135" s="103"/>
      <c r="Q135" s="100"/>
      <c r="R135" s="100"/>
      <c r="S135" s="103">
        <f t="shared" si="132"/>
        <v>0</v>
      </c>
      <c r="T135" s="103"/>
      <c r="U135" s="100"/>
      <c r="V135" s="100"/>
      <c r="W135" s="103">
        <f t="shared" si="133"/>
        <v>0</v>
      </c>
      <c r="X135" s="103"/>
      <c r="Y135" s="640">
        <f t="shared" si="128"/>
        <v>0</v>
      </c>
      <c r="Z135" s="640">
        <f t="shared" si="128"/>
        <v>0</v>
      </c>
      <c r="AA135" s="103">
        <f t="shared" si="136"/>
        <v>0</v>
      </c>
      <c r="AB135" s="103"/>
      <c r="AC135" s="100"/>
      <c r="AD135" s="100"/>
      <c r="AE135" s="103">
        <f t="shared" si="137"/>
        <v>0</v>
      </c>
      <c r="AF135" s="103"/>
      <c r="AG135" s="100"/>
      <c r="AH135" s="100"/>
      <c r="AI135" s="103"/>
      <c r="AJ135" s="100"/>
      <c r="AK135" s="100"/>
      <c r="AL135" s="103">
        <f t="shared" si="138"/>
        <v>0</v>
      </c>
      <c r="AM135" s="103"/>
      <c r="AN135" s="100"/>
      <c r="AO135" s="100"/>
      <c r="AP135" s="103">
        <f t="shared" si="134"/>
        <v>0</v>
      </c>
      <c r="AQ135" s="103"/>
      <c r="AR135" s="103"/>
      <c r="AS135" s="103"/>
      <c r="AT135" s="103"/>
      <c r="AU135" s="103"/>
      <c r="AV135" s="100"/>
      <c r="AW135" s="100"/>
      <c r="AX135" s="103">
        <f t="shared" si="139"/>
        <v>0</v>
      </c>
      <c r="AY135" s="103"/>
      <c r="AZ135" s="100"/>
      <c r="BA135" s="100"/>
      <c r="BB135" s="103">
        <v>0</v>
      </c>
      <c r="BC135" s="103"/>
      <c r="BD135" s="100"/>
      <c r="BE135" s="100"/>
      <c r="BF135" s="103">
        <f t="shared" si="140"/>
        <v>0</v>
      </c>
      <c r="BG135" s="103"/>
      <c r="BH135" s="100"/>
      <c r="BI135" s="100"/>
      <c r="BJ135" s="103">
        <f t="shared" si="141"/>
        <v>0</v>
      </c>
      <c r="BK135" s="103"/>
      <c r="BL135" s="100"/>
      <c r="BM135" s="100"/>
      <c r="BN135" s="103">
        <f t="shared" si="142"/>
        <v>0</v>
      </c>
      <c r="BO135" s="103"/>
      <c r="BP135" s="100"/>
      <c r="BQ135" s="100"/>
      <c r="BR135" s="103">
        <f t="shared" si="143"/>
        <v>0</v>
      </c>
      <c r="BS135" s="103"/>
      <c r="BT135" s="100"/>
      <c r="BU135" s="100"/>
      <c r="BV135" s="103">
        <f t="shared" si="144"/>
        <v>0</v>
      </c>
      <c r="BW135" s="103" t="e">
        <f t="shared" si="152"/>
        <v>#DIV/0!</v>
      </c>
      <c r="BX135" s="100"/>
      <c r="BY135" s="100"/>
      <c r="BZ135" s="103">
        <f t="shared" si="145"/>
        <v>0</v>
      </c>
      <c r="CA135" s="103"/>
      <c r="CB135" s="100"/>
      <c r="CC135" s="100"/>
      <c r="CD135" s="103">
        <f t="shared" si="146"/>
        <v>0</v>
      </c>
      <c r="CE135" s="103"/>
      <c r="CF135" s="100"/>
      <c r="CG135" s="100"/>
      <c r="CH135" s="103">
        <f t="shared" si="147"/>
        <v>0</v>
      </c>
      <c r="CI135" s="103"/>
      <c r="CJ135" s="100"/>
      <c r="CK135" s="100"/>
      <c r="CL135" s="103">
        <f t="shared" si="148"/>
        <v>0</v>
      </c>
      <c r="CM135" s="652"/>
      <c r="CN135" s="654"/>
      <c r="CO135" s="654"/>
      <c r="CP135" s="654">
        <v>0</v>
      </c>
      <c r="CQ135" s="654"/>
      <c r="CR135" s="779"/>
      <c r="CS135" s="779"/>
      <c r="CT135" s="789">
        <f>CS135-CR135</f>
        <v>0</v>
      </c>
      <c r="CU135" s="790"/>
      <c r="CV135" s="780"/>
      <c r="CW135" s="780"/>
      <c r="CX135" s="789"/>
      <c r="CY135" s="790"/>
      <c r="CZ135" s="780"/>
      <c r="DA135" s="780"/>
      <c r="DB135" s="789">
        <f t="shared" si="149"/>
        <v>0</v>
      </c>
      <c r="DC135" s="790"/>
      <c r="DG135" s="654"/>
      <c r="DH135" s="654"/>
      <c r="DI135" s="654">
        <v>0</v>
      </c>
      <c r="DJ135" s="654"/>
      <c r="DK135" s="654"/>
      <c r="DL135" s="654"/>
      <c r="DM135" s="654">
        <v>0</v>
      </c>
      <c r="DN135" s="654"/>
    </row>
    <row r="136" spans="1:118" ht="16.5" hidden="1" customHeight="1">
      <c r="A136" s="213"/>
      <c r="B136" s="237"/>
      <c r="C136" s="213" t="s">
        <v>323</v>
      </c>
      <c r="D136" s="100"/>
      <c r="E136" s="100">
        <f t="shared" si="130"/>
        <v>0</v>
      </c>
      <c r="F136" s="100">
        <f t="shared" si="117"/>
        <v>0</v>
      </c>
      <c r="G136" s="790">
        <f t="shared" si="155"/>
        <v>0</v>
      </c>
      <c r="H136" s="109" t="e">
        <f>F136/D136</f>
        <v>#DIV/0!</v>
      </c>
      <c r="I136" s="100"/>
      <c r="J136" s="100"/>
      <c r="K136" s="103">
        <f t="shared" si="135"/>
        <v>0</v>
      </c>
      <c r="L136" s="103" t="e">
        <f t="shared" si="154"/>
        <v>#DIV/0!</v>
      </c>
      <c r="M136" s="100"/>
      <c r="N136" s="100"/>
      <c r="O136" s="103">
        <f t="shared" si="131"/>
        <v>0</v>
      </c>
      <c r="P136" s="103"/>
      <c r="Q136" s="100"/>
      <c r="R136" s="100"/>
      <c r="S136" s="103">
        <f t="shared" si="132"/>
        <v>0</v>
      </c>
      <c r="T136" s="103"/>
      <c r="U136" s="100"/>
      <c r="V136" s="100"/>
      <c r="W136" s="103">
        <f t="shared" si="133"/>
        <v>0</v>
      </c>
      <c r="X136" s="103"/>
      <c r="Y136" s="640">
        <f t="shared" si="128"/>
        <v>0</v>
      </c>
      <c r="Z136" s="640">
        <f t="shared" si="128"/>
        <v>0</v>
      </c>
      <c r="AA136" s="103">
        <f t="shared" si="136"/>
        <v>0</v>
      </c>
      <c r="AB136" s="103"/>
      <c r="AC136" s="100"/>
      <c r="AD136" s="100"/>
      <c r="AE136" s="103">
        <f t="shared" si="137"/>
        <v>0</v>
      </c>
      <c r="AF136" s="103"/>
      <c r="AG136" s="100"/>
      <c r="AH136" s="100"/>
      <c r="AI136" s="103"/>
      <c r="AJ136" s="100"/>
      <c r="AK136" s="100"/>
      <c r="AL136" s="103">
        <f t="shared" si="138"/>
        <v>0</v>
      </c>
      <c r="AM136" s="103"/>
      <c r="AN136" s="100"/>
      <c r="AO136" s="100"/>
      <c r="AP136" s="103">
        <f t="shared" si="134"/>
        <v>0</v>
      </c>
      <c r="AQ136" s="103"/>
      <c r="AR136" s="103"/>
      <c r="AS136" s="103"/>
      <c r="AT136" s="103">
        <f>AS136-AR136</f>
        <v>0</v>
      </c>
      <c r="AU136" s="103"/>
      <c r="AV136" s="100"/>
      <c r="AW136" s="100"/>
      <c r="AX136" s="103">
        <f t="shared" si="139"/>
        <v>0</v>
      </c>
      <c r="AY136" s="103"/>
      <c r="AZ136" s="100"/>
      <c r="BA136" s="100"/>
      <c r="BB136" s="103">
        <v>0</v>
      </c>
      <c r="BC136" s="103"/>
      <c r="BD136" s="100"/>
      <c r="BE136" s="100"/>
      <c r="BF136" s="103">
        <f t="shared" si="140"/>
        <v>0</v>
      </c>
      <c r="BG136" s="103"/>
      <c r="BH136" s="100"/>
      <c r="BI136" s="100"/>
      <c r="BJ136" s="103">
        <f t="shared" si="141"/>
        <v>0</v>
      </c>
      <c r="BK136" s="103"/>
      <c r="BL136" s="100"/>
      <c r="BM136" s="100"/>
      <c r="BN136" s="103">
        <f t="shared" si="142"/>
        <v>0</v>
      </c>
      <c r="BO136" s="103"/>
      <c r="BP136" s="100"/>
      <c r="BQ136" s="100"/>
      <c r="BR136" s="103">
        <f t="shared" si="143"/>
        <v>0</v>
      </c>
      <c r="BS136" s="103"/>
      <c r="BT136" s="100"/>
      <c r="BU136" s="100"/>
      <c r="BV136" s="103">
        <f t="shared" si="144"/>
        <v>0</v>
      </c>
      <c r="BW136" s="103" t="e">
        <f t="shared" si="152"/>
        <v>#DIV/0!</v>
      </c>
      <c r="BX136" s="100"/>
      <c r="BY136" s="100"/>
      <c r="BZ136" s="103">
        <f t="shared" si="145"/>
        <v>0</v>
      </c>
      <c r="CA136" s="103"/>
      <c r="CB136" s="100"/>
      <c r="CC136" s="100"/>
      <c r="CD136" s="103">
        <f t="shared" si="146"/>
        <v>0</v>
      </c>
      <c r="CE136" s="103"/>
      <c r="CF136" s="100"/>
      <c r="CG136" s="100"/>
      <c r="CH136" s="103">
        <f t="shared" si="147"/>
        <v>0</v>
      </c>
      <c r="CI136" s="103"/>
      <c r="CJ136" s="100"/>
      <c r="CK136" s="100"/>
      <c r="CL136" s="103">
        <f t="shared" si="148"/>
        <v>0</v>
      </c>
      <c r="CM136" s="652"/>
      <c r="CN136" s="654"/>
      <c r="CO136" s="654"/>
      <c r="CP136" s="654">
        <v>0</v>
      </c>
      <c r="CQ136" s="654"/>
      <c r="CR136" s="779"/>
      <c r="CS136" s="779"/>
      <c r="CT136" s="789">
        <f>CS136-CR136</f>
        <v>0</v>
      </c>
      <c r="CU136" s="790"/>
      <c r="CV136" s="780"/>
      <c r="CW136" s="780"/>
      <c r="CX136" s="789"/>
      <c r="CY136" s="790"/>
      <c r="CZ136" s="780"/>
      <c r="DA136" s="780"/>
      <c r="DB136" s="789">
        <f t="shared" si="149"/>
        <v>0</v>
      </c>
      <c r="DC136" s="790"/>
      <c r="DG136" s="654"/>
      <c r="DH136" s="654"/>
      <c r="DI136" s="654">
        <v>0</v>
      </c>
      <c r="DJ136" s="654"/>
      <c r="DK136" s="654"/>
      <c r="DL136" s="654"/>
      <c r="DM136" s="654">
        <v>0</v>
      </c>
      <c r="DN136" s="654"/>
    </row>
    <row r="137" spans="1:118" ht="16.5" hidden="1" customHeight="1">
      <c r="A137" s="213"/>
      <c r="B137" s="237">
        <v>1718002630</v>
      </c>
      <c r="C137" s="213" t="s">
        <v>789</v>
      </c>
      <c r="D137" s="100"/>
      <c r="E137" s="100">
        <f t="shared" si="130"/>
        <v>0</v>
      </c>
      <c r="F137" s="100">
        <f t="shared" si="117"/>
        <v>0</v>
      </c>
      <c r="G137" s="790">
        <f t="shared" si="155"/>
        <v>0</v>
      </c>
      <c r="H137" s="109"/>
      <c r="I137" s="100"/>
      <c r="J137" s="100"/>
      <c r="K137" s="103"/>
      <c r="L137" s="103"/>
      <c r="M137" s="100"/>
      <c r="N137" s="100"/>
      <c r="O137" s="103"/>
      <c r="P137" s="103"/>
      <c r="Q137" s="100"/>
      <c r="R137" s="100"/>
      <c r="S137" s="103"/>
      <c r="T137" s="103"/>
      <c r="U137" s="100"/>
      <c r="V137" s="100"/>
      <c r="W137" s="103"/>
      <c r="X137" s="103"/>
      <c r="Y137" s="640"/>
      <c r="Z137" s="640"/>
      <c r="AA137" s="103"/>
      <c r="AB137" s="103"/>
      <c r="AC137" s="100"/>
      <c r="AD137" s="100"/>
      <c r="AE137" s="103"/>
      <c r="AF137" s="103"/>
      <c r="AG137" s="100"/>
      <c r="AH137" s="100"/>
      <c r="AI137" s="103"/>
      <c r="AJ137" s="100"/>
      <c r="AK137" s="100"/>
      <c r="AL137" s="103"/>
      <c r="AM137" s="103"/>
      <c r="AN137" s="100"/>
      <c r="AO137" s="100"/>
      <c r="AP137" s="103"/>
      <c r="AQ137" s="103"/>
      <c r="AR137" s="103"/>
      <c r="AS137" s="103"/>
      <c r="AT137" s="103"/>
      <c r="AU137" s="103"/>
      <c r="AV137" s="100"/>
      <c r="AW137" s="100"/>
      <c r="AX137" s="103"/>
      <c r="AY137" s="103"/>
      <c r="AZ137" s="100"/>
      <c r="BA137" s="100"/>
      <c r="BB137" s="103"/>
      <c r="BC137" s="103"/>
      <c r="BD137" s="100"/>
      <c r="BE137" s="100"/>
      <c r="BF137" s="103"/>
      <c r="BG137" s="103"/>
      <c r="BH137" s="100"/>
      <c r="BI137" s="100"/>
      <c r="BJ137" s="103"/>
      <c r="BK137" s="103"/>
      <c r="BL137" s="100"/>
      <c r="BM137" s="100"/>
      <c r="BN137" s="103"/>
      <c r="BO137" s="103"/>
      <c r="BP137" s="100"/>
      <c r="BQ137" s="100"/>
      <c r="BR137" s="103"/>
      <c r="BS137" s="103"/>
      <c r="BT137" s="100"/>
      <c r="BU137" s="100"/>
      <c r="BV137" s="103"/>
      <c r="BW137" s="103"/>
      <c r="BX137" s="100"/>
      <c r="BY137" s="100"/>
      <c r="BZ137" s="103"/>
      <c r="CA137" s="103"/>
      <c r="CB137" s="100"/>
      <c r="CC137" s="100"/>
      <c r="CD137" s="103"/>
      <c r="CE137" s="103"/>
      <c r="CF137" s="100"/>
      <c r="CG137" s="100"/>
      <c r="CH137" s="103"/>
      <c r="CI137" s="103"/>
      <c r="CJ137" s="100"/>
      <c r="CK137" s="100"/>
      <c r="CL137" s="103"/>
      <c r="CM137" s="652"/>
      <c r="CN137" s="654"/>
      <c r="CO137" s="654"/>
      <c r="CP137" s="654"/>
      <c r="CQ137" s="654"/>
      <c r="CR137" s="779"/>
      <c r="CS137" s="779"/>
      <c r="CT137" s="789"/>
      <c r="CU137" s="790"/>
      <c r="CV137" s="780"/>
      <c r="CW137" s="780"/>
      <c r="CX137" s="789"/>
      <c r="CY137" s="790"/>
      <c r="CZ137" s="780"/>
      <c r="DA137" s="780"/>
      <c r="DB137" s="789"/>
      <c r="DC137" s="790"/>
      <c r="DG137" s="654"/>
      <c r="DH137" s="654"/>
      <c r="DI137" s="654"/>
      <c r="DJ137" s="654"/>
      <c r="DK137" s="654"/>
      <c r="DL137" s="654"/>
      <c r="DM137" s="654"/>
      <c r="DN137" s="654"/>
    </row>
    <row r="138" spans="1:118" ht="16.5" customHeight="1">
      <c r="A138" s="213"/>
      <c r="B138" s="237">
        <v>1718001926</v>
      </c>
      <c r="C138" s="213" t="s">
        <v>324</v>
      </c>
      <c r="D138" s="100"/>
      <c r="E138" s="100">
        <f t="shared" si="130"/>
        <v>0.88100000000000001</v>
      </c>
      <c r="F138" s="100">
        <f t="shared" si="117"/>
        <v>0</v>
      </c>
      <c r="G138" s="109">
        <f t="shared" si="155"/>
        <v>0</v>
      </c>
      <c r="H138" s="109" t="e">
        <f>F138/D138</f>
        <v>#DIV/0!</v>
      </c>
      <c r="I138" s="100"/>
      <c r="J138" s="100"/>
      <c r="K138" s="103">
        <f t="shared" si="135"/>
        <v>0</v>
      </c>
      <c r="L138" s="103"/>
      <c r="M138" s="100"/>
      <c r="N138" s="100"/>
      <c r="O138" s="103">
        <f t="shared" si="131"/>
        <v>0</v>
      </c>
      <c r="P138" s="103"/>
      <c r="Q138" s="100">
        <v>0.88100000000000001</v>
      </c>
      <c r="R138" s="100"/>
      <c r="S138" s="103">
        <f t="shared" si="132"/>
        <v>-0.88100000000000001</v>
      </c>
      <c r="T138" s="103"/>
      <c r="U138" s="100"/>
      <c r="V138" s="100"/>
      <c r="W138" s="103">
        <f t="shared" si="133"/>
        <v>0</v>
      </c>
      <c r="X138" s="103"/>
      <c r="Y138" s="640">
        <f t="shared" si="128"/>
        <v>0</v>
      </c>
      <c r="Z138" s="640">
        <f t="shared" si="128"/>
        <v>0</v>
      </c>
      <c r="AA138" s="103">
        <f t="shared" si="136"/>
        <v>0</v>
      </c>
      <c r="AB138" s="103"/>
      <c r="AC138" s="100"/>
      <c r="AD138" s="100"/>
      <c r="AE138" s="103"/>
      <c r="AF138" s="103"/>
      <c r="AG138" s="100"/>
      <c r="AH138" s="100"/>
      <c r="AI138" s="103"/>
      <c r="AJ138" s="100"/>
      <c r="AK138" s="100"/>
      <c r="AL138" s="103">
        <f t="shared" si="138"/>
        <v>0</v>
      </c>
      <c r="AM138" s="103"/>
      <c r="AN138" s="100"/>
      <c r="AO138" s="100"/>
      <c r="AP138" s="103">
        <f t="shared" si="134"/>
        <v>0</v>
      </c>
      <c r="AQ138" s="103"/>
      <c r="AR138" s="103"/>
      <c r="AS138" s="103"/>
      <c r="AT138" s="103"/>
      <c r="AU138" s="103"/>
      <c r="AV138" s="100"/>
      <c r="AW138" s="100"/>
      <c r="AX138" s="103">
        <f t="shared" si="139"/>
        <v>0</v>
      </c>
      <c r="AY138" s="103"/>
      <c r="AZ138" s="100"/>
      <c r="BA138" s="100"/>
      <c r="BB138" s="103">
        <v>0</v>
      </c>
      <c r="BC138" s="103"/>
      <c r="BD138" s="100"/>
      <c r="BE138" s="100"/>
      <c r="BF138" s="103">
        <f t="shared" si="140"/>
        <v>0</v>
      </c>
      <c r="BG138" s="103"/>
      <c r="BH138" s="100"/>
      <c r="BI138" s="100"/>
      <c r="BJ138" s="103">
        <f t="shared" si="141"/>
        <v>0</v>
      </c>
      <c r="BK138" s="103"/>
      <c r="BL138" s="640"/>
      <c r="BM138" s="640"/>
      <c r="BN138" s="103">
        <f t="shared" si="142"/>
        <v>0</v>
      </c>
      <c r="BO138" s="103"/>
      <c r="BP138" s="100"/>
      <c r="BQ138" s="100"/>
      <c r="BR138" s="103">
        <f t="shared" si="143"/>
        <v>0</v>
      </c>
      <c r="BS138" s="103"/>
      <c r="BT138" s="100"/>
      <c r="BU138" s="100"/>
      <c r="BV138" s="103">
        <f t="shared" si="144"/>
        <v>0</v>
      </c>
      <c r="BW138" s="103" t="e">
        <f t="shared" si="152"/>
        <v>#DIV/0!</v>
      </c>
      <c r="BX138" s="100"/>
      <c r="BY138" s="100"/>
      <c r="BZ138" s="103">
        <f t="shared" si="145"/>
        <v>0</v>
      </c>
      <c r="CA138" s="103"/>
      <c r="CB138" s="100"/>
      <c r="CC138" s="100"/>
      <c r="CD138" s="103">
        <f t="shared" si="146"/>
        <v>0</v>
      </c>
      <c r="CE138" s="103"/>
      <c r="CF138" s="100"/>
      <c r="CG138" s="640"/>
      <c r="CH138" s="103"/>
      <c r="CI138" s="103"/>
      <c r="CJ138" s="100"/>
      <c r="CK138" s="100"/>
      <c r="CL138" s="103">
        <f t="shared" si="148"/>
        <v>0</v>
      </c>
      <c r="CM138" s="652"/>
      <c r="CN138" s="654"/>
      <c r="CO138" s="654"/>
      <c r="CP138" s="654">
        <v>0</v>
      </c>
      <c r="CQ138" s="654"/>
      <c r="CR138" s="779"/>
      <c r="CS138" s="779"/>
      <c r="CT138" s="789"/>
      <c r="CU138" s="790"/>
      <c r="CV138" s="780"/>
      <c r="CW138" s="780"/>
      <c r="CX138" s="789"/>
      <c r="CY138" s="790"/>
      <c r="CZ138" s="780"/>
      <c r="DA138" s="780"/>
      <c r="DB138" s="789">
        <f t="shared" si="149"/>
        <v>0</v>
      </c>
      <c r="DC138" s="790"/>
      <c r="DG138" s="654"/>
      <c r="DH138" s="654"/>
      <c r="DI138" s="654">
        <v>0</v>
      </c>
      <c r="DJ138" s="654"/>
      <c r="DK138" s="654"/>
      <c r="DL138" s="654"/>
      <c r="DM138" s="654">
        <v>0</v>
      </c>
      <c r="DN138" s="654"/>
    </row>
    <row r="139" spans="1:118" s="816" customFormat="1">
      <c r="A139" s="805"/>
      <c r="B139" s="819">
        <v>1718002704</v>
      </c>
      <c r="C139" s="813" t="s">
        <v>918</v>
      </c>
      <c r="D139" s="809"/>
      <c r="E139" s="809">
        <f t="shared" si="130"/>
        <v>0</v>
      </c>
      <c r="F139" s="809">
        <f t="shared" si="117"/>
        <v>3.25</v>
      </c>
      <c r="G139" s="810">
        <f t="shared" si="155"/>
        <v>3.25</v>
      </c>
      <c r="H139" s="810">
        <v>0</v>
      </c>
      <c r="I139" s="809"/>
      <c r="J139" s="809"/>
      <c r="K139" s="811">
        <f t="shared" si="135"/>
        <v>0</v>
      </c>
      <c r="L139" s="811"/>
      <c r="M139" s="809"/>
      <c r="N139" s="809"/>
      <c r="O139" s="811">
        <f t="shared" si="131"/>
        <v>0</v>
      </c>
      <c r="P139" s="811"/>
      <c r="Q139" s="809"/>
      <c r="R139" s="809"/>
      <c r="S139" s="811">
        <f t="shared" si="132"/>
        <v>0</v>
      </c>
      <c r="T139" s="811"/>
      <c r="U139" s="809"/>
      <c r="V139" s="809"/>
      <c r="W139" s="811">
        <f t="shared" si="133"/>
        <v>0</v>
      </c>
      <c r="X139" s="811"/>
      <c r="Y139" s="809">
        <f t="shared" si="128"/>
        <v>0</v>
      </c>
      <c r="Z139" s="809">
        <f t="shared" si="128"/>
        <v>0</v>
      </c>
      <c r="AA139" s="811">
        <f t="shared" si="136"/>
        <v>0</v>
      </c>
      <c r="AB139" s="811"/>
      <c r="AC139" s="809"/>
      <c r="AD139" s="809"/>
      <c r="AE139" s="811">
        <f t="shared" ref="AE139:AE150" si="156">AD139-AC139</f>
        <v>0</v>
      </c>
      <c r="AF139" s="811"/>
      <c r="AG139" s="809"/>
      <c r="AH139" s="809"/>
      <c r="AI139" s="811"/>
      <c r="AJ139" s="809"/>
      <c r="AK139" s="809"/>
      <c r="AL139" s="811">
        <f t="shared" si="138"/>
        <v>0</v>
      </c>
      <c r="AM139" s="811"/>
      <c r="AN139" s="809"/>
      <c r="AO139" s="809"/>
      <c r="AP139" s="811">
        <f t="shared" si="134"/>
        <v>0</v>
      </c>
      <c r="AQ139" s="811"/>
      <c r="AR139" s="811"/>
      <c r="AS139" s="811"/>
      <c r="AT139" s="811"/>
      <c r="AU139" s="811"/>
      <c r="AV139" s="809"/>
      <c r="AW139" s="809"/>
      <c r="AX139" s="811">
        <f t="shared" si="139"/>
        <v>0</v>
      </c>
      <c r="AY139" s="811"/>
      <c r="AZ139" s="809"/>
      <c r="BA139" s="809"/>
      <c r="BB139" s="811">
        <v>0</v>
      </c>
      <c r="BC139" s="811"/>
      <c r="BD139" s="809"/>
      <c r="BE139" s="809"/>
      <c r="BF139" s="811">
        <f t="shared" si="140"/>
        <v>0</v>
      </c>
      <c r="BG139" s="811"/>
      <c r="BH139" s="809"/>
      <c r="BI139" s="809"/>
      <c r="BJ139" s="811">
        <f t="shared" si="141"/>
        <v>0</v>
      </c>
      <c r="BK139" s="811"/>
      <c r="BL139" s="809"/>
      <c r="BM139" s="809"/>
      <c r="BN139" s="811">
        <f t="shared" si="142"/>
        <v>0</v>
      </c>
      <c r="BO139" s="811"/>
      <c r="BP139" s="809"/>
      <c r="BQ139" s="809"/>
      <c r="BR139" s="811">
        <f t="shared" si="143"/>
        <v>0</v>
      </c>
      <c r="BS139" s="811"/>
      <c r="BT139" s="809"/>
      <c r="BU139" s="809"/>
      <c r="BV139" s="811">
        <f t="shared" si="144"/>
        <v>0</v>
      </c>
      <c r="BW139" s="811" t="e">
        <f t="shared" si="152"/>
        <v>#DIV/0!</v>
      </c>
      <c r="BX139" s="809"/>
      <c r="BY139" s="809"/>
      <c r="BZ139" s="811">
        <f t="shared" si="145"/>
        <v>0</v>
      </c>
      <c r="CA139" s="811"/>
      <c r="CB139" s="809"/>
      <c r="CC139" s="809"/>
      <c r="CD139" s="811">
        <f t="shared" si="146"/>
        <v>0</v>
      </c>
      <c r="CE139" s="811"/>
      <c r="CF139" s="809"/>
      <c r="CG139" s="809"/>
      <c r="CH139" s="811">
        <f t="shared" si="147"/>
        <v>0</v>
      </c>
      <c r="CI139" s="811"/>
      <c r="CJ139" s="809"/>
      <c r="CK139" s="809"/>
      <c r="CL139" s="811">
        <f t="shared" si="148"/>
        <v>0</v>
      </c>
      <c r="CM139" s="812"/>
      <c r="CN139" s="811"/>
      <c r="CO139" s="811"/>
      <c r="CP139" s="811">
        <v>0</v>
      </c>
      <c r="CQ139" s="811"/>
      <c r="CR139" s="813"/>
      <c r="CS139" s="813">
        <v>3.25</v>
      </c>
      <c r="CT139" s="814">
        <f t="shared" ref="CT139:CT152" si="157">CS139-CR139</f>
        <v>3.25</v>
      </c>
      <c r="CU139" s="810"/>
      <c r="CV139" s="815"/>
      <c r="CW139" s="815"/>
      <c r="CX139" s="814"/>
      <c r="CY139" s="810"/>
      <c r="CZ139" s="815"/>
      <c r="DA139" s="815"/>
      <c r="DB139" s="814">
        <f t="shared" si="149"/>
        <v>0</v>
      </c>
      <c r="DC139" s="810"/>
      <c r="DG139" s="811"/>
      <c r="DH139" s="811"/>
      <c r="DI139" s="811">
        <v>0</v>
      </c>
      <c r="DJ139" s="811"/>
      <c r="DK139" s="811"/>
      <c r="DL139" s="811"/>
      <c r="DM139" s="811">
        <v>0</v>
      </c>
      <c r="DN139" s="811"/>
    </row>
    <row r="140" spans="1:118" s="816" customFormat="1" ht="12.75" customHeight="1">
      <c r="A140" s="805"/>
      <c r="B140" s="819">
        <v>1718002542</v>
      </c>
      <c r="C140" s="813" t="s">
        <v>917</v>
      </c>
      <c r="D140" s="809"/>
      <c r="E140" s="809">
        <f t="shared" si="130"/>
        <v>0</v>
      </c>
      <c r="F140" s="809">
        <f t="shared" si="117"/>
        <v>0.75</v>
      </c>
      <c r="G140" s="810">
        <f t="shared" si="155"/>
        <v>0.75</v>
      </c>
      <c r="H140" s="810">
        <v>0</v>
      </c>
      <c r="I140" s="809"/>
      <c r="J140" s="809"/>
      <c r="K140" s="811">
        <f t="shared" si="135"/>
        <v>0</v>
      </c>
      <c r="L140" s="811"/>
      <c r="M140" s="809"/>
      <c r="N140" s="809"/>
      <c r="O140" s="811">
        <f t="shared" si="131"/>
        <v>0</v>
      </c>
      <c r="P140" s="811"/>
      <c r="Q140" s="809"/>
      <c r="R140" s="809"/>
      <c r="S140" s="811">
        <f t="shared" si="132"/>
        <v>0</v>
      </c>
      <c r="T140" s="811">
        <v>0</v>
      </c>
      <c r="U140" s="809"/>
      <c r="V140" s="809"/>
      <c r="W140" s="811">
        <f t="shared" si="133"/>
        <v>0</v>
      </c>
      <c r="X140" s="811">
        <v>0</v>
      </c>
      <c r="Y140" s="809">
        <f t="shared" si="128"/>
        <v>0</v>
      </c>
      <c r="Z140" s="809">
        <f t="shared" si="128"/>
        <v>0</v>
      </c>
      <c r="AA140" s="811">
        <f t="shared" si="136"/>
        <v>0</v>
      </c>
      <c r="AB140" s="811" t="e">
        <f>Z140/Y140</f>
        <v>#DIV/0!</v>
      </c>
      <c r="AC140" s="809"/>
      <c r="AD140" s="809"/>
      <c r="AE140" s="811">
        <f t="shared" si="156"/>
        <v>0</v>
      </c>
      <c r="AF140" s="811" t="e">
        <f>AD140/AC140</f>
        <v>#DIV/0!</v>
      </c>
      <c r="AG140" s="809"/>
      <c r="AH140" s="809"/>
      <c r="AI140" s="811">
        <f>AH140-AG140</f>
        <v>0</v>
      </c>
      <c r="AJ140" s="809"/>
      <c r="AK140" s="809"/>
      <c r="AL140" s="811">
        <f t="shared" si="138"/>
        <v>0</v>
      </c>
      <c r="AM140" s="811">
        <v>0</v>
      </c>
      <c r="AN140" s="809"/>
      <c r="AO140" s="809"/>
      <c r="AP140" s="811">
        <f t="shared" si="134"/>
        <v>0</v>
      </c>
      <c r="AQ140" s="811"/>
      <c r="AR140" s="811"/>
      <c r="AS140" s="811"/>
      <c r="AT140" s="811"/>
      <c r="AU140" s="811"/>
      <c r="AV140" s="809"/>
      <c r="AW140" s="809"/>
      <c r="AX140" s="811">
        <f t="shared" si="139"/>
        <v>0</v>
      </c>
      <c r="AY140" s="811"/>
      <c r="AZ140" s="809"/>
      <c r="BA140" s="809"/>
      <c r="BB140" s="811">
        <v>0</v>
      </c>
      <c r="BC140" s="811"/>
      <c r="BD140" s="809"/>
      <c r="BE140" s="809"/>
      <c r="BF140" s="811">
        <f t="shared" si="140"/>
        <v>0</v>
      </c>
      <c r="BG140" s="811"/>
      <c r="BH140" s="809"/>
      <c r="BI140" s="809"/>
      <c r="BJ140" s="811">
        <f t="shared" si="141"/>
        <v>0</v>
      </c>
      <c r="BK140" s="811"/>
      <c r="BL140" s="809"/>
      <c r="BM140" s="809"/>
      <c r="BN140" s="811">
        <f t="shared" si="142"/>
        <v>0</v>
      </c>
      <c r="BO140" s="811"/>
      <c r="BP140" s="809"/>
      <c r="BQ140" s="809"/>
      <c r="BR140" s="811">
        <f t="shared" si="143"/>
        <v>0</v>
      </c>
      <c r="BS140" s="811"/>
      <c r="BT140" s="809"/>
      <c r="BU140" s="809"/>
      <c r="BV140" s="811">
        <f t="shared" si="144"/>
        <v>0</v>
      </c>
      <c r="BW140" s="811"/>
      <c r="BX140" s="809"/>
      <c r="BY140" s="809"/>
      <c r="BZ140" s="811">
        <f t="shared" si="145"/>
        <v>0</v>
      </c>
      <c r="CA140" s="811" t="e">
        <f>BY140/BX140</f>
        <v>#DIV/0!</v>
      </c>
      <c r="CB140" s="809"/>
      <c r="CC140" s="809"/>
      <c r="CD140" s="811">
        <f t="shared" si="146"/>
        <v>0</v>
      </c>
      <c r="CE140" s="811"/>
      <c r="CF140" s="809"/>
      <c r="CG140" s="809"/>
      <c r="CH140" s="811">
        <f t="shared" si="147"/>
        <v>0</v>
      </c>
      <c r="CI140" s="811"/>
      <c r="CJ140" s="809"/>
      <c r="CK140" s="809"/>
      <c r="CL140" s="811">
        <f t="shared" si="148"/>
        <v>0</v>
      </c>
      <c r="CM140" s="812"/>
      <c r="CN140" s="811"/>
      <c r="CO140" s="811"/>
      <c r="CP140" s="811">
        <v>0</v>
      </c>
      <c r="CQ140" s="811"/>
      <c r="CR140" s="813"/>
      <c r="CS140" s="813">
        <v>0.75</v>
      </c>
      <c r="CT140" s="814">
        <f t="shared" si="157"/>
        <v>0.75</v>
      </c>
      <c r="CU140" s="810" t="e">
        <f t="shared" ref="CU140:CU150" si="158">CS140/CR140</f>
        <v>#DIV/0!</v>
      </c>
      <c r="CV140" s="815"/>
      <c r="CW140" s="815"/>
      <c r="CX140" s="814">
        <f t="shared" ref="CX140:CX152" si="159">CW140-CV140</f>
        <v>0</v>
      </c>
      <c r="CY140" s="810" t="e">
        <f t="shared" ref="CY140:CY150" si="160">CW140/CV140</f>
        <v>#DIV/0!</v>
      </c>
      <c r="CZ140" s="815"/>
      <c r="DA140" s="815"/>
      <c r="DB140" s="814">
        <f t="shared" si="149"/>
        <v>0</v>
      </c>
      <c r="DC140" s="810" t="e">
        <f t="shared" ref="DC140:DC150" si="161">DA140/CZ140</f>
        <v>#DIV/0!</v>
      </c>
      <c r="DG140" s="811"/>
      <c r="DH140" s="811"/>
      <c r="DI140" s="811">
        <v>0</v>
      </c>
      <c r="DJ140" s="811"/>
      <c r="DK140" s="811"/>
      <c r="DL140" s="811"/>
      <c r="DM140" s="811">
        <v>0</v>
      </c>
      <c r="DN140" s="811"/>
    </row>
    <row r="141" spans="1:118" s="816" customFormat="1">
      <c r="A141" s="805"/>
      <c r="B141" s="819">
        <v>1700000840</v>
      </c>
      <c r="C141" s="813" t="s">
        <v>957</v>
      </c>
      <c r="D141" s="809"/>
      <c r="E141" s="809">
        <f>I141+M141+Q141+U141+Y141+AJ141+AN141+AV141+BL141+CF141+CN141+DK141</f>
        <v>0</v>
      </c>
      <c r="F141" s="809">
        <f t="shared" si="117"/>
        <v>0.65</v>
      </c>
      <c r="G141" s="810">
        <f t="shared" si="155"/>
        <v>0.65</v>
      </c>
      <c r="H141" s="810" t="e">
        <f>F141/D141</f>
        <v>#DIV/0!</v>
      </c>
      <c r="I141" s="809"/>
      <c r="J141" s="809"/>
      <c r="K141" s="811">
        <f t="shared" si="135"/>
        <v>0</v>
      </c>
      <c r="L141" s="811"/>
      <c r="M141" s="809"/>
      <c r="N141" s="809"/>
      <c r="O141" s="811"/>
      <c r="P141" s="811"/>
      <c r="Q141" s="809"/>
      <c r="R141" s="809"/>
      <c r="S141" s="811"/>
      <c r="T141" s="811"/>
      <c r="U141" s="809"/>
      <c r="V141" s="809"/>
      <c r="W141" s="811"/>
      <c r="X141" s="811"/>
      <c r="Y141" s="809">
        <v>0</v>
      </c>
      <c r="Z141" s="809"/>
      <c r="AA141" s="811"/>
      <c r="AB141" s="811"/>
      <c r="AC141" s="809"/>
      <c r="AD141" s="809"/>
      <c r="AE141" s="811">
        <f t="shared" si="156"/>
        <v>0</v>
      </c>
      <c r="AF141" s="811"/>
      <c r="AG141" s="809"/>
      <c r="AH141" s="809"/>
      <c r="AI141" s="811"/>
      <c r="AJ141" s="809"/>
      <c r="AK141" s="809"/>
      <c r="AL141" s="811"/>
      <c r="AM141" s="811"/>
      <c r="AN141" s="809"/>
      <c r="AO141" s="809"/>
      <c r="AP141" s="811">
        <f t="shared" si="134"/>
        <v>0</v>
      </c>
      <c r="AQ141" s="811"/>
      <c r="AR141" s="811"/>
      <c r="AS141" s="811"/>
      <c r="AT141" s="811"/>
      <c r="AU141" s="811"/>
      <c r="AV141" s="809"/>
      <c r="AW141" s="809"/>
      <c r="AX141" s="811">
        <f t="shared" si="139"/>
        <v>0</v>
      </c>
      <c r="AY141" s="811"/>
      <c r="AZ141" s="809"/>
      <c r="BA141" s="809"/>
      <c r="BB141" s="811">
        <f t="shared" ref="BB141:BB153" si="162">BA141-AZ141</f>
        <v>0</v>
      </c>
      <c r="BC141" s="811"/>
      <c r="BD141" s="809"/>
      <c r="BE141" s="809"/>
      <c r="BF141" s="811">
        <f t="shared" si="140"/>
        <v>0</v>
      </c>
      <c r="BG141" s="811"/>
      <c r="BH141" s="809"/>
      <c r="BI141" s="809"/>
      <c r="BJ141" s="811">
        <f t="shared" si="141"/>
        <v>0</v>
      </c>
      <c r="BK141" s="811"/>
      <c r="BL141" s="809"/>
      <c r="BM141" s="809"/>
      <c r="BN141" s="811">
        <f t="shared" si="142"/>
        <v>0</v>
      </c>
      <c r="BO141" s="811"/>
      <c r="BP141" s="809"/>
      <c r="BQ141" s="809"/>
      <c r="BR141" s="811">
        <f t="shared" si="143"/>
        <v>0</v>
      </c>
      <c r="BS141" s="811"/>
      <c r="BT141" s="809"/>
      <c r="BU141" s="809"/>
      <c r="BV141" s="811">
        <f t="shared" si="144"/>
        <v>0</v>
      </c>
      <c r="BW141" s="811"/>
      <c r="BX141" s="809"/>
      <c r="BY141" s="809"/>
      <c r="BZ141" s="811">
        <f t="shared" si="145"/>
        <v>0</v>
      </c>
      <c r="CA141" s="811" t="e">
        <f t="shared" ref="CA141:CA151" si="163">BY141/BX141</f>
        <v>#DIV/0!</v>
      </c>
      <c r="CB141" s="809"/>
      <c r="CC141" s="809"/>
      <c r="CD141" s="811">
        <f t="shared" si="146"/>
        <v>0</v>
      </c>
      <c r="CE141" s="811"/>
      <c r="CF141" s="823"/>
      <c r="CG141" s="823"/>
      <c r="CH141" s="811">
        <f t="shared" si="147"/>
        <v>0</v>
      </c>
      <c r="CI141" s="811"/>
      <c r="CJ141" s="809"/>
      <c r="CK141" s="809"/>
      <c r="CL141" s="811">
        <f t="shared" si="148"/>
        <v>0</v>
      </c>
      <c r="CM141" s="812"/>
      <c r="CN141" s="811"/>
      <c r="CO141" s="811"/>
      <c r="CP141" s="811">
        <f t="shared" ref="CP141:CP153" si="164">CO141-CN141</f>
        <v>0</v>
      </c>
      <c r="CQ141" s="811"/>
      <c r="CR141" s="813"/>
      <c r="CS141" s="813">
        <v>0.65</v>
      </c>
      <c r="CT141" s="814">
        <f t="shared" si="157"/>
        <v>0.65</v>
      </c>
      <c r="CU141" s="810" t="e">
        <f t="shared" si="158"/>
        <v>#DIV/0!</v>
      </c>
      <c r="CV141" s="815"/>
      <c r="CW141" s="815"/>
      <c r="CX141" s="814">
        <f t="shared" si="159"/>
        <v>0</v>
      </c>
      <c r="CY141" s="810" t="e">
        <f t="shared" si="160"/>
        <v>#DIV/0!</v>
      </c>
      <c r="CZ141" s="815"/>
      <c r="DA141" s="815"/>
      <c r="DB141" s="814">
        <f t="shared" si="149"/>
        <v>0</v>
      </c>
      <c r="DC141" s="810" t="e">
        <f t="shared" si="161"/>
        <v>#DIV/0!</v>
      </c>
      <c r="DG141" s="811"/>
      <c r="DH141" s="811"/>
      <c r="DI141" s="811">
        <f t="shared" ref="DI141:DI146" si="165">DH141-DG141</f>
        <v>0</v>
      </c>
      <c r="DJ141" s="811"/>
      <c r="DK141" s="811"/>
      <c r="DL141" s="811"/>
      <c r="DM141" s="811">
        <f t="shared" ref="DM141:DM146" si="166">DL141-DK141</f>
        <v>0</v>
      </c>
      <c r="DN141" s="811"/>
    </row>
    <row r="142" spans="1:118" ht="12.75" hidden="1" customHeight="1">
      <c r="A142" s="213"/>
      <c r="B142" s="237"/>
      <c r="C142" s="213" t="s">
        <v>479</v>
      </c>
      <c r="D142" s="100"/>
      <c r="E142" s="100">
        <f t="shared" si="130"/>
        <v>0</v>
      </c>
      <c r="F142" s="100">
        <f t="shared" si="117"/>
        <v>0</v>
      </c>
      <c r="G142" s="109">
        <f t="shared" si="155"/>
        <v>0</v>
      </c>
      <c r="H142" s="109" t="e">
        <f>F142/D142</f>
        <v>#DIV/0!</v>
      </c>
      <c r="I142" s="100"/>
      <c r="J142" s="100"/>
      <c r="K142" s="103">
        <f t="shared" si="135"/>
        <v>0</v>
      </c>
      <c r="L142" s="103"/>
      <c r="M142" s="100"/>
      <c r="N142" s="100"/>
      <c r="O142" s="103"/>
      <c r="P142" s="103"/>
      <c r="Q142" s="100"/>
      <c r="R142" s="100"/>
      <c r="S142" s="103"/>
      <c r="T142" s="103"/>
      <c r="U142" s="100"/>
      <c r="V142" s="100"/>
      <c r="W142" s="103"/>
      <c r="X142" s="103"/>
      <c r="Y142" s="640"/>
      <c r="Z142" s="640"/>
      <c r="AA142" s="103"/>
      <c r="AB142" s="103"/>
      <c r="AC142" s="100"/>
      <c r="AD142" s="100"/>
      <c r="AE142" s="103">
        <f t="shared" si="156"/>
        <v>0</v>
      </c>
      <c r="AF142" s="103"/>
      <c r="AG142" s="100"/>
      <c r="AH142" s="100"/>
      <c r="AI142" s="103"/>
      <c r="AJ142" s="100"/>
      <c r="AK142" s="100"/>
      <c r="AL142" s="103"/>
      <c r="AM142" s="103"/>
      <c r="AN142" s="100"/>
      <c r="AO142" s="100"/>
      <c r="AP142" s="103">
        <f t="shared" si="134"/>
        <v>0</v>
      </c>
      <c r="AQ142" s="103"/>
      <c r="AR142" s="103"/>
      <c r="AS142" s="103"/>
      <c r="AT142" s="103"/>
      <c r="AU142" s="103"/>
      <c r="AV142" s="100"/>
      <c r="AW142" s="100"/>
      <c r="AX142" s="103">
        <f t="shared" si="139"/>
        <v>0</v>
      </c>
      <c r="AY142" s="103"/>
      <c r="AZ142" s="100"/>
      <c r="BA142" s="100"/>
      <c r="BB142" s="103">
        <f t="shared" si="162"/>
        <v>0</v>
      </c>
      <c r="BC142" s="103"/>
      <c r="BD142" s="100"/>
      <c r="BE142" s="100"/>
      <c r="BF142" s="103">
        <f t="shared" si="140"/>
        <v>0</v>
      </c>
      <c r="BG142" s="103"/>
      <c r="BH142" s="100"/>
      <c r="BI142" s="100"/>
      <c r="BJ142" s="103">
        <f t="shared" si="141"/>
        <v>0</v>
      </c>
      <c r="BK142" s="103"/>
      <c r="BL142" s="100"/>
      <c r="BM142" s="100"/>
      <c r="BN142" s="103">
        <f t="shared" si="142"/>
        <v>0</v>
      </c>
      <c r="BO142" s="103"/>
      <c r="BP142" s="100"/>
      <c r="BQ142" s="100"/>
      <c r="BR142" s="103">
        <f t="shared" si="143"/>
        <v>0</v>
      </c>
      <c r="BS142" s="103"/>
      <c r="BT142" s="100"/>
      <c r="BU142" s="100"/>
      <c r="BV142" s="103">
        <f t="shared" si="144"/>
        <v>0</v>
      </c>
      <c r="BW142" s="103"/>
      <c r="BX142" s="100"/>
      <c r="BY142" s="100"/>
      <c r="BZ142" s="103">
        <f t="shared" si="145"/>
        <v>0</v>
      </c>
      <c r="CA142" s="103" t="e">
        <f t="shared" si="163"/>
        <v>#DIV/0!</v>
      </c>
      <c r="CB142" s="100"/>
      <c r="CC142" s="100"/>
      <c r="CD142" s="103">
        <f t="shared" si="146"/>
        <v>0</v>
      </c>
      <c r="CE142" s="103"/>
      <c r="CF142" s="100"/>
      <c r="CG142" s="100"/>
      <c r="CH142" s="103">
        <f t="shared" si="147"/>
        <v>0</v>
      </c>
      <c r="CI142" s="103"/>
      <c r="CJ142" s="100"/>
      <c r="CK142" s="100"/>
      <c r="CL142" s="103">
        <f t="shared" si="148"/>
        <v>0</v>
      </c>
      <c r="CM142" s="652"/>
      <c r="CN142" s="654"/>
      <c r="CO142" s="654"/>
      <c r="CP142" s="654">
        <f t="shared" si="164"/>
        <v>0</v>
      </c>
      <c r="CQ142" s="654"/>
      <c r="CR142" s="779"/>
      <c r="CS142" s="779"/>
      <c r="CT142" s="789">
        <f t="shared" si="157"/>
        <v>0</v>
      </c>
      <c r="CU142" s="790" t="e">
        <f t="shared" si="158"/>
        <v>#DIV/0!</v>
      </c>
      <c r="CV142" s="780"/>
      <c r="CW142" s="780"/>
      <c r="CX142" s="789">
        <f t="shared" si="159"/>
        <v>0</v>
      </c>
      <c r="CY142" s="790" t="e">
        <f t="shared" si="160"/>
        <v>#DIV/0!</v>
      </c>
      <c r="CZ142" s="780"/>
      <c r="DA142" s="780"/>
      <c r="DB142" s="789">
        <f t="shared" si="149"/>
        <v>0</v>
      </c>
      <c r="DC142" s="790" t="e">
        <f t="shared" si="161"/>
        <v>#DIV/0!</v>
      </c>
      <c r="DG142" s="654"/>
      <c r="DH142" s="654"/>
      <c r="DI142" s="654">
        <f t="shared" si="165"/>
        <v>0</v>
      </c>
      <c r="DJ142" s="654"/>
      <c r="DK142" s="654"/>
      <c r="DL142" s="654"/>
      <c r="DM142" s="654">
        <f t="shared" si="166"/>
        <v>0</v>
      </c>
      <c r="DN142" s="654"/>
    </row>
    <row r="143" spans="1:118" hidden="1">
      <c r="A143" s="213"/>
      <c r="B143" s="237"/>
      <c r="C143" s="213" t="s">
        <v>650</v>
      </c>
      <c r="D143" s="100"/>
      <c r="E143" s="100">
        <f t="shared" si="130"/>
        <v>0</v>
      </c>
      <c r="F143" s="100">
        <f t="shared" si="117"/>
        <v>0</v>
      </c>
      <c r="G143" s="109">
        <f t="shared" si="155"/>
        <v>0</v>
      </c>
      <c r="H143" s="109">
        <v>0</v>
      </c>
      <c r="I143" s="100"/>
      <c r="J143" s="100"/>
      <c r="K143" s="103">
        <f t="shared" si="135"/>
        <v>0</v>
      </c>
      <c r="L143" s="103"/>
      <c r="M143" s="100"/>
      <c r="N143" s="100"/>
      <c r="O143" s="103"/>
      <c r="P143" s="103"/>
      <c r="Q143" s="100"/>
      <c r="R143" s="100"/>
      <c r="S143" s="103"/>
      <c r="T143" s="103"/>
      <c r="U143" s="100"/>
      <c r="V143" s="100"/>
      <c r="W143" s="103"/>
      <c r="X143" s="103"/>
      <c r="Y143" s="640"/>
      <c r="Z143" s="640"/>
      <c r="AA143" s="103"/>
      <c r="AB143" s="103"/>
      <c r="AC143" s="100"/>
      <c r="AD143" s="100"/>
      <c r="AE143" s="103">
        <f t="shared" si="156"/>
        <v>0</v>
      </c>
      <c r="AF143" s="103"/>
      <c r="AG143" s="100"/>
      <c r="AH143" s="100"/>
      <c r="AI143" s="103"/>
      <c r="AJ143" s="100"/>
      <c r="AK143" s="100"/>
      <c r="AL143" s="103"/>
      <c r="AM143" s="103"/>
      <c r="AN143" s="100"/>
      <c r="AO143" s="100"/>
      <c r="AP143" s="103">
        <f t="shared" si="134"/>
        <v>0</v>
      </c>
      <c r="AQ143" s="103"/>
      <c r="AR143" s="103"/>
      <c r="AS143" s="103"/>
      <c r="AT143" s="103"/>
      <c r="AU143" s="103"/>
      <c r="AV143" s="100"/>
      <c r="AW143" s="100"/>
      <c r="AX143" s="103">
        <f t="shared" si="139"/>
        <v>0</v>
      </c>
      <c r="AY143" s="103"/>
      <c r="AZ143" s="100"/>
      <c r="BA143" s="100"/>
      <c r="BB143" s="103">
        <f t="shared" si="162"/>
        <v>0</v>
      </c>
      <c r="BC143" s="103"/>
      <c r="BD143" s="100"/>
      <c r="BE143" s="100"/>
      <c r="BF143" s="103">
        <f t="shared" si="140"/>
        <v>0</v>
      </c>
      <c r="BG143" s="103"/>
      <c r="BH143" s="100"/>
      <c r="BI143" s="100"/>
      <c r="BJ143" s="103">
        <f t="shared" si="141"/>
        <v>0</v>
      </c>
      <c r="BK143" s="103"/>
      <c r="BL143" s="100"/>
      <c r="BM143" s="100"/>
      <c r="BN143" s="103">
        <f t="shared" si="142"/>
        <v>0</v>
      </c>
      <c r="BO143" s="103"/>
      <c r="BP143" s="100"/>
      <c r="BQ143" s="100"/>
      <c r="BR143" s="103">
        <f t="shared" si="143"/>
        <v>0</v>
      </c>
      <c r="BS143" s="103"/>
      <c r="BT143" s="100"/>
      <c r="BU143" s="100"/>
      <c r="BV143" s="103">
        <f t="shared" si="144"/>
        <v>0</v>
      </c>
      <c r="BW143" s="103"/>
      <c r="BX143" s="100"/>
      <c r="BY143" s="100"/>
      <c r="BZ143" s="103">
        <f t="shared" si="145"/>
        <v>0</v>
      </c>
      <c r="CA143" s="103" t="e">
        <f t="shared" si="163"/>
        <v>#DIV/0!</v>
      </c>
      <c r="CB143" s="100"/>
      <c r="CC143" s="100"/>
      <c r="CD143" s="103">
        <f t="shared" si="146"/>
        <v>0</v>
      </c>
      <c r="CE143" s="103"/>
      <c r="CF143" s="100"/>
      <c r="CG143" s="100"/>
      <c r="CH143" s="103">
        <f t="shared" si="147"/>
        <v>0</v>
      </c>
      <c r="CI143" s="103"/>
      <c r="CJ143" s="100"/>
      <c r="CK143" s="100"/>
      <c r="CL143" s="103">
        <f t="shared" si="148"/>
        <v>0</v>
      </c>
      <c r="CM143" s="652"/>
      <c r="CN143" s="654"/>
      <c r="CO143" s="654"/>
      <c r="CP143" s="654">
        <f t="shared" si="164"/>
        <v>0</v>
      </c>
      <c r="CQ143" s="654"/>
      <c r="CR143" s="779"/>
      <c r="CS143" s="779"/>
      <c r="CT143" s="789">
        <f t="shared" si="157"/>
        <v>0</v>
      </c>
      <c r="CU143" s="790" t="e">
        <f t="shared" si="158"/>
        <v>#DIV/0!</v>
      </c>
      <c r="CV143" s="780"/>
      <c r="CW143" s="780"/>
      <c r="CX143" s="789">
        <f t="shared" si="159"/>
        <v>0</v>
      </c>
      <c r="CY143" s="790" t="e">
        <f t="shared" si="160"/>
        <v>#DIV/0!</v>
      </c>
      <c r="CZ143" s="780"/>
      <c r="DA143" s="780"/>
      <c r="DB143" s="789">
        <f t="shared" si="149"/>
        <v>0</v>
      </c>
      <c r="DC143" s="790" t="e">
        <f t="shared" si="161"/>
        <v>#DIV/0!</v>
      </c>
      <c r="DG143" s="654"/>
      <c r="DH143" s="654"/>
      <c r="DI143" s="654">
        <f t="shared" si="165"/>
        <v>0</v>
      </c>
      <c r="DJ143" s="654"/>
      <c r="DK143" s="654"/>
      <c r="DL143" s="654"/>
      <c r="DM143" s="654">
        <f t="shared" si="166"/>
        <v>0</v>
      </c>
      <c r="DN143" s="654"/>
    </row>
    <row r="144" spans="1:118" s="816" customFormat="1" ht="12.75" customHeight="1">
      <c r="A144" s="805"/>
      <c r="B144" s="819">
        <v>1718001690</v>
      </c>
      <c r="C144" s="805" t="s">
        <v>327</v>
      </c>
      <c r="D144" s="809">
        <v>254.60463999999999</v>
      </c>
      <c r="E144" s="809">
        <f t="shared" si="130"/>
        <v>617.99302000000012</v>
      </c>
      <c r="F144" s="809">
        <f t="shared" si="117"/>
        <v>2634.7584100000004</v>
      </c>
      <c r="G144" s="810">
        <f t="shared" si="155"/>
        <v>2380.1537700000003</v>
      </c>
      <c r="H144" s="810">
        <v>0</v>
      </c>
      <c r="I144" s="809">
        <v>192.095</v>
      </c>
      <c r="J144" s="809">
        <v>55.198999999999998</v>
      </c>
      <c r="K144" s="811">
        <f t="shared" si="135"/>
        <v>-136.89600000000002</v>
      </c>
      <c r="L144" s="811"/>
      <c r="M144" s="809"/>
      <c r="N144" s="809"/>
      <c r="O144" s="811">
        <f t="shared" ref="O144:O153" si="167">N144-M144</f>
        <v>0</v>
      </c>
      <c r="P144" s="811"/>
      <c r="Q144" s="809"/>
      <c r="R144" s="809"/>
      <c r="S144" s="811">
        <f t="shared" ref="S144:S153" si="168">R144-Q144</f>
        <v>0</v>
      </c>
      <c r="T144" s="811"/>
      <c r="U144" s="809"/>
      <c r="V144" s="809"/>
      <c r="W144" s="811">
        <f t="shared" ref="W144:W153" si="169">V144-U144</f>
        <v>0</v>
      </c>
      <c r="X144" s="811"/>
      <c r="Y144" s="809">
        <f t="shared" ref="Y144:Z149" si="170">AC144</f>
        <v>0</v>
      </c>
      <c r="Z144" s="809">
        <f t="shared" si="170"/>
        <v>0</v>
      </c>
      <c r="AA144" s="811">
        <f t="shared" ref="AA144:AA153" si="171">Z144-Y144</f>
        <v>0</v>
      </c>
      <c r="AB144" s="811" t="e">
        <f>Z144/Y144</f>
        <v>#DIV/0!</v>
      </c>
      <c r="AC144" s="809"/>
      <c r="AD144" s="809"/>
      <c r="AE144" s="811">
        <f t="shared" si="156"/>
        <v>0</v>
      </c>
      <c r="AF144" s="811" t="e">
        <f>AD144/AC144</f>
        <v>#DIV/0!</v>
      </c>
      <c r="AG144" s="809"/>
      <c r="AH144" s="809"/>
      <c r="AI144" s="811">
        <f t="shared" ref="AI144:AI151" si="172">AH144-AG144</f>
        <v>0</v>
      </c>
      <c r="AJ144" s="809"/>
      <c r="AK144" s="809"/>
      <c r="AL144" s="811">
        <f t="shared" ref="AL144:AL153" si="173">AK144-AJ144</f>
        <v>0</v>
      </c>
      <c r="AM144" s="811"/>
      <c r="AN144" s="809"/>
      <c r="AO144" s="809"/>
      <c r="AP144" s="811">
        <f t="shared" si="134"/>
        <v>0</v>
      </c>
      <c r="AQ144" s="811"/>
      <c r="AR144" s="811"/>
      <c r="AS144" s="811"/>
      <c r="AT144" s="811">
        <f t="shared" ref="AT144:AT153" si="174">AS144-AR144</f>
        <v>0</v>
      </c>
      <c r="AU144" s="811"/>
      <c r="AV144" s="809"/>
      <c r="AW144" s="809"/>
      <c r="AX144" s="811">
        <f t="shared" si="139"/>
        <v>0</v>
      </c>
      <c r="AY144" s="811"/>
      <c r="AZ144" s="809"/>
      <c r="BA144" s="809"/>
      <c r="BB144" s="811">
        <f t="shared" si="162"/>
        <v>0</v>
      </c>
      <c r="BC144" s="811"/>
      <c r="BD144" s="809"/>
      <c r="BE144" s="809"/>
      <c r="BF144" s="811">
        <f t="shared" si="140"/>
        <v>0</v>
      </c>
      <c r="BG144" s="811"/>
      <c r="BH144" s="809"/>
      <c r="BI144" s="809"/>
      <c r="BJ144" s="811">
        <f t="shared" si="141"/>
        <v>0</v>
      </c>
      <c r="BK144" s="811"/>
      <c r="BL144" s="809">
        <v>76.822000000000003</v>
      </c>
      <c r="BM144" s="809">
        <v>62.494999999999997</v>
      </c>
      <c r="BN144" s="811">
        <f t="shared" si="142"/>
        <v>-14.327000000000005</v>
      </c>
      <c r="BO144" s="811"/>
      <c r="BP144" s="809"/>
      <c r="BQ144" s="809"/>
      <c r="BR144" s="811">
        <f t="shared" si="143"/>
        <v>0</v>
      </c>
      <c r="BS144" s="811"/>
      <c r="BT144" s="809"/>
      <c r="BU144" s="809"/>
      <c r="BV144" s="811">
        <f t="shared" si="144"/>
        <v>0</v>
      </c>
      <c r="BW144" s="811"/>
      <c r="BX144" s="809"/>
      <c r="BY144" s="809"/>
      <c r="BZ144" s="811">
        <f t="shared" si="145"/>
        <v>0</v>
      </c>
      <c r="CA144" s="811" t="e">
        <f t="shared" si="163"/>
        <v>#DIV/0!</v>
      </c>
      <c r="CB144" s="809"/>
      <c r="CC144" s="809"/>
      <c r="CD144" s="811">
        <f t="shared" si="146"/>
        <v>0</v>
      </c>
      <c r="CE144" s="811"/>
      <c r="CF144" s="809"/>
      <c r="CG144" s="809"/>
      <c r="CH144" s="811">
        <f t="shared" si="147"/>
        <v>0</v>
      </c>
      <c r="CI144" s="811"/>
      <c r="CJ144" s="809"/>
      <c r="CK144" s="809"/>
      <c r="CL144" s="811">
        <f t="shared" si="148"/>
        <v>0</v>
      </c>
      <c r="CM144" s="812"/>
      <c r="CN144" s="811"/>
      <c r="CO144" s="811"/>
      <c r="CP144" s="811">
        <f t="shared" si="164"/>
        <v>0</v>
      </c>
      <c r="CQ144" s="811"/>
      <c r="CR144" s="813"/>
      <c r="CS144" s="813">
        <v>239.75952000000001</v>
      </c>
      <c r="CT144" s="814">
        <f t="shared" si="157"/>
        <v>239.75952000000001</v>
      </c>
      <c r="CU144" s="810" t="e">
        <f t="shared" si="158"/>
        <v>#DIV/0!</v>
      </c>
      <c r="CV144" s="815"/>
      <c r="CW144" s="815"/>
      <c r="CX144" s="814">
        <f t="shared" si="159"/>
        <v>0</v>
      </c>
      <c r="CY144" s="810" t="e">
        <f t="shared" si="160"/>
        <v>#DIV/0!</v>
      </c>
      <c r="CZ144" s="815"/>
      <c r="DA144" s="815">
        <v>10.8634</v>
      </c>
      <c r="DB144" s="814">
        <f t="shared" si="149"/>
        <v>10.8634</v>
      </c>
      <c r="DC144" s="810" t="e">
        <f t="shared" si="161"/>
        <v>#DIV/0!</v>
      </c>
      <c r="DG144" s="811"/>
      <c r="DH144" s="811"/>
      <c r="DI144" s="811">
        <f t="shared" si="165"/>
        <v>0</v>
      </c>
      <c r="DJ144" s="811"/>
      <c r="DK144" s="811">
        <v>349.07602000000003</v>
      </c>
      <c r="DL144" s="811">
        <v>2266.4414900000002</v>
      </c>
      <c r="DM144" s="811">
        <f t="shared" si="166"/>
        <v>1917.3654700000002</v>
      </c>
      <c r="DN144" s="811"/>
    </row>
    <row r="145" spans="1:118" ht="12.75" hidden="1" customHeight="1">
      <c r="A145" s="213"/>
      <c r="B145" s="237"/>
      <c r="C145" s="213" t="s">
        <v>584</v>
      </c>
      <c r="D145" s="100"/>
      <c r="E145" s="100">
        <f t="shared" si="130"/>
        <v>0</v>
      </c>
      <c r="F145" s="100">
        <f t="shared" ref="F145:F149" si="175">J145+N145+R145+V145+Z145+AK145+AO145+AW145+BM145+BQ145+CG145+CO145+DL145</f>
        <v>0</v>
      </c>
      <c r="G145" s="109">
        <f t="shared" si="155"/>
        <v>0</v>
      </c>
      <c r="H145" s="109" t="e">
        <f>F145/D145</f>
        <v>#DIV/0!</v>
      </c>
      <c r="I145" s="100"/>
      <c r="J145" s="100"/>
      <c r="K145" s="103">
        <f t="shared" si="135"/>
        <v>0</v>
      </c>
      <c r="L145" s="103"/>
      <c r="M145" s="100"/>
      <c r="N145" s="100"/>
      <c r="O145" s="103">
        <f t="shared" si="167"/>
        <v>0</v>
      </c>
      <c r="P145" s="103"/>
      <c r="Q145" s="100"/>
      <c r="R145" s="100"/>
      <c r="S145" s="103">
        <f t="shared" si="168"/>
        <v>0</v>
      </c>
      <c r="T145" s="103" t="e">
        <f t="shared" ref="T145:T153" si="176">R145/Q145</f>
        <v>#DIV/0!</v>
      </c>
      <c r="U145" s="100"/>
      <c r="V145" s="100"/>
      <c r="W145" s="103">
        <f t="shared" si="169"/>
        <v>0</v>
      </c>
      <c r="X145" s="103" t="e">
        <f t="shared" ref="X145:X153" si="177">V145/U145</f>
        <v>#DIV/0!</v>
      </c>
      <c r="Y145" s="640">
        <f t="shared" si="170"/>
        <v>0</v>
      </c>
      <c r="Z145" s="640">
        <f t="shared" si="170"/>
        <v>0</v>
      </c>
      <c r="AA145" s="103">
        <f t="shared" si="171"/>
        <v>0</v>
      </c>
      <c r="AB145" s="103" t="e">
        <f>Z145/Y145</f>
        <v>#DIV/0!</v>
      </c>
      <c r="AC145" s="100"/>
      <c r="AD145" s="100"/>
      <c r="AE145" s="103">
        <f t="shared" si="156"/>
        <v>0</v>
      </c>
      <c r="AF145" s="103" t="e">
        <f>AD145/AC145</f>
        <v>#DIV/0!</v>
      </c>
      <c r="AG145" s="100"/>
      <c r="AH145" s="100"/>
      <c r="AI145" s="103">
        <f t="shared" si="172"/>
        <v>0</v>
      </c>
      <c r="AJ145" s="100"/>
      <c r="AK145" s="100"/>
      <c r="AL145" s="103">
        <f t="shared" si="173"/>
        <v>0</v>
      </c>
      <c r="AM145" s="103"/>
      <c r="AN145" s="100"/>
      <c r="AO145" s="100"/>
      <c r="AP145" s="103">
        <f t="shared" si="134"/>
        <v>0</v>
      </c>
      <c r="AQ145" s="103"/>
      <c r="AR145" s="103"/>
      <c r="AS145" s="103"/>
      <c r="AT145" s="103">
        <f t="shared" si="174"/>
        <v>0</v>
      </c>
      <c r="AU145" s="103"/>
      <c r="AV145" s="100"/>
      <c r="AW145" s="100"/>
      <c r="AX145" s="103">
        <f t="shared" si="139"/>
        <v>0</v>
      </c>
      <c r="AY145" s="103"/>
      <c r="AZ145" s="100"/>
      <c r="BA145" s="100"/>
      <c r="BB145" s="103">
        <f t="shared" si="162"/>
        <v>0</v>
      </c>
      <c r="BC145" s="103"/>
      <c r="BD145" s="100"/>
      <c r="BE145" s="100"/>
      <c r="BF145" s="103">
        <f t="shared" si="140"/>
        <v>0</v>
      </c>
      <c r="BG145" s="103"/>
      <c r="BH145" s="100"/>
      <c r="BI145" s="100"/>
      <c r="BJ145" s="103">
        <f t="shared" si="141"/>
        <v>0</v>
      </c>
      <c r="BK145" s="103"/>
      <c r="BL145" s="100"/>
      <c r="BM145" s="100"/>
      <c r="BN145" s="103">
        <f t="shared" si="142"/>
        <v>0</v>
      </c>
      <c r="BO145" s="103"/>
      <c r="BP145" s="100"/>
      <c r="BQ145" s="100"/>
      <c r="BR145" s="103">
        <f t="shared" si="143"/>
        <v>0</v>
      </c>
      <c r="BS145" s="103"/>
      <c r="BT145" s="100"/>
      <c r="BU145" s="100"/>
      <c r="BV145" s="103">
        <f t="shared" si="144"/>
        <v>0</v>
      </c>
      <c r="BW145" s="103"/>
      <c r="BX145" s="100"/>
      <c r="BY145" s="100"/>
      <c r="BZ145" s="103">
        <f t="shared" si="145"/>
        <v>0</v>
      </c>
      <c r="CA145" s="103" t="e">
        <f t="shared" si="163"/>
        <v>#DIV/0!</v>
      </c>
      <c r="CB145" s="100"/>
      <c r="CC145" s="100"/>
      <c r="CD145" s="103">
        <f t="shared" si="146"/>
        <v>0</v>
      </c>
      <c r="CE145" s="103"/>
      <c r="CF145" s="100"/>
      <c r="CG145" s="100"/>
      <c r="CH145" s="103">
        <f t="shared" si="147"/>
        <v>0</v>
      </c>
      <c r="CI145" s="103"/>
      <c r="CJ145" s="100"/>
      <c r="CK145" s="100"/>
      <c r="CL145" s="103">
        <f t="shared" si="148"/>
        <v>0</v>
      </c>
      <c r="CM145" s="652"/>
      <c r="CN145" s="654"/>
      <c r="CO145" s="654"/>
      <c r="CP145" s="654">
        <f t="shared" si="164"/>
        <v>0</v>
      </c>
      <c r="CQ145" s="654"/>
      <c r="CR145" s="779"/>
      <c r="CS145" s="779"/>
      <c r="CT145" s="789">
        <f t="shared" si="157"/>
        <v>0</v>
      </c>
      <c r="CU145" s="790" t="e">
        <f t="shared" si="158"/>
        <v>#DIV/0!</v>
      </c>
      <c r="CV145" s="780"/>
      <c r="CW145" s="780"/>
      <c r="CX145" s="789">
        <f t="shared" si="159"/>
        <v>0</v>
      </c>
      <c r="CY145" s="790" t="e">
        <f t="shared" si="160"/>
        <v>#DIV/0!</v>
      </c>
      <c r="CZ145" s="780"/>
      <c r="DA145" s="780"/>
      <c r="DB145" s="789">
        <f t="shared" si="149"/>
        <v>0</v>
      </c>
      <c r="DC145" s="790" t="e">
        <f t="shared" si="161"/>
        <v>#DIV/0!</v>
      </c>
      <c r="DG145" s="654"/>
      <c r="DH145" s="654"/>
      <c r="DI145" s="654">
        <f t="shared" si="165"/>
        <v>0</v>
      </c>
      <c r="DJ145" s="654"/>
      <c r="DK145" s="654"/>
      <c r="DL145" s="654"/>
      <c r="DM145" s="654">
        <f t="shared" si="166"/>
        <v>0</v>
      </c>
      <c r="DN145" s="654"/>
    </row>
    <row r="146" spans="1:118" ht="12.75" hidden="1" customHeight="1">
      <c r="A146" s="213"/>
      <c r="B146" s="237">
        <v>1718002422</v>
      </c>
      <c r="C146" s="213" t="s">
        <v>481</v>
      </c>
      <c r="D146" s="100"/>
      <c r="E146" s="100">
        <f t="shared" si="130"/>
        <v>0</v>
      </c>
      <c r="F146" s="100">
        <f t="shared" si="175"/>
        <v>0</v>
      </c>
      <c r="G146" s="109">
        <f t="shared" si="155"/>
        <v>0</v>
      </c>
      <c r="H146" s="109" t="e">
        <f>F146/D146</f>
        <v>#DIV/0!</v>
      </c>
      <c r="I146" s="100"/>
      <c r="J146" s="100"/>
      <c r="K146" s="103">
        <f t="shared" si="135"/>
        <v>0</v>
      </c>
      <c r="L146" s="103"/>
      <c r="M146" s="100"/>
      <c r="N146" s="100"/>
      <c r="O146" s="103">
        <f t="shared" si="167"/>
        <v>0</v>
      </c>
      <c r="P146" s="103"/>
      <c r="Q146" s="100"/>
      <c r="R146" s="100"/>
      <c r="S146" s="103">
        <f t="shared" si="168"/>
        <v>0</v>
      </c>
      <c r="T146" s="103">
        <v>0</v>
      </c>
      <c r="U146" s="100"/>
      <c r="V146" s="100"/>
      <c r="W146" s="103">
        <f t="shared" si="169"/>
        <v>0</v>
      </c>
      <c r="X146" s="103">
        <v>0</v>
      </c>
      <c r="Y146" s="640">
        <f t="shared" si="170"/>
        <v>0</v>
      </c>
      <c r="Z146" s="640">
        <f t="shared" si="170"/>
        <v>0</v>
      </c>
      <c r="AA146" s="103">
        <f t="shared" si="171"/>
        <v>0</v>
      </c>
      <c r="AB146" s="103" t="e">
        <f>Z146/Y146</f>
        <v>#DIV/0!</v>
      </c>
      <c r="AC146" s="100"/>
      <c r="AD146" s="100"/>
      <c r="AE146" s="103">
        <f t="shared" si="156"/>
        <v>0</v>
      </c>
      <c r="AF146" s="103" t="e">
        <f>AD146/AC146</f>
        <v>#DIV/0!</v>
      </c>
      <c r="AG146" s="100"/>
      <c r="AH146" s="100"/>
      <c r="AI146" s="103">
        <f t="shared" si="172"/>
        <v>0</v>
      </c>
      <c r="AJ146" s="100"/>
      <c r="AK146" s="100"/>
      <c r="AL146" s="103">
        <f t="shared" si="173"/>
        <v>0</v>
      </c>
      <c r="AM146" s="103"/>
      <c r="AN146" s="100"/>
      <c r="AO146" s="100"/>
      <c r="AP146" s="103">
        <f t="shared" si="134"/>
        <v>0</v>
      </c>
      <c r="AQ146" s="103"/>
      <c r="AR146" s="103"/>
      <c r="AS146" s="103"/>
      <c r="AT146" s="103">
        <f t="shared" si="174"/>
        <v>0</v>
      </c>
      <c r="AU146" s="103"/>
      <c r="AV146" s="100"/>
      <c r="AW146" s="100"/>
      <c r="AX146" s="103">
        <f t="shared" si="139"/>
        <v>0</v>
      </c>
      <c r="AY146" s="103"/>
      <c r="AZ146" s="100"/>
      <c r="BA146" s="100"/>
      <c r="BB146" s="103">
        <f t="shared" si="162"/>
        <v>0</v>
      </c>
      <c r="BC146" s="103"/>
      <c r="BD146" s="100"/>
      <c r="BE146" s="100"/>
      <c r="BF146" s="103">
        <f t="shared" si="140"/>
        <v>0</v>
      </c>
      <c r="BG146" s="103"/>
      <c r="BH146" s="100"/>
      <c r="BI146" s="100"/>
      <c r="BJ146" s="103">
        <f t="shared" si="141"/>
        <v>0</v>
      </c>
      <c r="BK146" s="103"/>
      <c r="BL146" s="640"/>
      <c r="BM146" s="640"/>
      <c r="BN146" s="103">
        <f t="shared" si="142"/>
        <v>0</v>
      </c>
      <c r="BO146" s="103"/>
      <c r="BP146" s="100"/>
      <c r="BQ146" s="100"/>
      <c r="BR146" s="103">
        <f t="shared" si="143"/>
        <v>0</v>
      </c>
      <c r="BS146" s="103"/>
      <c r="BT146" s="100"/>
      <c r="BU146" s="100"/>
      <c r="BV146" s="103">
        <f t="shared" si="144"/>
        <v>0</v>
      </c>
      <c r="BW146" s="103"/>
      <c r="BX146" s="100"/>
      <c r="BY146" s="100"/>
      <c r="BZ146" s="103">
        <f t="shared" si="145"/>
        <v>0</v>
      </c>
      <c r="CA146" s="103" t="e">
        <f t="shared" si="163"/>
        <v>#DIV/0!</v>
      </c>
      <c r="CB146" s="100"/>
      <c r="CC146" s="100"/>
      <c r="CD146" s="103">
        <f t="shared" si="146"/>
        <v>0</v>
      </c>
      <c r="CE146" s="103"/>
      <c r="CF146" s="100"/>
      <c r="CG146" s="100"/>
      <c r="CH146" s="103">
        <f t="shared" si="147"/>
        <v>0</v>
      </c>
      <c r="CI146" s="103"/>
      <c r="CJ146" s="100"/>
      <c r="CK146" s="100"/>
      <c r="CL146" s="103">
        <f t="shared" si="148"/>
        <v>0</v>
      </c>
      <c r="CM146" s="652"/>
      <c r="CN146" s="654"/>
      <c r="CO146" s="654"/>
      <c r="CP146" s="654">
        <f t="shared" si="164"/>
        <v>0</v>
      </c>
      <c r="CQ146" s="654"/>
      <c r="CR146" s="779"/>
      <c r="CS146" s="779"/>
      <c r="CT146" s="789">
        <f t="shared" si="157"/>
        <v>0</v>
      </c>
      <c r="CU146" s="790" t="e">
        <f t="shared" si="158"/>
        <v>#DIV/0!</v>
      </c>
      <c r="CV146" s="780"/>
      <c r="CW146" s="780"/>
      <c r="CX146" s="789">
        <f t="shared" si="159"/>
        <v>0</v>
      </c>
      <c r="CY146" s="790" t="e">
        <f t="shared" si="160"/>
        <v>#DIV/0!</v>
      </c>
      <c r="CZ146" s="780"/>
      <c r="DA146" s="780"/>
      <c r="DB146" s="789">
        <f t="shared" si="149"/>
        <v>0</v>
      </c>
      <c r="DC146" s="790" t="e">
        <f t="shared" si="161"/>
        <v>#DIV/0!</v>
      </c>
      <c r="DG146" s="654"/>
      <c r="DH146" s="654"/>
      <c r="DI146" s="654">
        <f t="shared" si="165"/>
        <v>0</v>
      </c>
      <c r="DJ146" s="654"/>
      <c r="DK146" s="654"/>
      <c r="DL146" s="654"/>
      <c r="DM146" s="654">
        <f t="shared" si="166"/>
        <v>0</v>
      </c>
      <c r="DN146" s="654"/>
    </row>
    <row r="147" spans="1:118" ht="12.75" hidden="1" customHeight="1">
      <c r="A147" s="213"/>
      <c r="B147" s="237"/>
      <c r="C147" s="778" t="s">
        <v>354</v>
      </c>
      <c r="D147" s="100"/>
      <c r="E147" s="100">
        <f t="shared" si="130"/>
        <v>0</v>
      </c>
      <c r="F147" s="100">
        <f t="shared" si="175"/>
        <v>0</v>
      </c>
      <c r="G147" s="109"/>
      <c r="H147" s="109"/>
      <c r="I147" s="100"/>
      <c r="J147" s="100"/>
      <c r="K147" s="103"/>
      <c r="L147" s="103"/>
      <c r="M147" s="100"/>
      <c r="N147" s="100"/>
      <c r="O147" s="103"/>
      <c r="P147" s="103"/>
      <c r="Q147" s="100"/>
      <c r="R147" s="100"/>
      <c r="S147" s="103"/>
      <c r="T147" s="103"/>
      <c r="U147" s="100"/>
      <c r="V147" s="100"/>
      <c r="W147" s="103"/>
      <c r="X147" s="103"/>
      <c r="Y147" s="640"/>
      <c r="Z147" s="640"/>
      <c r="AA147" s="103"/>
      <c r="AB147" s="103"/>
      <c r="AC147" s="100"/>
      <c r="AD147" s="100"/>
      <c r="AE147" s="103"/>
      <c r="AF147" s="103"/>
      <c r="AG147" s="100"/>
      <c r="AH147" s="100"/>
      <c r="AI147" s="103"/>
      <c r="AJ147" s="100"/>
      <c r="AK147" s="100"/>
      <c r="AL147" s="103"/>
      <c r="AM147" s="103"/>
      <c r="AN147" s="100"/>
      <c r="AO147" s="100"/>
      <c r="AP147" s="103"/>
      <c r="AQ147" s="103"/>
      <c r="AR147" s="103"/>
      <c r="AS147" s="103"/>
      <c r="AT147" s="103"/>
      <c r="AU147" s="103"/>
      <c r="AV147" s="100"/>
      <c r="AW147" s="100"/>
      <c r="AX147" s="103"/>
      <c r="AY147" s="103"/>
      <c r="AZ147" s="100"/>
      <c r="BA147" s="100"/>
      <c r="BB147" s="103"/>
      <c r="BC147" s="103"/>
      <c r="BD147" s="100"/>
      <c r="BE147" s="100"/>
      <c r="BF147" s="103"/>
      <c r="BG147" s="103"/>
      <c r="BH147" s="100"/>
      <c r="BI147" s="100"/>
      <c r="BJ147" s="103"/>
      <c r="BK147" s="103"/>
      <c r="BL147" s="100"/>
      <c r="BM147" s="640"/>
      <c r="BN147" s="103"/>
      <c r="BO147" s="103"/>
      <c r="BP147" s="100"/>
      <c r="BQ147" s="100"/>
      <c r="BR147" s="103"/>
      <c r="BS147" s="103"/>
      <c r="BT147" s="100"/>
      <c r="BU147" s="100"/>
      <c r="BV147" s="103"/>
      <c r="BW147" s="103"/>
      <c r="BX147" s="100"/>
      <c r="BY147" s="100"/>
      <c r="BZ147" s="103"/>
      <c r="CA147" s="103"/>
      <c r="CB147" s="100"/>
      <c r="CC147" s="100"/>
      <c r="CD147" s="103"/>
      <c r="CE147" s="103"/>
      <c r="CF147" s="100"/>
      <c r="CG147" s="100"/>
      <c r="CH147" s="103"/>
      <c r="CI147" s="103"/>
      <c r="CJ147" s="100"/>
      <c r="CK147" s="100"/>
      <c r="CL147" s="103"/>
      <c r="CM147" s="652"/>
      <c r="CN147" s="654"/>
      <c r="CO147" s="654"/>
      <c r="CP147" s="654"/>
      <c r="CQ147" s="654"/>
      <c r="CR147" s="779"/>
      <c r="CS147" s="779"/>
      <c r="CT147" s="789"/>
      <c r="CU147" s="790"/>
      <c r="CV147" s="780"/>
      <c r="CW147" s="780"/>
      <c r="CX147" s="789"/>
      <c r="CY147" s="790"/>
      <c r="CZ147" s="780"/>
      <c r="DA147" s="780"/>
      <c r="DB147" s="789"/>
      <c r="DC147" s="790"/>
      <c r="DG147" s="654"/>
      <c r="DH147" s="654"/>
      <c r="DI147" s="654"/>
      <c r="DJ147" s="654"/>
      <c r="DK147" s="654"/>
      <c r="DL147" s="654"/>
      <c r="DM147" s="654"/>
      <c r="DN147" s="654"/>
    </row>
    <row r="148" spans="1:118" ht="12.75" hidden="1" customHeight="1">
      <c r="A148" s="213"/>
      <c r="B148" s="237">
        <v>1718002528</v>
      </c>
      <c r="C148" s="778" t="s">
        <v>625</v>
      </c>
      <c r="D148" s="138"/>
      <c r="E148" s="100">
        <f t="shared" si="130"/>
        <v>0</v>
      </c>
      <c r="F148" s="100">
        <f t="shared" si="175"/>
        <v>0</v>
      </c>
      <c r="G148" s="109"/>
      <c r="H148" s="109"/>
      <c r="I148" s="100"/>
      <c r="J148" s="100"/>
      <c r="K148" s="103"/>
      <c r="L148" s="103"/>
      <c r="M148" s="100"/>
      <c r="N148" s="100"/>
      <c r="O148" s="103"/>
      <c r="P148" s="103"/>
      <c r="Q148" s="100"/>
      <c r="R148" s="100"/>
      <c r="S148" s="103"/>
      <c r="T148" s="103"/>
      <c r="U148" s="100"/>
      <c r="V148" s="100"/>
      <c r="W148" s="103"/>
      <c r="X148" s="103"/>
      <c r="Y148" s="640"/>
      <c r="Z148" s="640"/>
      <c r="AA148" s="103"/>
      <c r="AB148" s="103"/>
      <c r="AC148" s="100"/>
      <c r="AD148" s="100"/>
      <c r="AE148" s="103"/>
      <c r="AF148" s="103"/>
      <c r="AG148" s="100"/>
      <c r="AH148" s="100"/>
      <c r="AI148" s="103"/>
      <c r="AJ148" s="100"/>
      <c r="AK148" s="100"/>
      <c r="AL148" s="103"/>
      <c r="AM148" s="103"/>
      <c r="AN148" s="100"/>
      <c r="AO148" s="100"/>
      <c r="AP148" s="103"/>
      <c r="AQ148" s="103"/>
      <c r="AR148" s="103"/>
      <c r="AS148" s="103"/>
      <c r="AT148" s="103"/>
      <c r="AU148" s="103"/>
      <c r="AV148" s="100"/>
      <c r="AW148" s="100"/>
      <c r="AX148" s="103"/>
      <c r="AY148" s="103"/>
      <c r="AZ148" s="100"/>
      <c r="BA148" s="100"/>
      <c r="BB148" s="103"/>
      <c r="BC148" s="103"/>
      <c r="BD148" s="100"/>
      <c r="BE148" s="100"/>
      <c r="BF148" s="103"/>
      <c r="BG148" s="103"/>
      <c r="BH148" s="100"/>
      <c r="BI148" s="100"/>
      <c r="BJ148" s="103"/>
      <c r="BK148" s="103"/>
      <c r="BL148" s="100"/>
      <c r="BM148" s="640"/>
      <c r="BN148" s="103"/>
      <c r="BO148" s="103"/>
      <c r="BP148" s="100"/>
      <c r="BQ148" s="100"/>
      <c r="BR148" s="103"/>
      <c r="BS148" s="103"/>
      <c r="BT148" s="100"/>
      <c r="BU148" s="100"/>
      <c r="BV148" s="103"/>
      <c r="BW148" s="103"/>
      <c r="BX148" s="100"/>
      <c r="BY148" s="100"/>
      <c r="BZ148" s="103"/>
      <c r="CA148" s="103"/>
      <c r="CB148" s="100"/>
      <c r="CC148" s="100"/>
      <c r="CD148" s="103"/>
      <c r="CE148" s="103"/>
      <c r="CF148" s="100"/>
      <c r="CG148" s="100"/>
      <c r="CH148" s="103"/>
      <c r="CI148" s="103"/>
      <c r="CJ148" s="100"/>
      <c r="CK148" s="100"/>
      <c r="CL148" s="103"/>
      <c r="CM148" s="652"/>
      <c r="CN148" s="654"/>
      <c r="CO148" s="654"/>
      <c r="CP148" s="654"/>
      <c r="CQ148" s="654"/>
      <c r="CR148" s="779"/>
      <c r="CS148" s="779"/>
      <c r="CT148" s="789"/>
      <c r="CU148" s="790"/>
      <c r="CV148" s="780"/>
      <c r="CW148" s="780"/>
      <c r="CX148" s="789"/>
      <c r="CY148" s="790"/>
      <c r="CZ148" s="780"/>
      <c r="DA148" s="780"/>
      <c r="DB148" s="789"/>
      <c r="DC148" s="790"/>
      <c r="DG148" s="654"/>
      <c r="DH148" s="654"/>
      <c r="DI148" s="654"/>
      <c r="DJ148" s="654"/>
      <c r="DK148" s="654"/>
      <c r="DL148" s="654"/>
      <c r="DM148" s="654"/>
      <c r="DN148" s="654"/>
    </row>
    <row r="149" spans="1:118" ht="16.5" hidden="1" customHeight="1">
      <c r="A149" s="778"/>
      <c r="B149" s="777"/>
      <c r="C149" s="778" t="s">
        <v>624</v>
      </c>
      <c r="D149" s="138"/>
      <c r="E149" s="100">
        <f t="shared" si="130"/>
        <v>0</v>
      </c>
      <c r="F149" s="100">
        <f t="shared" si="175"/>
        <v>0</v>
      </c>
      <c r="G149" s="109">
        <f t="shared" ref="G149:G153" si="178">F149-E149</f>
        <v>0</v>
      </c>
      <c r="H149" s="109" t="e">
        <f t="shared" ref="H149:H153" si="179">F149/E149</f>
        <v>#DIV/0!</v>
      </c>
      <c r="I149" s="100"/>
      <c r="J149" s="100"/>
      <c r="K149" s="103">
        <f t="shared" si="135"/>
        <v>0</v>
      </c>
      <c r="L149" s="103"/>
      <c r="M149" s="100"/>
      <c r="N149" s="100"/>
      <c r="O149" s="103">
        <f t="shared" si="167"/>
        <v>0</v>
      </c>
      <c r="P149" s="103"/>
      <c r="Q149" s="100"/>
      <c r="R149" s="100"/>
      <c r="S149" s="654">
        <f t="shared" si="168"/>
        <v>0</v>
      </c>
      <c r="T149" s="654">
        <v>0</v>
      </c>
      <c r="U149" s="640"/>
      <c r="V149" s="640"/>
      <c r="W149" s="654">
        <f t="shared" si="169"/>
        <v>0</v>
      </c>
      <c r="X149" s="654">
        <v>0</v>
      </c>
      <c r="Y149" s="640">
        <f t="shared" si="170"/>
        <v>0</v>
      </c>
      <c r="Z149" s="640">
        <f t="shared" si="170"/>
        <v>0</v>
      </c>
      <c r="AA149" s="654">
        <f t="shared" si="171"/>
        <v>0</v>
      </c>
      <c r="AB149" s="654" t="e">
        <f>Z149/Y149</f>
        <v>#DIV/0!</v>
      </c>
      <c r="AC149" s="640"/>
      <c r="AD149" s="640"/>
      <c r="AE149" s="654">
        <f t="shared" si="156"/>
        <v>0</v>
      </c>
      <c r="AF149" s="654" t="e">
        <f>AD149/AC149</f>
        <v>#DIV/0!</v>
      </c>
      <c r="AG149" s="640"/>
      <c r="AH149" s="640"/>
      <c r="AI149" s="654">
        <f t="shared" si="172"/>
        <v>0</v>
      </c>
      <c r="AJ149" s="640"/>
      <c r="AK149" s="640"/>
      <c r="AL149" s="654">
        <f t="shared" si="173"/>
        <v>0</v>
      </c>
      <c r="AM149" s="654"/>
      <c r="AN149" s="640"/>
      <c r="AO149" s="640"/>
      <c r="AP149" s="654">
        <f t="shared" si="134"/>
        <v>0</v>
      </c>
      <c r="AQ149" s="654"/>
      <c r="AR149" s="654"/>
      <c r="AS149" s="654"/>
      <c r="AT149" s="654">
        <f t="shared" si="174"/>
        <v>0</v>
      </c>
      <c r="AU149" s="654"/>
      <c r="AV149" s="640"/>
      <c r="AW149" s="640"/>
      <c r="AX149" s="654">
        <f t="shared" si="139"/>
        <v>0</v>
      </c>
      <c r="AY149" s="654"/>
      <c r="AZ149" s="640"/>
      <c r="BA149" s="640"/>
      <c r="BB149" s="654">
        <f t="shared" si="162"/>
        <v>0</v>
      </c>
      <c r="BC149" s="654" t="e">
        <f>BA149/AZ149</f>
        <v>#DIV/0!</v>
      </c>
      <c r="BD149" s="640"/>
      <c r="BE149" s="640"/>
      <c r="BF149" s="654">
        <f t="shared" si="140"/>
        <v>0</v>
      </c>
      <c r="BG149" s="654" t="e">
        <f>BE149/BD149</f>
        <v>#DIV/0!</v>
      </c>
      <c r="BH149" s="640"/>
      <c r="BI149" s="640"/>
      <c r="BJ149" s="654">
        <f t="shared" si="141"/>
        <v>0</v>
      </c>
      <c r="BK149" s="654" t="e">
        <f>BI149/BH149</f>
        <v>#DIV/0!</v>
      </c>
      <c r="BL149" s="640"/>
      <c r="BM149" s="640"/>
      <c r="BN149" s="654">
        <f t="shared" si="142"/>
        <v>0</v>
      </c>
      <c r="BO149" s="654"/>
      <c r="BP149" s="640"/>
      <c r="BQ149" s="640"/>
      <c r="BR149" s="654">
        <f t="shared" si="143"/>
        <v>0</v>
      </c>
      <c r="BS149" s="654"/>
      <c r="BT149" s="640"/>
      <c r="BU149" s="640"/>
      <c r="BV149" s="654">
        <f t="shared" si="144"/>
        <v>0</v>
      </c>
      <c r="BW149" s="654"/>
      <c r="BX149" s="640"/>
      <c r="BY149" s="640"/>
      <c r="BZ149" s="654">
        <f t="shared" si="145"/>
        <v>0</v>
      </c>
      <c r="CA149" s="654" t="e">
        <f t="shared" si="163"/>
        <v>#DIV/0!</v>
      </c>
      <c r="CB149" s="640"/>
      <c r="CC149" s="640"/>
      <c r="CD149" s="654">
        <f t="shared" si="146"/>
        <v>0</v>
      </c>
      <c r="CE149" s="654"/>
      <c r="CF149" s="640"/>
      <c r="CG149" s="640"/>
      <c r="CH149" s="654">
        <f t="shared" si="147"/>
        <v>0</v>
      </c>
      <c r="CI149" s="654"/>
      <c r="CJ149" s="640"/>
      <c r="CK149" s="640"/>
      <c r="CL149" s="654">
        <f t="shared" si="148"/>
        <v>0</v>
      </c>
      <c r="CM149" s="652"/>
      <c r="CN149" s="654"/>
      <c r="CO149" s="654"/>
      <c r="CP149" s="654">
        <f t="shared" si="164"/>
        <v>0</v>
      </c>
      <c r="CQ149" s="654"/>
      <c r="CR149" s="779"/>
      <c r="CS149" s="779"/>
      <c r="CT149" s="789">
        <f t="shared" si="157"/>
        <v>0</v>
      </c>
      <c r="CU149" s="790" t="e">
        <f t="shared" si="158"/>
        <v>#DIV/0!</v>
      </c>
      <c r="CV149" s="780"/>
      <c r="CW149" s="780"/>
      <c r="CX149" s="789">
        <f t="shared" si="159"/>
        <v>0</v>
      </c>
      <c r="CY149" s="790" t="e">
        <f t="shared" si="160"/>
        <v>#DIV/0!</v>
      </c>
      <c r="CZ149" s="780"/>
      <c r="DA149" s="780"/>
      <c r="DB149" s="789">
        <f t="shared" si="149"/>
        <v>0</v>
      </c>
      <c r="DC149" s="790" t="e">
        <f t="shared" si="161"/>
        <v>#DIV/0!</v>
      </c>
      <c r="DG149" s="654"/>
      <c r="DH149" s="654"/>
      <c r="DI149" s="654">
        <f t="shared" ref="DI149:DI153" si="180">DH149-DG149</f>
        <v>0</v>
      </c>
      <c r="DJ149" s="654"/>
      <c r="DK149" s="654"/>
      <c r="DL149" s="654"/>
      <c r="DM149" s="654">
        <f t="shared" ref="DM149:DM153" si="181">DL149-DK149</f>
        <v>0</v>
      </c>
      <c r="DN149" s="654"/>
    </row>
    <row r="150" spans="1:118" s="833" customFormat="1" ht="12.75" customHeight="1">
      <c r="A150" s="161"/>
      <c r="B150" s="162"/>
      <c r="C150" s="162" t="s">
        <v>328</v>
      </c>
      <c r="D150" s="43">
        <f>D5+D19+D36+D86+D97</f>
        <v>1752.5988299999999</v>
      </c>
      <c r="E150" s="43">
        <f>+CF150+CN150+AV150+I150+BL150+DK150+M150+Q150+U150+AJ150+AN150+Y150</f>
        <v>2024.3438200000001</v>
      </c>
      <c r="F150" s="44">
        <f>J150+N150+R150+V150+Z150+AK150+AW150+BM150+BQ150+CG150+CO150+CS150+DA150+DL150</f>
        <v>6597.3804900000005</v>
      </c>
      <c r="G150" s="322">
        <f t="shared" si="178"/>
        <v>4573.0366700000004</v>
      </c>
      <c r="H150" s="829">
        <f t="shared" si="179"/>
        <v>3.2590217258647298</v>
      </c>
      <c r="I150" s="43">
        <f>I5+I19+I36+I86+I97</f>
        <v>409.22899999999998</v>
      </c>
      <c r="J150" s="43">
        <f>J5+J19+J36+J86+J97</f>
        <v>356.83744000000002</v>
      </c>
      <c r="K150" s="322">
        <f t="shared" si="135"/>
        <v>-52.39155999999997</v>
      </c>
      <c r="L150" s="322">
        <f t="shared" ref="L150:L153" si="182">J150/I150</f>
        <v>0.87197495778647172</v>
      </c>
      <c r="M150" s="43">
        <f>M5+M19+M36+M86+M97</f>
        <v>0</v>
      </c>
      <c r="N150" s="43">
        <f>N5+N19+N36+N86+N97</f>
        <v>0</v>
      </c>
      <c r="O150" s="322">
        <f t="shared" si="167"/>
        <v>0</v>
      </c>
      <c r="P150" s="322">
        <v>0</v>
      </c>
      <c r="Q150" s="43">
        <f>Q5+Q19+Q36+Q86+Q97</f>
        <v>2.6909999999999998</v>
      </c>
      <c r="R150" s="43">
        <f>R5+R19+R36+R86+R97</f>
        <v>0.66200000000000003</v>
      </c>
      <c r="S150" s="322">
        <f t="shared" si="168"/>
        <v>-2.0289999999999999</v>
      </c>
      <c r="T150" s="322">
        <f t="shared" si="176"/>
        <v>0.24600520252694169</v>
      </c>
      <c r="U150" s="43">
        <f>U5+U19+U36+U86+U97</f>
        <v>0</v>
      </c>
      <c r="V150" s="43">
        <f>V5+V19+V36+V86+V97</f>
        <v>0</v>
      </c>
      <c r="W150" s="322">
        <f t="shared" si="169"/>
        <v>0</v>
      </c>
      <c r="X150" s="322">
        <v>0</v>
      </c>
      <c r="Y150" s="43">
        <f>SUM(Y99:Y149)</f>
        <v>0</v>
      </c>
      <c r="Z150" s="43">
        <f>SUM(Z97)</f>
        <v>6.20831</v>
      </c>
      <c r="AA150" s="322">
        <f t="shared" si="171"/>
        <v>6.20831</v>
      </c>
      <c r="AB150" s="322" t="e">
        <f>Z150/Y150</f>
        <v>#DIV/0!</v>
      </c>
      <c r="AC150" s="43" t="e">
        <f>AC5+AC19+AC36+#REF!+AC86+AC97</f>
        <v>#REF!</v>
      </c>
      <c r="AD150" s="43" t="e">
        <f>AD5+AD19+AD36+#REF!+AD86+AD97</f>
        <v>#REF!</v>
      </c>
      <c r="AE150" s="322" t="e">
        <f t="shared" si="156"/>
        <v>#REF!</v>
      </c>
      <c r="AF150" s="322" t="e">
        <f>AD150/AC150</f>
        <v>#REF!</v>
      </c>
      <c r="AG150" s="43" t="e">
        <f>AG5+AG19+AG36+#REF!+AG86+AG97</f>
        <v>#REF!</v>
      </c>
      <c r="AH150" s="43" t="e">
        <f>AH5+AH19+AH36+#REF!+AH86+AH97</f>
        <v>#REF!</v>
      </c>
      <c r="AI150" s="322" t="e">
        <f>AH150-AG150</f>
        <v>#REF!</v>
      </c>
      <c r="AJ150" s="43">
        <f>AJ5+AJ19+AJ36+AJ86+AJ97</f>
        <v>18.065999999999999</v>
      </c>
      <c r="AK150" s="43">
        <f>AK5+AK19+AK36+AK86+AK97</f>
        <v>0</v>
      </c>
      <c r="AL150" s="322">
        <f t="shared" si="173"/>
        <v>-18.065999999999999</v>
      </c>
      <c r="AM150" s="322">
        <f>AK150/AJ150</f>
        <v>0</v>
      </c>
      <c r="AN150" s="43">
        <f>AN5+AN19+AN36+AN86+AN97</f>
        <v>0</v>
      </c>
      <c r="AO150" s="43">
        <f>AO5+AO19+AO36+AO86+AO97</f>
        <v>0</v>
      </c>
      <c r="AP150" s="322">
        <f t="shared" si="134"/>
        <v>0</v>
      </c>
      <c r="AQ150" s="322">
        <v>0</v>
      </c>
      <c r="AR150" s="43" t="e">
        <f>AR5+AR19+AR36+#REF!+AR86+AR97</f>
        <v>#REF!</v>
      </c>
      <c r="AS150" s="43" t="e">
        <f>AS5+AS19+AS36+#REF!+AS86+AS97</f>
        <v>#REF!</v>
      </c>
      <c r="AT150" s="322" t="e">
        <f t="shared" si="174"/>
        <v>#REF!</v>
      </c>
      <c r="AU150" s="322" t="e">
        <f>AS150/AR150</f>
        <v>#REF!</v>
      </c>
      <c r="AV150" s="43">
        <f>AV5+AV19+AV36+AV86+AV97</f>
        <v>0</v>
      </c>
      <c r="AW150" s="43">
        <f>AW5+AW19+AW36+AW86+AW97</f>
        <v>0</v>
      </c>
      <c r="AX150" s="322">
        <f t="shared" si="139"/>
        <v>0</v>
      </c>
      <c r="AY150" s="322"/>
      <c r="AZ150" s="43" t="e">
        <f>AZ5+AZ19+AZ36+#REF!+AZ86+AZ97</f>
        <v>#REF!</v>
      </c>
      <c r="BA150" s="43" t="e">
        <f>BA5+BA19+BA36+#REF!+BA86+BA97</f>
        <v>#REF!</v>
      </c>
      <c r="BB150" s="322" t="e">
        <f t="shared" si="162"/>
        <v>#REF!</v>
      </c>
      <c r="BC150" s="322" t="e">
        <f>BA150/AZ150</f>
        <v>#REF!</v>
      </c>
      <c r="BD150" s="43" t="e">
        <f>BD5+BD19+BD36+#REF!+BD86+BD97</f>
        <v>#REF!</v>
      </c>
      <c r="BE150" s="43" t="e">
        <f>BE5+BE19+BE36+#REF!+BE86+BE97</f>
        <v>#REF!</v>
      </c>
      <c r="BF150" s="322" t="e">
        <f t="shared" si="140"/>
        <v>#REF!</v>
      </c>
      <c r="BG150" s="322" t="e">
        <f>BE150/BD150</f>
        <v>#REF!</v>
      </c>
      <c r="BH150" s="43" t="e">
        <f>BH5+BH19+BH36+#REF!+BH86+BH97</f>
        <v>#REF!</v>
      </c>
      <c r="BI150" s="43" t="e">
        <f>BI5+BI19+BI36+#REF!+BI86+BI97</f>
        <v>#REF!</v>
      </c>
      <c r="BJ150" s="322" t="e">
        <f t="shared" si="141"/>
        <v>#REF!</v>
      </c>
      <c r="BK150" s="322" t="e">
        <f>BI150/BH150</f>
        <v>#REF!</v>
      </c>
      <c r="BL150" s="43">
        <f>BL5+BL19+BL36+BL86+BL97</f>
        <v>123.54837000000001</v>
      </c>
      <c r="BM150" s="43">
        <f>BM5+BM19+BM36+BM86+BM97</f>
        <v>195.04599999999999</v>
      </c>
      <c r="BN150" s="322">
        <f t="shared" si="142"/>
        <v>71.497629999999987</v>
      </c>
      <c r="BO150" s="322">
        <f>BM150/BL150</f>
        <v>1.5787015239456417</v>
      </c>
      <c r="BP150" s="43">
        <f>BP5+BP19+BP36+BP86+BP97</f>
        <v>0</v>
      </c>
      <c r="BQ150" s="43">
        <f>BQ5+BQ19+BQ36+BQ86+BQ97</f>
        <v>0</v>
      </c>
      <c r="BR150" s="322">
        <f t="shared" si="143"/>
        <v>0</v>
      </c>
      <c r="BS150" s="322">
        <v>0</v>
      </c>
      <c r="BT150" s="43" t="e">
        <f>BT5+BT19+BT36+#REF!+BT86+BT97</f>
        <v>#REF!</v>
      </c>
      <c r="BU150" s="43" t="e">
        <f>BU5+BU19+BU36+#REF!+BU86+BU97</f>
        <v>#REF!</v>
      </c>
      <c r="BV150" s="322" t="e">
        <f t="shared" si="144"/>
        <v>#REF!</v>
      </c>
      <c r="BW150" s="322" t="e">
        <f>BU150/BT150</f>
        <v>#REF!</v>
      </c>
      <c r="BX150" s="43" t="e">
        <f>BX5+BX19+BX36+#REF!+BX86+BX97</f>
        <v>#REF!</v>
      </c>
      <c r="BY150" s="43" t="e">
        <f>BY5+BY19+BY36+#REF!+BY86+BY97</f>
        <v>#REF!</v>
      </c>
      <c r="BZ150" s="322" t="e">
        <f t="shared" si="145"/>
        <v>#REF!</v>
      </c>
      <c r="CA150" s="322" t="e">
        <f t="shared" si="163"/>
        <v>#REF!</v>
      </c>
      <c r="CB150" s="43" t="e">
        <f>CB5+CB19+CB36+#REF!+CB86+CB97</f>
        <v>#REF!</v>
      </c>
      <c r="CC150" s="43" t="e">
        <f>CC5+CC19+CC36+#REF!+CC86+CC97</f>
        <v>#REF!</v>
      </c>
      <c r="CD150" s="322" t="e">
        <f t="shared" si="146"/>
        <v>#REF!</v>
      </c>
      <c r="CE150" s="322" t="e">
        <f>CC150/CB150</f>
        <v>#REF!</v>
      </c>
      <c r="CF150" s="43">
        <f>CF5+CF19+CF36+CF86+CF97</f>
        <v>0</v>
      </c>
      <c r="CG150" s="43">
        <f>CG5+CG19+CG36+CG86+CG97</f>
        <v>0</v>
      </c>
      <c r="CH150" s="322">
        <f t="shared" si="147"/>
        <v>0</v>
      </c>
      <c r="CI150" s="322">
        <v>0</v>
      </c>
      <c r="CJ150" s="43">
        <f>CJ5+CJ19+CJ36+CJ86+CJ97</f>
        <v>0</v>
      </c>
      <c r="CK150" s="43">
        <f>CK5+CK19+CK36+CK86+CK97</f>
        <v>0</v>
      </c>
      <c r="CL150" s="322">
        <f t="shared" si="148"/>
        <v>0</v>
      </c>
      <c r="CM150" s="322" t="e">
        <f>CK150/CJ150</f>
        <v>#DIV/0!</v>
      </c>
      <c r="CN150" s="43">
        <f>CN5+CN19+CN36+CN86+CN97</f>
        <v>0</v>
      </c>
      <c r="CO150" s="43">
        <f>CO5+CO19+CO36+CO86+CO97</f>
        <v>0</v>
      </c>
      <c r="CP150" s="322">
        <f t="shared" si="164"/>
        <v>0</v>
      </c>
      <c r="CQ150" s="322">
        <v>0</v>
      </c>
      <c r="CR150" s="830">
        <f>CR5+CR19+CR36+CR86+CR97</f>
        <v>0</v>
      </c>
      <c r="CS150" s="830">
        <f>CS5+CS19+CS36+CS86+CS97</f>
        <v>781.81378999999993</v>
      </c>
      <c r="CT150" s="831">
        <f t="shared" si="157"/>
        <v>781.81378999999993</v>
      </c>
      <c r="CU150" s="829" t="e">
        <f t="shared" si="158"/>
        <v>#DIV/0!</v>
      </c>
      <c r="CV150" s="830" t="e">
        <f>CV5+CV19+CV36+#REF!+CV86+CV97</f>
        <v>#REF!</v>
      </c>
      <c r="CW150" s="830" t="e">
        <f>CW5+CW19+CW36+#REF!+CW86+CW97</f>
        <v>#REF!</v>
      </c>
      <c r="CX150" s="832" t="e">
        <f t="shared" si="159"/>
        <v>#REF!</v>
      </c>
      <c r="CY150" s="829" t="e">
        <f t="shared" si="160"/>
        <v>#REF!</v>
      </c>
      <c r="CZ150" s="43">
        <f>CZ5+CZ19+CZ36+CZ86+CZ97</f>
        <v>0</v>
      </c>
      <c r="DA150" s="43">
        <f>DA5+DA19+DA36+DA86+DA97</f>
        <v>76.065709999999996</v>
      </c>
      <c r="DB150" s="831">
        <f t="shared" si="149"/>
        <v>76.065709999999996</v>
      </c>
      <c r="DC150" s="829" t="e">
        <f t="shared" si="161"/>
        <v>#DIV/0!</v>
      </c>
      <c r="DG150" s="43">
        <f>DG5+DG19+DG36+DG86+DG97</f>
        <v>0</v>
      </c>
      <c r="DH150" s="43">
        <f>DH5+DH19+DH36+DH86+DH97</f>
        <v>0</v>
      </c>
      <c r="DI150" s="322">
        <f t="shared" si="180"/>
        <v>0</v>
      </c>
      <c r="DJ150" s="322">
        <v>0</v>
      </c>
      <c r="DK150" s="43">
        <f>DK5+DK19+DK36+DK86+DK97</f>
        <v>1470.80945</v>
      </c>
      <c r="DL150" s="43">
        <f>DL5+DL19+DL36+DL86+DL97</f>
        <v>5180.7472400000006</v>
      </c>
      <c r="DM150" s="322">
        <f t="shared" si="181"/>
        <v>3709.9377900000009</v>
      </c>
      <c r="DN150" s="322">
        <v>0</v>
      </c>
    </row>
    <row r="151" spans="1:118" ht="16.5" customHeight="1">
      <c r="A151" s="799" t="s">
        <v>329</v>
      </c>
      <c r="B151" s="799"/>
      <c r="C151" s="783" t="s">
        <v>330</v>
      </c>
      <c r="D151" s="142">
        <v>1344</v>
      </c>
      <c r="E151" s="640">
        <f>I151+M151+Q151+U151+AJ151+AN151+AV151+BL151+CF151+CN151+DK151</f>
        <v>599.70169999999996</v>
      </c>
      <c r="F151" s="640">
        <f>J151+N151+R151+V151+Z151+AK151+AO151+AW151+BM151+CG151+CO151+DL151+BQ151+CS151+DA151</f>
        <v>1419.2366500000001</v>
      </c>
      <c r="G151" s="790">
        <f t="shared" si="178"/>
        <v>819.53495000000009</v>
      </c>
      <c r="H151" s="790">
        <f t="shared" si="179"/>
        <v>2.3665709968806161</v>
      </c>
      <c r="I151" s="640">
        <v>62.596130000000002</v>
      </c>
      <c r="J151" s="640">
        <v>18.589639999999999</v>
      </c>
      <c r="K151" s="637">
        <f t="shared" si="135"/>
        <v>-44.006489999999999</v>
      </c>
      <c r="L151" s="637">
        <f t="shared" si="182"/>
        <v>0.29697746490078536</v>
      </c>
      <c r="M151" s="640">
        <v>13.65361</v>
      </c>
      <c r="N151" s="640">
        <v>19.186640000000001</v>
      </c>
      <c r="O151" s="637">
        <f t="shared" si="167"/>
        <v>5.5330300000000001</v>
      </c>
      <c r="P151" s="637">
        <v>0</v>
      </c>
      <c r="Q151" s="640">
        <v>243.25827000000001</v>
      </c>
      <c r="R151" s="640">
        <v>123.15411</v>
      </c>
      <c r="S151" s="654">
        <f t="shared" si="168"/>
        <v>-120.10416000000001</v>
      </c>
      <c r="T151" s="637">
        <v>0</v>
      </c>
      <c r="U151" s="640">
        <v>28.6509</v>
      </c>
      <c r="V151" s="640">
        <v>12.97063</v>
      </c>
      <c r="W151" s="654">
        <f t="shared" si="169"/>
        <v>-15.68027</v>
      </c>
      <c r="X151" s="637">
        <v>0</v>
      </c>
      <c r="Y151" s="640"/>
      <c r="Z151" s="640"/>
      <c r="AA151" s="654">
        <f t="shared" si="171"/>
        <v>0</v>
      </c>
      <c r="AB151" s="654"/>
      <c r="AC151" s="640"/>
      <c r="AD151" s="640"/>
      <c r="AE151" s="654"/>
      <c r="AF151" s="654"/>
      <c r="AG151" s="640"/>
      <c r="AH151" s="640"/>
      <c r="AI151" s="654">
        <f t="shared" si="172"/>
        <v>0</v>
      </c>
      <c r="AJ151" s="640"/>
      <c r="AK151" s="640">
        <v>1.5510900000000001</v>
      </c>
      <c r="AL151" s="654">
        <f t="shared" si="173"/>
        <v>1.5510900000000001</v>
      </c>
      <c r="AM151" s="637">
        <v>0</v>
      </c>
      <c r="AN151" s="640"/>
      <c r="AO151" s="640"/>
      <c r="AP151" s="654">
        <f t="shared" si="134"/>
        <v>0</v>
      </c>
      <c r="AQ151" s="637">
        <v>0</v>
      </c>
      <c r="AR151" s="654"/>
      <c r="AS151" s="654"/>
      <c r="AT151" s="637">
        <f t="shared" si="174"/>
        <v>0</v>
      </c>
      <c r="AU151" s="637" t="e">
        <f>AS151/AR151</f>
        <v>#DIV/0!</v>
      </c>
      <c r="AV151" s="640">
        <v>6.3456599999999996</v>
      </c>
      <c r="AW151" s="640"/>
      <c r="AX151" s="654">
        <f>AW151-AV151</f>
        <v>-6.3456599999999996</v>
      </c>
      <c r="AY151" s="654">
        <f>AW151/AV151</f>
        <v>0</v>
      </c>
      <c r="AZ151" s="640"/>
      <c r="BA151" s="640">
        <v>0</v>
      </c>
      <c r="BB151" s="654">
        <f t="shared" si="162"/>
        <v>0</v>
      </c>
      <c r="BC151" s="654"/>
      <c r="BD151" s="640"/>
      <c r="BE151" s="640"/>
      <c r="BF151" s="654">
        <f t="shared" si="140"/>
        <v>0</v>
      </c>
      <c r="BG151" s="654"/>
      <c r="BH151" s="640"/>
      <c r="BI151" s="640"/>
      <c r="BJ151" s="654">
        <f t="shared" si="141"/>
        <v>0</v>
      </c>
      <c r="BK151" s="654" t="e">
        <f>BI151/BH151</f>
        <v>#DIV/0!</v>
      </c>
      <c r="BL151" s="640">
        <v>5.91812</v>
      </c>
      <c r="BM151" s="640">
        <v>681.928</v>
      </c>
      <c r="BN151" s="654">
        <f t="shared" si="142"/>
        <v>676.00987999999995</v>
      </c>
      <c r="BO151" s="637">
        <v>0</v>
      </c>
      <c r="BP151" s="640"/>
      <c r="BQ151" s="640"/>
      <c r="BR151" s="654">
        <f t="shared" si="143"/>
        <v>0</v>
      </c>
      <c r="BS151" s="637">
        <v>0</v>
      </c>
      <c r="BT151" s="640"/>
      <c r="BU151" s="640"/>
      <c r="BV151" s="654">
        <f t="shared" si="144"/>
        <v>0</v>
      </c>
      <c r="BW151" s="637" t="e">
        <f>BU151/BT151</f>
        <v>#DIV/0!</v>
      </c>
      <c r="BX151" s="640">
        <v>0</v>
      </c>
      <c r="BY151" s="640"/>
      <c r="BZ151" s="654">
        <f t="shared" si="145"/>
        <v>0</v>
      </c>
      <c r="CA151" s="654" t="e">
        <f t="shared" si="163"/>
        <v>#DIV/0!</v>
      </c>
      <c r="CB151" s="640"/>
      <c r="CC151" s="640"/>
      <c r="CD151" s="654">
        <f t="shared" si="146"/>
        <v>0</v>
      </c>
      <c r="CE151" s="637" t="e">
        <f>CC151/CB151</f>
        <v>#DIV/0!</v>
      </c>
      <c r="CF151" s="640"/>
      <c r="CG151" s="640">
        <v>6</v>
      </c>
      <c r="CH151" s="654">
        <v>0</v>
      </c>
      <c r="CI151" s="637">
        <v>0</v>
      </c>
      <c r="CJ151" s="640">
        <v>0</v>
      </c>
      <c r="CK151" s="640"/>
      <c r="CL151" s="654">
        <f t="shared" si="148"/>
        <v>0</v>
      </c>
      <c r="CM151" s="637"/>
      <c r="CN151" s="656">
        <v>6.4424799999999998</v>
      </c>
      <c r="CO151" s="656">
        <v>23.323060000000002</v>
      </c>
      <c r="CP151" s="656">
        <f t="shared" si="164"/>
        <v>16.880580000000002</v>
      </c>
      <c r="CQ151" s="637">
        <f>CO151/CN151</f>
        <v>3.620199053780532</v>
      </c>
      <c r="CR151" s="779"/>
      <c r="CS151" s="779">
        <v>118.30706000000001</v>
      </c>
      <c r="CT151" s="789">
        <f t="shared" si="157"/>
        <v>118.30706000000001</v>
      </c>
      <c r="CU151" s="790"/>
      <c r="CV151" s="780"/>
      <c r="CW151" s="780"/>
      <c r="CX151" s="789">
        <f t="shared" si="159"/>
        <v>0</v>
      </c>
      <c r="CY151" s="790"/>
      <c r="CZ151" s="780"/>
      <c r="DA151" s="780"/>
      <c r="DB151" s="789">
        <f t="shared" si="149"/>
        <v>0</v>
      </c>
      <c r="DC151" s="790"/>
      <c r="DG151" s="656"/>
      <c r="DH151" s="656"/>
      <c r="DI151" s="656">
        <f t="shared" si="180"/>
        <v>0</v>
      </c>
      <c r="DJ151" s="637" t="e">
        <f>DH151/DG151</f>
        <v>#DIV/0!</v>
      </c>
      <c r="DK151" s="656">
        <v>232.83653000000001</v>
      </c>
      <c r="DL151" s="656">
        <v>414.22642000000002</v>
      </c>
      <c r="DM151" s="656">
        <f t="shared" si="181"/>
        <v>181.38989000000001</v>
      </c>
      <c r="DN151" s="637">
        <f>DL151/DK151</f>
        <v>1.7790439498475605</v>
      </c>
    </row>
    <row r="152" spans="1:118" s="816" customFormat="1" ht="13.5" customHeight="1">
      <c r="A152" s="819" t="s">
        <v>331</v>
      </c>
      <c r="B152" s="819"/>
      <c r="C152" s="826" t="s">
        <v>332</v>
      </c>
      <c r="D152" s="809">
        <v>5362.7</v>
      </c>
      <c r="E152" s="827">
        <f>M152+Q152+U152</f>
        <v>6202.0737899999995</v>
      </c>
      <c r="F152" s="809">
        <f>N152+R152+V152</f>
        <v>5432</v>
      </c>
      <c r="G152" s="810">
        <f>F152-D152</f>
        <v>69.300000000000182</v>
      </c>
      <c r="H152" s="810">
        <f>F152/D152</f>
        <v>1.0129225949614933</v>
      </c>
      <c r="I152" s="821"/>
      <c r="J152" s="821"/>
      <c r="K152" s="821">
        <f>+O152+S152+W152+AA152+AP152+AT152+BB152+BR152+BV152+CL152+CP152+CT152</f>
        <v>-770.07379000000003</v>
      </c>
      <c r="L152" s="821">
        <v>0</v>
      </c>
      <c r="M152" s="821">
        <v>1718.0866100000001</v>
      </c>
      <c r="N152" s="809">
        <v>1192</v>
      </c>
      <c r="O152" s="637">
        <f t="shared" si="167"/>
        <v>-526.08661000000006</v>
      </c>
      <c r="P152" s="810">
        <f t="shared" ref="P152" si="183">N152/M152</f>
        <v>0.69379505844586031</v>
      </c>
      <c r="Q152" s="821">
        <v>3822.53271</v>
      </c>
      <c r="R152" s="809">
        <v>3657</v>
      </c>
      <c r="S152" s="654">
        <f t="shared" si="168"/>
        <v>-165.53270999999995</v>
      </c>
      <c r="T152" s="810">
        <f t="shared" ref="T152" si="184">R152/Q152</f>
        <v>0.95669554126588496</v>
      </c>
      <c r="U152" s="821">
        <v>661.45447000000001</v>
      </c>
      <c r="V152" s="809">
        <v>583</v>
      </c>
      <c r="W152" s="654">
        <f t="shared" si="169"/>
        <v>-78.454470000000015</v>
      </c>
      <c r="X152" s="810">
        <f t="shared" ref="X152" si="185">V152/U152</f>
        <v>0.88139097465015237</v>
      </c>
      <c r="Y152" s="821">
        <f t="shared" ref="Y152:AI152" si="186">+AC152+AG152+AK152+AO152+BD152+BH152+BP152+CF152+CJ152+CZ152+DD152+DH152</f>
        <v>0</v>
      </c>
      <c r="Z152" s="821">
        <f t="shared" si="186"/>
        <v>0</v>
      </c>
      <c r="AA152" s="821">
        <f t="shared" si="186"/>
        <v>0</v>
      </c>
      <c r="AB152" s="821" t="e">
        <f t="shared" si="186"/>
        <v>#DIV/0!</v>
      </c>
      <c r="AC152" s="821">
        <f t="shared" si="186"/>
        <v>0</v>
      </c>
      <c r="AD152" s="821">
        <f t="shared" si="186"/>
        <v>0</v>
      </c>
      <c r="AE152" s="821">
        <f t="shared" si="186"/>
        <v>0</v>
      </c>
      <c r="AF152" s="821" t="e">
        <f t="shared" si="186"/>
        <v>#DIV/0!</v>
      </c>
      <c r="AG152" s="821">
        <f t="shared" si="186"/>
        <v>0</v>
      </c>
      <c r="AH152" s="821">
        <f t="shared" si="186"/>
        <v>0</v>
      </c>
      <c r="AI152" s="821">
        <f t="shared" si="186"/>
        <v>0</v>
      </c>
      <c r="AJ152" s="821"/>
      <c r="AK152" s="821"/>
      <c r="AL152" s="821">
        <f>+AP152+AT152+AX152+BB152+BQ152+BU152+CC152+CS152+CW152+DM152+DQ152+DU152</f>
        <v>0</v>
      </c>
      <c r="AM152" s="821">
        <f>+AQ152+AU152+AY152+BC152+BR152+BV152+CD152+CT152+CX152+DN152+DR152+DV152</f>
        <v>0</v>
      </c>
      <c r="AN152" s="821">
        <v>0</v>
      </c>
      <c r="AO152" s="821"/>
      <c r="AP152" s="821">
        <f t="shared" ref="AP152:AU152" si="187">+AT152+AX152+BB152+BF152+BU152+BY152+CG152+CW152+DA152+DQ152+DU152+DY152</f>
        <v>0</v>
      </c>
      <c r="AQ152" s="821">
        <f t="shared" si="187"/>
        <v>0</v>
      </c>
      <c r="AR152" s="821" t="e">
        <f t="shared" si="187"/>
        <v>#DIV/0!</v>
      </c>
      <c r="AS152" s="821">
        <f t="shared" si="187"/>
        <v>0</v>
      </c>
      <c r="AT152" s="821">
        <f t="shared" si="187"/>
        <v>0</v>
      </c>
      <c r="AU152" s="821">
        <f t="shared" si="187"/>
        <v>0</v>
      </c>
      <c r="AV152" s="809"/>
      <c r="AW152" s="809"/>
      <c r="AX152" s="811"/>
      <c r="AY152" s="811"/>
      <c r="AZ152" s="809"/>
      <c r="BA152" s="809"/>
      <c r="BB152" s="811">
        <f t="shared" si="162"/>
        <v>0</v>
      </c>
      <c r="BC152" s="811"/>
      <c r="BD152" s="809"/>
      <c r="BE152" s="809"/>
      <c r="BF152" s="811">
        <f t="shared" si="140"/>
        <v>0</v>
      </c>
      <c r="BG152" s="811"/>
      <c r="BH152" s="809"/>
      <c r="BI152" s="809"/>
      <c r="BJ152" s="811">
        <f t="shared" si="141"/>
        <v>0</v>
      </c>
      <c r="BK152" s="811"/>
      <c r="BL152" s="809"/>
      <c r="BM152" s="809"/>
      <c r="BN152" s="811">
        <f t="shared" si="142"/>
        <v>0</v>
      </c>
      <c r="BO152" s="818">
        <v>0</v>
      </c>
      <c r="BP152" s="809">
        <v>0</v>
      </c>
      <c r="BQ152" s="809"/>
      <c r="BR152" s="811">
        <f t="shared" si="143"/>
        <v>0</v>
      </c>
      <c r="BS152" s="818">
        <v>0</v>
      </c>
      <c r="BT152" s="809">
        <v>0</v>
      </c>
      <c r="BU152" s="809"/>
      <c r="BV152" s="811">
        <f t="shared" si="144"/>
        <v>0</v>
      </c>
      <c r="BW152" s="818" t="e">
        <f>BU152/BT152</f>
        <v>#DIV/0!</v>
      </c>
      <c r="BX152" s="809">
        <v>0</v>
      </c>
      <c r="BY152" s="809">
        <v>0</v>
      </c>
      <c r="BZ152" s="811">
        <f t="shared" si="145"/>
        <v>0</v>
      </c>
      <c r="CA152" s="811"/>
      <c r="CB152" s="809"/>
      <c r="CC152" s="809"/>
      <c r="CD152" s="811">
        <f t="shared" si="146"/>
        <v>0</v>
      </c>
      <c r="CE152" s="818" t="e">
        <f>CC152/CB152</f>
        <v>#DIV/0!</v>
      </c>
      <c r="CF152" s="809"/>
      <c r="CG152" s="809"/>
      <c r="CH152" s="811">
        <f t="shared" si="147"/>
        <v>0</v>
      </c>
      <c r="CI152" s="818">
        <v>0</v>
      </c>
      <c r="CJ152" s="809">
        <v>0</v>
      </c>
      <c r="CK152" s="809"/>
      <c r="CL152" s="811">
        <f t="shared" si="148"/>
        <v>0</v>
      </c>
      <c r="CM152" s="818"/>
      <c r="CN152" s="828"/>
      <c r="CO152" s="828"/>
      <c r="CP152" s="828">
        <f t="shared" si="164"/>
        <v>0</v>
      </c>
      <c r="CQ152" s="818">
        <v>0</v>
      </c>
      <c r="CR152" s="813"/>
      <c r="CS152" s="813"/>
      <c r="CT152" s="814">
        <f t="shared" si="157"/>
        <v>0</v>
      </c>
      <c r="CU152" s="810"/>
      <c r="CV152" s="815"/>
      <c r="CW152" s="815"/>
      <c r="CX152" s="814">
        <f t="shared" si="159"/>
        <v>0</v>
      </c>
      <c r="CY152" s="810"/>
      <c r="CZ152" s="815"/>
      <c r="DA152" s="815"/>
      <c r="DB152" s="814">
        <f t="shared" si="149"/>
        <v>0</v>
      </c>
      <c r="DC152" s="810"/>
      <c r="DG152" s="828"/>
      <c r="DH152" s="828"/>
      <c r="DI152" s="828">
        <f t="shared" si="180"/>
        <v>0</v>
      </c>
      <c r="DJ152" s="818">
        <v>0</v>
      </c>
      <c r="DK152" s="828"/>
      <c r="DL152" s="828"/>
      <c r="DM152" s="828">
        <f t="shared" si="181"/>
        <v>0</v>
      </c>
      <c r="DN152" s="818">
        <v>0</v>
      </c>
    </row>
    <row r="153" spans="1:118" s="833" customFormat="1">
      <c r="A153" s="156"/>
      <c r="B153" s="156"/>
      <c r="C153" s="157" t="s">
        <v>333</v>
      </c>
      <c r="D153" s="43">
        <f>D150+D152+D151</f>
        <v>8459.2988299999997</v>
      </c>
      <c r="E153" s="43">
        <f>E150+E152+E151</f>
        <v>8826.11931</v>
      </c>
      <c r="F153" s="60">
        <f>F150+F152+F151</f>
        <v>13448.61714</v>
      </c>
      <c r="G153" s="322">
        <f t="shared" si="178"/>
        <v>4622.4978300000002</v>
      </c>
      <c r="H153" s="829">
        <f t="shared" si="179"/>
        <v>1.5237293614151246</v>
      </c>
      <c r="I153" s="43">
        <f>I150+I152+I151</f>
        <v>471.82513</v>
      </c>
      <c r="J153" s="43">
        <f>J150+J152+J151</f>
        <v>375.42707999999999</v>
      </c>
      <c r="K153" s="43">
        <f>J153-I153</f>
        <v>-96.398050000000012</v>
      </c>
      <c r="L153" s="322">
        <f t="shared" si="182"/>
        <v>0.79569114938833374</v>
      </c>
      <c r="M153" s="43">
        <f>M150+M152+M151</f>
        <v>1731.7402200000001</v>
      </c>
      <c r="N153" s="43">
        <f>N150+N152+N151</f>
        <v>1211.1866399999999</v>
      </c>
      <c r="O153" s="43">
        <f t="shared" si="167"/>
        <v>-520.55358000000024</v>
      </c>
      <c r="P153" s="322">
        <f>N153/M153</f>
        <v>0.69940434830346543</v>
      </c>
      <c r="Q153" s="43">
        <f>Q150+Q152+Q151</f>
        <v>4068.4819799999996</v>
      </c>
      <c r="R153" s="43">
        <f>R150+R152+R151</f>
        <v>3780.8161099999998</v>
      </c>
      <c r="S153" s="43">
        <f t="shared" si="168"/>
        <v>-287.66586999999981</v>
      </c>
      <c r="T153" s="322">
        <f t="shared" si="176"/>
        <v>0.92929405330683068</v>
      </c>
      <c r="U153" s="43">
        <f>U150+U152+U151</f>
        <v>690.10536999999999</v>
      </c>
      <c r="V153" s="43">
        <f>V150+V152+V151</f>
        <v>595.97063000000003</v>
      </c>
      <c r="W153" s="43">
        <f t="shared" si="169"/>
        <v>-94.134739999999965</v>
      </c>
      <c r="X153" s="322">
        <f t="shared" si="177"/>
        <v>0.86359367120994879</v>
      </c>
      <c r="Y153" s="43">
        <f>Y150+Y151+Y152</f>
        <v>0</v>
      </c>
      <c r="Z153" s="43">
        <f>Z150+Z151+Z152</f>
        <v>6.20831</v>
      </c>
      <c r="AA153" s="43">
        <f t="shared" si="171"/>
        <v>6.20831</v>
      </c>
      <c r="AB153" s="322" t="e">
        <f>Z153/Y153</f>
        <v>#DIV/0!</v>
      </c>
      <c r="AC153" s="43" t="e">
        <f>AC150+AC152+AC151</f>
        <v>#REF!</v>
      </c>
      <c r="AD153" s="43" t="e">
        <f>AD150+AD152+AD151</f>
        <v>#REF!</v>
      </c>
      <c r="AE153" s="43" t="e">
        <f>AD153-AC153</f>
        <v>#REF!</v>
      </c>
      <c r="AF153" s="322" t="e">
        <f>AD153/AC153</f>
        <v>#REF!</v>
      </c>
      <c r="AG153" s="43" t="e">
        <f>AG150+AG152+AG151</f>
        <v>#REF!</v>
      </c>
      <c r="AH153" s="43" t="e">
        <f>AH150+AH152+AH151</f>
        <v>#REF!</v>
      </c>
      <c r="AI153" s="43" t="e">
        <f>AI5+AI19+AI36+AI86+AI97+AI150+AI151+AI152+#REF!</f>
        <v>#REF!</v>
      </c>
      <c r="AJ153" s="43">
        <f>AJ150+AJ152+AJ151</f>
        <v>18.065999999999999</v>
      </c>
      <c r="AK153" s="43">
        <f>AK150+AK152+AK151</f>
        <v>1.5510900000000001</v>
      </c>
      <c r="AL153" s="43">
        <f t="shared" si="173"/>
        <v>-16.51491</v>
      </c>
      <c r="AM153" s="322">
        <f>AK153/AJ153</f>
        <v>8.5856858186648968E-2</v>
      </c>
      <c r="AN153" s="43">
        <f>AN150+AN152+AN151</f>
        <v>0</v>
      </c>
      <c r="AO153" s="43">
        <f>AO150+AO152+AO151</f>
        <v>0</v>
      </c>
      <c r="AP153" s="43">
        <f>AO153-AN153</f>
        <v>0</v>
      </c>
      <c r="AQ153" s="322">
        <v>0</v>
      </c>
      <c r="AR153" s="43" t="e">
        <f>AR5+AR19+AR36+AR86+AR97+AR150+AR151+AR152+#REF!</f>
        <v>#REF!</v>
      </c>
      <c r="AS153" s="43" t="e">
        <f>AS5+AS19+AS36+AS86+AS97+AS150+AS151+AS152</f>
        <v>#REF!</v>
      </c>
      <c r="AT153" s="43" t="e">
        <f t="shared" si="174"/>
        <v>#REF!</v>
      </c>
      <c r="AU153" s="43" t="e">
        <f>AS153/AR153</f>
        <v>#REF!</v>
      </c>
      <c r="AV153" s="43">
        <f>AV150+AV152+AV151</f>
        <v>6.3456599999999996</v>
      </c>
      <c r="AW153" s="43">
        <f>AW150+AW152+AW151</f>
        <v>0</v>
      </c>
      <c r="AX153" s="43">
        <f>AW153-AV153</f>
        <v>-6.3456599999999996</v>
      </c>
      <c r="AY153" s="322">
        <f>AW153/AV153</f>
        <v>0</v>
      </c>
      <c r="AZ153" s="43" t="e">
        <f>AZ150+AZ152+AZ151</f>
        <v>#REF!</v>
      </c>
      <c r="BA153" s="43" t="e">
        <f>BA150+BA152+BA151</f>
        <v>#REF!</v>
      </c>
      <c r="BB153" s="43" t="e">
        <f t="shared" si="162"/>
        <v>#REF!</v>
      </c>
      <c r="BC153" s="322" t="e">
        <f>BA153/AZ153</f>
        <v>#REF!</v>
      </c>
      <c r="BD153" s="43" t="e">
        <f>BD150+BD152+BD151</f>
        <v>#REF!</v>
      </c>
      <c r="BE153" s="43" t="e">
        <f>BE150+BE152+BE151</f>
        <v>#REF!</v>
      </c>
      <c r="BF153" s="43" t="e">
        <f t="shared" si="140"/>
        <v>#REF!</v>
      </c>
      <c r="BG153" s="322" t="e">
        <f>BE153/BD153</f>
        <v>#REF!</v>
      </c>
      <c r="BH153" s="43" t="e">
        <f>BH150+BH152+BH151</f>
        <v>#REF!</v>
      </c>
      <c r="BI153" s="43" t="e">
        <f>BI150+BI152+BI151</f>
        <v>#REF!</v>
      </c>
      <c r="BJ153" s="43" t="e">
        <f t="shared" si="141"/>
        <v>#REF!</v>
      </c>
      <c r="BK153" s="322" t="e">
        <f>BI153/BH153</f>
        <v>#REF!</v>
      </c>
      <c r="BL153" s="43">
        <f>BL150+BL152+BL151</f>
        <v>129.46648999999999</v>
      </c>
      <c r="BM153" s="43">
        <f>BM150+BM152+BM151</f>
        <v>876.97399999999993</v>
      </c>
      <c r="BN153" s="43">
        <f>BM153-BL153</f>
        <v>747.50750999999991</v>
      </c>
      <c r="BO153" s="322">
        <f>BM153/BL153</f>
        <v>6.7737528066142829</v>
      </c>
      <c r="BP153" s="43">
        <f>BP150+BP152+BP151</f>
        <v>0</v>
      </c>
      <c r="BQ153" s="43">
        <f>BQ150+BQ152+BQ151</f>
        <v>0</v>
      </c>
      <c r="BR153" s="43">
        <f>BQ153-BP153</f>
        <v>0</v>
      </c>
      <c r="BS153" s="322">
        <v>0</v>
      </c>
      <c r="BT153" s="43" t="e">
        <f>BT150+BT152+BT151</f>
        <v>#REF!</v>
      </c>
      <c r="BU153" s="43" t="e">
        <f>BU150+BU152+BU151</f>
        <v>#REF!</v>
      </c>
      <c r="BV153" s="43" t="e">
        <f>BU153-BT153</f>
        <v>#REF!</v>
      </c>
      <c r="BW153" s="322" t="e">
        <f>BU153/BT153</f>
        <v>#REF!</v>
      </c>
      <c r="BX153" s="43" t="e">
        <f>BX150+BX152+BX151</f>
        <v>#REF!</v>
      </c>
      <c r="BY153" s="43" t="e">
        <f>BY150+BY152+BY151</f>
        <v>#REF!</v>
      </c>
      <c r="BZ153" s="43" t="e">
        <f t="shared" si="145"/>
        <v>#REF!</v>
      </c>
      <c r="CA153" s="322" t="e">
        <f>BY153/BX153</f>
        <v>#REF!</v>
      </c>
      <c r="CB153" s="43" t="e">
        <f>CB150+CB152+CB151</f>
        <v>#REF!</v>
      </c>
      <c r="CC153" s="43" t="e">
        <f>CC150+CC152+CC151</f>
        <v>#REF!</v>
      </c>
      <c r="CD153" s="43" t="e">
        <f>CC153-CB153</f>
        <v>#REF!</v>
      </c>
      <c r="CE153" s="322" t="e">
        <f>CC153/CB153</f>
        <v>#REF!</v>
      </c>
      <c r="CF153" s="43">
        <f>CF150+CF152+CF151</f>
        <v>0</v>
      </c>
      <c r="CG153" s="43">
        <f>CG150+CG152+CG151</f>
        <v>6</v>
      </c>
      <c r="CH153" s="43">
        <f t="shared" si="147"/>
        <v>6</v>
      </c>
      <c r="CI153" s="322">
        <v>0</v>
      </c>
      <c r="CJ153" s="43">
        <f>CJ150+CJ152+CJ151</f>
        <v>0</v>
      </c>
      <c r="CK153" s="43">
        <f>CK150+CK152+CK151</f>
        <v>0</v>
      </c>
      <c r="CL153" s="43">
        <f t="shared" si="148"/>
        <v>0</v>
      </c>
      <c r="CM153" s="322" t="e">
        <f>CK153/CJ153</f>
        <v>#DIV/0!</v>
      </c>
      <c r="CN153" s="834">
        <f>CN150+CN152+CN151</f>
        <v>6.4424799999999998</v>
      </c>
      <c r="CO153" s="834">
        <f>CO150+CO152+CO151</f>
        <v>23.323060000000002</v>
      </c>
      <c r="CP153" s="834">
        <f t="shared" si="164"/>
        <v>16.880580000000002</v>
      </c>
      <c r="CQ153" s="415">
        <f>CO153/CN153</f>
        <v>3.620199053780532</v>
      </c>
      <c r="CR153" s="830">
        <f>CR150+CR152+CR151</f>
        <v>0</v>
      </c>
      <c r="CS153" s="830">
        <f>CS150+CS152+CS151</f>
        <v>900.1208499999999</v>
      </c>
      <c r="CT153" s="835">
        <f>CT5+CT19+CT36+CT86+CT97+CT150+CT151+CT152</f>
        <v>1658.4231600000001</v>
      </c>
      <c r="CU153" s="829" t="e">
        <f>CS153/CR153</f>
        <v>#DIV/0!</v>
      </c>
      <c r="CV153" s="60" t="e">
        <f>CV150+CV152+CV151</f>
        <v>#REF!</v>
      </c>
      <c r="CW153" s="60" t="e">
        <f>CW150+CW152+CW151</f>
        <v>#REF!</v>
      </c>
      <c r="CX153" s="830" t="e">
        <f>CX5+CX19+CX36+CX86+CX97+CX150+CX151+CX152+#REF!</f>
        <v>#REF!</v>
      </c>
      <c r="CY153" s="829" t="e">
        <f>CW153/CV153</f>
        <v>#REF!</v>
      </c>
      <c r="CZ153" s="60">
        <f>CZ150+CZ152+CZ151</f>
        <v>0</v>
      </c>
      <c r="DA153" s="60">
        <f>DA150+DA152+DA151</f>
        <v>76.065709999999996</v>
      </c>
      <c r="DB153" s="60">
        <f t="shared" si="149"/>
        <v>76.065709999999996</v>
      </c>
      <c r="DC153" s="829" t="e">
        <f>DA153/CZ153</f>
        <v>#DIV/0!</v>
      </c>
      <c r="DG153" s="834">
        <f>DG150+DG152+DG151</f>
        <v>0</v>
      </c>
      <c r="DH153" s="834">
        <f>DH150+DH152+DH151</f>
        <v>0</v>
      </c>
      <c r="DI153" s="834">
        <f t="shared" si="180"/>
        <v>0</v>
      </c>
      <c r="DJ153" s="415" t="e">
        <f>DH153/DG153</f>
        <v>#DIV/0!</v>
      </c>
      <c r="DK153" s="834">
        <f>DK150+DK152+DK151</f>
        <v>1703.64598</v>
      </c>
      <c r="DL153" s="834">
        <f>DL150+DL152+DL151</f>
        <v>5594.9736600000006</v>
      </c>
      <c r="DM153" s="834">
        <f t="shared" si="181"/>
        <v>3891.3276800000003</v>
      </c>
      <c r="DN153" s="415">
        <f>DL153/DK153</f>
        <v>3.2841175488818402</v>
      </c>
    </row>
    <row r="155" spans="1:118" ht="14.25" customHeight="1">
      <c r="E155" s="800"/>
      <c r="F155" s="803"/>
    </row>
    <row r="156" spans="1:118" s="801" customFormat="1">
      <c r="C156" s="802"/>
      <c r="D156" s="225"/>
      <c r="G156" s="775"/>
      <c r="H156" s="775"/>
      <c r="K156" s="775"/>
      <c r="L156" s="775"/>
      <c r="O156" s="775"/>
      <c r="P156" s="775"/>
      <c r="S156" s="775"/>
      <c r="T156" s="775"/>
      <c r="W156" s="775"/>
      <c r="X156" s="775"/>
      <c r="AA156" s="775"/>
      <c r="AB156" s="775"/>
      <c r="AE156" s="775"/>
      <c r="AF156" s="775"/>
      <c r="AG156" s="775"/>
      <c r="AH156" s="775"/>
      <c r="AI156" s="775"/>
      <c r="AL156" s="775"/>
      <c r="AM156" s="775"/>
      <c r="AP156" s="775"/>
      <c r="AQ156" s="775"/>
      <c r="AR156" s="775"/>
      <c r="AS156" s="775"/>
      <c r="AT156" s="775"/>
      <c r="AU156" s="775"/>
      <c r="AX156" s="775"/>
      <c r="AY156" s="775"/>
      <c r="AZ156" s="775"/>
      <c r="BA156" s="775"/>
      <c r="BB156" s="775"/>
      <c r="BC156" s="775"/>
      <c r="BF156" s="775"/>
      <c r="BG156" s="775"/>
      <c r="BJ156" s="775"/>
      <c r="BK156" s="775"/>
      <c r="BL156" s="775"/>
      <c r="BM156" s="775"/>
      <c r="BN156" s="775"/>
      <c r="BO156" s="775"/>
      <c r="BP156" s="775"/>
      <c r="BQ156" s="775"/>
      <c r="BR156" s="775"/>
      <c r="BS156" s="775"/>
      <c r="BT156" s="775"/>
      <c r="BU156" s="775"/>
      <c r="BV156" s="775"/>
      <c r="BW156" s="775"/>
      <c r="BZ156" s="775"/>
      <c r="CA156" s="775"/>
      <c r="CB156" s="775"/>
      <c r="CC156" s="775"/>
      <c r="CD156" s="775"/>
      <c r="CE156" s="775"/>
      <c r="CH156" s="775"/>
      <c r="CI156" s="775"/>
      <c r="CL156" s="775"/>
      <c r="CM156" s="775"/>
      <c r="CN156" s="775"/>
      <c r="CO156" s="775"/>
      <c r="CP156" s="775"/>
      <c r="CQ156" s="775"/>
      <c r="CR156" s="775"/>
      <c r="CS156" s="775"/>
      <c r="CT156" s="775"/>
      <c r="CU156" s="775"/>
      <c r="CX156" s="775"/>
      <c r="CY156" s="775"/>
      <c r="DG156" s="775"/>
      <c r="DH156" s="775"/>
      <c r="DI156" s="775"/>
      <c r="DJ156" s="775"/>
      <c r="DK156" s="775"/>
      <c r="DL156" s="775"/>
      <c r="DM156" s="775"/>
      <c r="DN156" s="775"/>
    </row>
    <row r="157" spans="1:118" s="801" customFormat="1">
      <c r="C157" s="804"/>
      <c r="D157" s="225"/>
      <c r="F157" s="803"/>
      <c r="G157" s="775"/>
      <c r="H157" s="775"/>
      <c r="K157" s="775"/>
      <c r="L157" s="775"/>
      <c r="O157" s="775"/>
      <c r="P157" s="775"/>
      <c r="S157" s="775"/>
      <c r="T157" s="775"/>
      <c r="W157" s="775"/>
      <c r="X157" s="775"/>
      <c r="AA157" s="775"/>
      <c r="AB157" s="775"/>
      <c r="AE157" s="775"/>
      <c r="AF157" s="775"/>
      <c r="AG157" s="775"/>
      <c r="AH157" s="775"/>
      <c r="AI157" s="775"/>
      <c r="AL157" s="775"/>
      <c r="AM157" s="775"/>
      <c r="AP157" s="775"/>
      <c r="AQ157" s="775"/>
      <c r="AR157" s="775"/>
      <c r="AS157" s="775"/>
      <c r="AT157" s="775"/>
      <c r="AU157" s="775"/>
      <c r="AX157" s="775"/>
      <c r="AY157" s="775"/>
      <c r="AZ157" s="775"/>
      <c r="BA157" s="775"/>
      <c r="BB157" s="775"/>
      <c r="BC157" s="775"/>
      <c r="BF157" s="775"/>
      <c r="BG157" s="775"/>
      <c r="BJ157" s="775"/>
      <c r="BK157" s="775"/>
      <c r="BL157" s="775"/>
      <c r="BM157" s="775"/>
      <c r="BN157" s="775"/>
      <c r="BO157" s="775"/>
      <c r="BP157" s="775"/>
      <c r="BQ157" s="775"/>
      <c r="BR157" s="775"/>
      <c r="BS157" s="775"/>
      <c r="BT157" s="775"/>
      <c r="BU157" s="775"/>
      <c r="BV157" s="775"/>
      <c r="BW157" s="775"/>
      <c r="BZ157" s="775"/>
      <c r="CA157" s="775"/>
      <c r="CB157" s="775"/>
      <c r="CC157" s="775"/>
      <c r="CD157" s="775"/>
      <c r="CE157" s="775"/>
      <c r="CH157" s="775"/>
      <c r="CI157" s="775"/>
      <c r="CL157" s="775"/>
      <c r="CM157" s="775"/>
      <c r="CN157" s="775"/>
      <c r="CO157" s="775"/>
      <c r="CP157" s="775"/>
      <c r="CQ157" s="775"/>
      <c r="CR157" s="775"/>
      <c r="CS157" s="775"/>
      <c r="CT157" s="775"/>
      <c r="CU157" s="775"/>
      <c r="CX157" s="775"/>
      <c r="CY157" s="775"/>
      <c r="DG157" s="775"/>
      <c r="DH157" s="775"/>
      <c r="DI157" s="775"/>
      <c r="DJ157" s="775"/>
      <c r="DK157" s="775"/>
      <c r="DL157" s="775"/>
      <c r="DM157" s="775"/>
      <c r="DN157" s="775"/>
    </row>
    <row r="158" spans="1:118" s="801" customFormat="1">
      <c r="C158" s="802"/>
      <c r="D158" s="225"/>
      <c r="G158" s="775"/>
      <c r="H158" s="775"/>
      <c r="K158" s="775"/>
      <c r="L158" s="775"/>
      <c r="O158" s="775"/>
      <c r="P158" s="775"/>
      <c r="S158" s="775"/>
      <c r="T158" s="775"/>
      <c r="W158" s="775"/>
      <c r="X158" s="775"/>
      <c r="AA158" s="775"/>
      <c r="AB158" s="775"/>
      <c r="AE158" s="775"/>
      <c r="AF158" s="775"/>
      <c r="AG158" s="775"/>
      <c r="AH158" s="775"/>
      <c r="AI158" s="775"/>
      <c r="AL158" s="775"/>
      <c r="AM158" s="775"/>
      <c r="AP158" s="775"/>
      <c r="AQ158" s="775"/>
      <c r="AR158" s="775"/>
      <c r="AS158" s="775"/>
      <c r="AT158" s="775"/>
      <c r="AU158" s="775"/>
      <c r="AX158" s="775"/>
      <c r="AY158" s="775"/>
      <c r="AZ158" s="775"/>
      <c r="BA158" s="775"/>
      <c r="BB158" s="775"/>
      <c r="BC158" s="775"/>
      <c r="BF158" s="775"/>
      <c r="BG158" s="775"/>
      <c r="BJ158" s="775"/>
      <c r="BK158" s="775"/>
      <c r="BL158" s="775"/>
      <c r="BM158" s="775"/>
      <c r="BN158" s="775"/>
      <c r="BO158" s="775"/>
      <c r="BP158" s="775"/>
      <c r="BQ158" s="775"/>
      <c r="BR158" s="775"/>
      <c r="BS158" s="775"/>
      <c r="BT158" s="775"/>
      <c r="BU158" s="775"/>
      <c r="BV158" s="775"/>
      <c r="BW158" s="775"/>
      <c r="BZ158" s="775"/>
      <c r="CA158" s="775"/>
      <c r="CB158" s="775"/>
      <c r="CC158" s="775"/>
      <c r="CD158" s="775"/>
      <c r="CE158" s="775"/>
      <c r="CH158" s="775"/>
      <c r="CI158" s="775"/>
      <c r="CL158" s="775"/>
      <c r="CM158" s="775"/>
      <c r="CN158" s="775"/>
      <c r="CO158" s="775"/>
      <c r="CP158" s="775"/>
      <c r="CQ158" s="775"/>
      <c r="CR158" s="775"/>
      <c r="CS158" s="775"/>
      <c r="CT158" s="775"/>
      <c r="CU158" s="775"/>
      <c r="CX158" s="775"/>
      <c r="CY158" s="775"/>
      <c r="DG158" s="775"/>
      <c r="DH158" s="775"/>
      <c r="DI158" s="775"/>
      <c r="DJ158" s="775"/>
      <c r="DK158" s="775"/>
      <c r="DL158" s="775"/>
      <c r="DM158" s="775"/>
      <c r="DN158" s="775"/>
    </row>
    <row r="159" spans="1:118" s="801" customFormat="1">
      <c r="C159" s="802"/>
      <c r="D159" s="225"/>
      <c r="G159" s="775"/>
      <c r="H159" s="775"/>
      <c r="K159" s="775"/>
      <c r="L159" s="775"/>
      <c r="O159" s="775"/>
      <c r="P159" s="775"/>
      <c r="S159" s="775"/>
      <c r="T159" s="775"/>
      <c r="W159" s="775"/>
      <c r="X159" s="775"/>
      <c r="AA159" s="775"/>
      <c r="AB159" s="775"/>
      <c r="AE159" s="775"/>
      <c r="AF159" s="775"/>
      <c r="AG159" s="775"/>
      <c r="AH159" s="775"/>
      <c r="AI159" s="775"/>
      <c r="AL159" s="775"/>
      <c r="AM159" s="775"/>
      <c r="AP159" s="775"/>
      <c r="AQ159" s="775"/>
      <c r="AR159" s="775"/>
      <c r="AS159" s="775"/>
      <c r="AT159" s="775"/>
      <c r="AU159" s="775"/>
      <c r="AX159" s="775"/>
      <c r="AY159" s="775"/>
      <c r="AZ159" s="775"/>
      <c r="BA159" s="775"/>
      <c r="BB159" s="775"/>
      <c r="BC159" s="775"/>
      <c r="BF159" s="775"/>
      <c r="BG159" s="775"/>
      <c r="BJ159" s="775"/>
      <c r="BK159" s="775"/>
      <c r="BL159" s="775"/>
      <c r="BM159" s="775"/>
      <c r="BN159" s="775"/>
      <c r="BO159" s="775"/>
      <c r="BP159" s="775"/>
      <c r="BQ159" s="775"/>
      <c r="BR159" s="775"/>
      <c r="BS159" s="775"/>
      <c r="BT159" s="775"/>
      <c r="BU159" s="775"/>
      <c r="BV159" s="775"/>
      <c r="BW159" s="775"/>
      <c r="BZ159" s="775"/>
      <c r="CA159" s="775"/>
      <c r="CB159" s="775"/>
      <c r="CC159" s="775"/>
      <c r="CD159" s="775"/>
      <c r="CE159" s="775"/>
      <c r="CH159" s="775"/>
      <c r="CI159" s="775"/>
      <c r="CL159" s="775"/>
      <c r="CM159" s="775"/>
      <c r="CN159" s="775"/>
      <c r="CO159" s="775"/>
      <c r="CP159" s="775"/>
      <c r="CQ159" s="775"/>
      <c r="CR159" s="775"/>
      <c r="CS159" s="775"/>
      <c r="CT159" s="775"/>
      <c r="CU159" s="775"/>
      <c r="CX159" s="775"/>
      <c r="CY159" s="775"/>
      <c r="DG159" s="775"/>
      <c r="DH159" s="775"/>
      <c r="DI159" s="775"/>
      <c r="DJ159" s="775"/>
      <c r="DK159" s="775"/>
      <c r="DL159" s="775"/>
      <c r="DM159" s="775"/>
      <c r="DN159" s="775"/>
    </row>
    <row r="160" spans="1:118" s="801" customFormat="1">
      <c r="C160" s="802"/>
      <c r="D160" s="225"/>
      <c r="G160" s="775"/>
      <c r="H160" s="775"/>
      <c r="K160" s="775"/>
      <c r="L160" s="775"/>
      <c r="O160" s="775"/>
      <c r="P160" s="775"/>
      <c r="S160" s="775"/>
      <c r="T160" s="775"/>
      <c r="W160" s="775"/>
      <c r="X160" s="775"/>
      <c r="AA160" s="775"/>
      <c r="AB160" s="775"/>
      <c r="AE160" s="775"/>
      <c r="AF160" s="775"/>
      <c r="AG160" s="775"/>
      <c r="AH160" s="775"/>
      <c r="AI160" s="775"/>
      <c r="AL160" s="775"/>
      <c r="AM160" s="775"/>
      <c r="AP160" s="775"/>
      <c r="AQ160" s="775"/>
      <c r="AR160" s="775"/>
      <c r="AS160" s="775"/>
      <c r="AT160" s="775"/>
      <c r="AU160" s="775"/>
      <c r="AX160" s="775"/>
      <c r="AY160" s="775"/>
      <c r="AZ160" s="775"/>
      <c r="BA160" s="775"/>
      <c r="BB160" s="775"/>
      <c r="BC160" s="775"/>
      <c r="BF160" s="775"/>
      <c r="BG160" s="775"/>
      <c r="BJ160" s="775"/>
      <c r="BK160" s="775"/>
      <c r="BL160" s="775"/>
      <c r="BM160" s="775"/>
      <c r="BN160" s="775"/>
      <c r="BO160" s="775"/>
      <c r="BP160" s="775"/>
      <c r="BQ160" s="775"/>
      <c r="BR160" s="775"/>
      <c r="BS160" s="775"/>
      <c r="BT160" s="775"/>
      <c r="BU160" s="775"/>
      <c r="BV160" s="775"/>
      <c r="BW160" s="775"/>
      <c r="BZ160" s="775"/>
      <c r="CA160" s="775"/>
      <c r="CB160" s="775"/>
      <c r="CC160" s="775"/>
      <c r="CD160" s="775"/>
      <c r="CE160" s="775"/>
      <c r="CH160" s="775"/>
      <c r="CI160" s="775"/>
      <c r="CL160" s="775"/>
      <c r="CM160" s="775"/>
      <c r="CN160" s="775"/>
      <c r="CO160" s="775"/>
      <c r="CP160" s="775"/>
      <c r="CQ160" s="775"/>
      <c r="CR160" s="775"/>
      <c r="CS160" s="775"/>
      <c r="CT160" s="775"/>
      <c r="CU160" s="775"/>
      <c r="CX160" s="775"/>
      <c r="CY160" s="775"/>
      <c r="DG160" s="775"/>
      <c r="DH160" s="775"/>
      <c r="DI160" s="775"/>
      <c r="DJ160" s="775"/>
      <c r="DK160" s="775"/>
      <c r="DL160" s="775"/>
      <c r="DM160" s="775"/>
      <c r="DN160" s="775"/>
    </row>
    <row r="161" spans="3:118" s="801" customFormat="1">
      <c r="C161" s="802"/>
      <c r="D161" s="225"/>
      <c r="G161" s="775"/>
      <c r="H161" s="775"/>
      <c r="K161" s="775"/>
      <c r="L161" s="775"/>
      <c r="O161" s="775"/>
      <c r="P161" s="775"/>
      <c r="S161" s="775"/>
      <c r="T161" s="775"/>
      <c r="W161" s="775"/>
      <c r="X161" s="775"/>
      <c r="AA161" s="775"/>
      <c r="AB161" s="775"/>
      <c r="AE161" s="775"/>
      <c r="AF161" s="775"/>
      <c r="AG161" s="775"/>
      <c r="AH161" s="775"/>
      <c r="AI161" s="775"/>
      <c r="AL161" s="775"/>
      <c r="AM161" s="775"/>
      <c r="AP161" s="775"/>
      <c r="AQ161" s="775"/>
      <c r="AR161" s="775"/>
      <c r="AS161" s="775"/>
      <c r="AT161" s="775"/>
      <c r="AU161" s="775"/>
      <c r="AX161" s="775"/>
      <c r="AY161" s="775"/>
      <c r="AZ161" s="775"/>
      <c r="BA161" s="775"/>
      <c r="BB161" s="775"/>
      <c r="BC161" s="775"/>
      <c r="BF161" s="775"/>
      <c r="BG161" s="775"/>
      <c r="BJ161" s="775"/>
      <c r="BK161" s="775"/>
      <c r="BL161" s="775"/>
      <c r="BM161" s="775"/>
      <c r="BN161" s="775"/>
      <c r="BO161" s="775"/>
      <c r="BP161" s="775"/>
      <c r="BQ161" s="775"/>
      <c r="BR161" s="775"/>
      <c r="BS161" s="775"/>
      <c r="BT161" s="775"/>
      <c r="BU161" s="775"/>
      <c r="BV161" s="775"/>
      <c r="BW161" s="775"/>
      <c r="BZ161" s="775"/>
      <c r="CA161" s="775"/>
      <c r="CB161" s="775"/>
      <c r="CC161" s="775"/>
      <c r="CD161" s="775"/>
      <c r="CE161" s="775"/>
      <c r="CH161" s="775"/>
      <c r="CI161" s="775"/>
      <c r="CL161" s="775"/>
      <c r="CM161" s="775"/>
      <c r="CN161" s="775"/>
      <c r="CO161" s="775"/>
      <c r="CP161" s="775"/>
      <c r="CQ161" s="775"/>
      <c r="CR161" s="775"/>
      <c r="CS161" s="775"/>
      <c r="CT161" s="775"/>
      <c r="CU161" s="775"/>
      <c r="CX161" s="775"/>
      <c r="CY161" s="775"/>
      <c r="DG161" s="775"/>
      <c r="DH161" s="775"/>
      <c r="DI161" s="775"/>
      <c r="DJ161" s="775"/>
      <c r="DK161" s="775"/>
      <c r="DL161" s="775"/>
      <c r="DM161" s="775"/>
      <c r="DN161" s="775"/>
    </row>
    <row r="162" spans="3:118" s="801" customFormat="1">
      <c r="C162" s="802"/>
      <c r="D162" s="225"/>
      <c r="G162" s="775"/>
      <c r="H162" s="775"/>
      <c r="K162" s="775"/>
      <c r="L162" s="775"/>
      <c r="O162" s="775"/>
      <c r="P162" s="775"/>
      <c r="S162" s="775"/>
      <c r="T162" s="775"/>
      <c r="W162" s="775"/>
      <c r="X162" s="775"/>
      <c r="AA162" s="775"/>
      <c r="AB162" s="775"/>
      <c r="AE162" s="775"/>
      <c r="AF162" s="775"/>
      <c r="AG162" s="775"/>
      <c r="AH162" s="775"/>
      <c r="AI162" s="794"/>
      <c r="AL162" s="775"/>
      <c r="AM162" s="775"/>
      <c r="AP162" s="775"/>
      <c r="AQ162" s="775"/>
      <c r="AR162" s="775"/>
      <c r="AS162" s="775"/>
      <c r="AT162" s="775"/>
      <c r="AU162" s="775"/>
      <c r="AX162" s="775"/>
      <c r="AY162" s="775"/>
      <c r="AZ162" s="775"/>
      <c r="BA162" s="775"/>
      <c r="BB162" s="775"/>
      <c r="BC162" s="775"/>
      <c r="BF162" s="775"/>
      <c r="BG162" s="775"/>
      <c r="BJ162" s="775"/>
      <c r="BK162" s="775"/>
      <c r="BL162" s="775"/>
      <c r="BM162" s="775"/>
      <c r="BN162" s="775"/>
      <c r="BO162" s="775"/>
      <c r="BP162" s="775"/>
      <c r="BQ162" s="775"/>
      <c r="BR162" s="775"/>
      <c r="BS162" s="775"/>
      <c r="BT162" s="775"/>
      <c r="BU162" s="775"/>
      <c r="BV162" s="775"/>
      <c r="BW162" s="775"/>
      <c r="BZ162" s="775"/>
      <c r="CA162" s="775"/>
      <c r="CB162" s="775"/>
      <c r="CC162" s="775"/>
      <c r="CD162" s="775"/>
      <c r="CE162" s="775"/>
      <c r="CH162" s="775"/>
      <c r="CI162" s="775"/>
      <c r="CL162" s="775"/>
      <c r="CM162" s="775"/>
      <c r="CN162" s="775"/>
      <c r="CO162" s="775"/>
      <c r="CP162" s="775"/>
      <c r="CQ162" s="775"/>
      <c r="CR162" s="775"/>
      <c r="CS162" s="775"/>
      <c r="CT162" s="775"/>
      <c r="CU162" s="775"/>
      <c r="CX162" s="775"/>
      <c r="CY162" s="775"/>
      <c r="DG162" s="775"/>
      <c r="DH162" s="775"/>
      <c r="DI162" s="775"/>
      <c r="DJ162" s="775"/>
      <c r="DK162" s="775"/>
      <c r="DL162" s="775"/>
      <c r="DM162" s="775"/>
      <c r="DN162" s="775"/>
    </row>
    <row r="163" spans="3:118" s="801" customFormat="1">
      <c r="C163" s="802"/>
      <c r="D163" s="225"/>
      <c r="G163" s="775"/>
      <c r="H163" s="775"/>
      <c r="K163" s="775"/>
      <c r="L163" s="775"/>
      <c r="O163" s="775"/>
      <c r="P163" s="775"/>
      <c r="S163" s="775"/>
      <c r="T163" s="775"/>
      <c r="W163" s="775"/>
      <c r="X163" s="775"/>
      <c r="AA163" s="775"/>
      <c r="AB163" s="775"/>
      <c r="AE163" s="775"/>
      <c r="AF163" s="775"/>
      <c r="AG163" s="775"/>
      <c r="AH163" s="775"/>
      <c r="AI163" s="775"/>
      <c r="AL163" s="775"/>
      <c r="AM163" s="775"/>
      <c r="AP163" s="775"/>
      <c r="AQ163" s="775"/>
      <c r="AR163" s="775"/>
      <c r="AS163" s="775"/>
      <c r="AT163" s="775"/>
      <c r="AU163" s="775"/>
      <c r="AX163" s="775"/>
      <c r="AY163" s="775"/>
      <c r="AZ163" s="775"/>
      <c r="BA163" s="775"/>
      <c r="BB163" s="775"/>
      <c r="BC163" s="775"/>
      <c r="BF163" s="775"/>
      <c r="BG163" s="775"/>
      <c r="BJ163" s="775"/>
      <c r="BK163" s="775"/>
      <c r="BL163" s="775"/>
      <c r="BM163" s="775"/>
      <c r="BN163" s="775"/>
      <c r="BO163" s="775"/>
      <c r="BP163" s="775"/>
      <c r="BQ163" s="775"/>
      <c r="BR163" s="775"/>
      <c r="BS163" s="775"/>
      <c r="BT163" s="775"/>
      <c r="BU163" s="775"/>
      <c r="BV163" s="775"/>
      <c r="BW163" s="775"/>
      <c r="BZ163" s="775"/>
      <c r="CA163" s="775"/>
      <c r="CB163" s="775"/>
      <c r="CC163" s="775"/>
      <c r="CD163" s="775"/>
      <c r="CE163" s="775"/>
      <c r="CH163" s="775"/>
      <c r="CI163" s="775"/>
      <c r="CL163" s="775"/>
      <c r="CM163" s="775"/>
      <c r="CN163" s="775"/>
      <c r="CO163" s="775"/>
      <c r="CP163" s="775"/>
      <c r="CQ163" s="775"/>
      <c r="CR163" s="775"/>
      <c r="CS163" s="775"/>
      <c r="CT163" s="775"/>
      <c r="CU163" s="775"/>
      <c r="CX163" s="775"/>
      <c r="CY163" s="775"/>
      <c r="DG163" s="775"/>
      <c r="DH163" s="775"/>
      <c r="DI163" s="775"/>
      <c r="DJ163" s="775"/>
      <c r="DK163" s="775"/>
      <c r="DL163" s="775"/>
      <c r="DM163" s="775"/>
      <c r="DN163" s="775"/>
    </row>
    <row r="164" spans="3:118" s="801" customFormat="1">
      <c r="C164" s="802"/>
      <c r="D164" s="225"/>
      <c r="G164" s="775"/>
      <c r="H164" s="775"/>
      <c r="K164" s="775"/>
      <c r="L164" s="775"/>
      <c r="O164" s="775"/>
      <c r="P164" s="775"/>
      <c r="S164" s="775"/>
      <c r="T164" s="775"/>
      <c r="W164" s="775"/>
      <c r="X164" s="775"/>
      <c r="AA164" s="775"/>
      <c r="AB164" s="775"/>
      <c r="AE164" s="775"/>
      <c r="AF164" s="775"/>
      <c r="AG164" s="775"/>
      <c r="AH164" s="775"/>
      <c r="AI164" s="775"/>
      <c r="AL164" s="775"/>
      <c r="AM164" s="775"/>
      <c r="AP164" s="775"/>
      <c r="AQ164" s="775"/>
      <c r="AR164" s="775"/>
      <c r="AS164" s="775"/>
      <c r="AT164" s="775"/>
      <c r="AU164" s="775"/>
      <c r="AX164" s="775"/>
      <c r="AY164" s="775"/>
      <c r="AZ164" s="775"/>
      <c r="BA164" s="775"/>
      <c r="BB164" s="775"/>
      <c r="BC164" s="775"/>
      <c r="BF164" s="775"/>
      <c r="BG164" s="775"/>
      <c r="BJ164" s="775"/>
      <c r="BK164" s="775"/>
      <c r="BL164" s="775"/>
      <c r="BM164" s="775"/>
      <c r="BN164" s="775"/>
      <c r="BO164" s="775"/>
      <c r="BP164" s="775"/>
      <c r="BQ164" s="775"/>
      <c r="BR164" s="775"/>
      <c r="BS164" s="775"/>
      <c r="BT164" s="775"/>
      <c r="BU164" s="775"/>
      <c r="BV164" s="775"/>
      <c r="BW164" s="775"/>
      <c r="BZ164" s="775"/>
      <c r="CA164" s="775"/>
      <c r="CB164" s="775"/>
      <c r="CC164" s="775"/>
      <c r="CD164" s="775"/>
      <c r="CE164" s="775"/>
      <c r="CH164" s="775"/>
      <c r="CI164" s="775"/>
      <c r="CL164" s="775"/>
      <c r="CM164" s="775"/>
      <c r="CN164" s="775"/>
      <c r="CO164" s="775"/>
      <c r="CP164" s="775"/>
      <c r="CQ164" s="775"/>
      <c r="CR164" s="775"/>
      <c r="CS164" s="775"/>
      <c r="CT164" s="775"/>
      <c r="CU164" s="775"/>
      <c r="CX164" s="775"/>
      <c r="CY164" s="775"/>
      <c r="DG164" s="775"/>
      <c r="DH164" s="775"/>
      <c r="DI164" s="775"/>
      <c r="DJ164" s="775"/>
      <c r="DK164" s="775"/>
      <c r="DL164" s="775"/>
      <c r="DM164" s="775"/>
      <c r="DN164" s="775"/>
    </row>
    <row r="165" spans="3:118" s="801" customFormat="1">
      <c r="C165" s="802"/>
      <c r="D165" s="225"/>
      <c r="G165" s="775"/>
      <c r="H165" s="775"/>
      <c r="K165" s="775"/>
      <c r="L165" s="775"/>
      <c r="O165" s="775"/>
      <c r="P165" s="775"/>
      <c r="S165" s="775"/>
      <c r="T165" s="775"/>
      <c r="W165" s="775"/>
      <c r="X165" s="775"/>
      <c r="AA165" s="775"/>
      <c r="AB165" s="775"/>
      <c r="AE165" s="775"/>
      <c r="AF165" s="775"/>
      <c r="AG165" s="775"/>
      <c r="AH165" s="775"/>
      <c r="AI165" s="794"/>
      <c r="AL165" s="775"/>
      <c r="AM165" s="775"/>
      <c r="AP165" s="775"/>
      <c r="AQ165" s="775"/>
      <c r="AR165" s="775"/>
      <c r="AS165" s="775"/>
      <c r="AT165" s="775"/>
      <c r="AU165" s="775"/>
      <c r="AX165" s="775"/>
      <c r="AY165" s="775"/>
      <c r="AZ165" s="775"/>
      <c r="BA165" s="775"/>
      <c r="BB165" s="775"/>
      <c r="BC165" s="775"/>
      <c r="BF165" s="775"/>
      <c r="BG165" s="775"/>
      <c r="BJ165" s="775"/>
      <c r="BK165" s="775"/>
      <c r="BL165" s="775"/>
      <c r="BM165" s="775"/>
      <c r="BN165" s="775"/>
      <c r="BO165" s="775"/>
      <c r="BP165" s="775"/>
      <c r="BQ165" s="775"/>
      <c r="BR165" s="775"/>
      <c r="BS165" s="775"/>
      <c r="BT165" s="775"/>
      <c r="BU165" s="775"/>
      <c r="BV165" s="775"/>
      <c r="BW165" s="775"/>
      <c r="BZ165" s="775"/>
      <c r="CA165" s="775"/>
      <c r="CB165" s="775"/>
      <c r="CC165" s="775"/>
      <c r="CD165" s="775"/>
      <c r="CE165" s="775"/>
      <c r="CH165" s="775"/>
      <c r="CI165" s="775"/>
      <c r="CL165" s="775"/>
      <c r="CM165" s="775"/>
      <c r="CN165" s="775"/>
      <c r="CO165" s="775"/>
      <c r="CP165" s="775"/>
      <c r="CQ165" s="775"/>
      <c r="CR165" s="775"/>
      <c r="CS165" s="775"/>
      <c r="CT165" s="775"/>
      <c r="CU165" s="775"/>
      <c r="CX165" s="775"/>
      <c r="CY165" s="775"/>
      <c r="DG165" s="775"/>
      <c r="DH165" s="775"/>
      <c r="DI165" s="775"/>
      <c r="DJ165" s="775"/>
      <c r="DK165" s="775"/>
      <c r="DL165" s="775"/>
      <c r="DM165" s="775"/>
      <c r="DN165" s="775"/>
    </row>
    <row r="166" spans="3:118" s="801" customFormat="1">
      <c r="C166" s="802"/>
      <c r="D166" s="225"/>
      <c r="G166" s="775"/>
      <c r="H166" s="775"/>
      <c r="K166" s="775"/>
      <c r="L166" s="775"/>
      <c r="O166" s="775"/>
      <c r="P166" s="775"/>
      <c r="S166" s="775"/>
      <c r="T166" s="775"/>
      <c r="W166" s="775"/>
      <c r="X166" s="775"/>
      <c r="AA166" s="775"/>
      <c r="AB166" s="775"/>
      <c r="AE166" s="775"/>
      <c r="AF166" s="775"/>
      <c r="AG166" s="775"/>
      <c r="AH166" s="775"/>
      <c r="AI166" s="775"/>
      <c r="AL166" s="775"/>
      <c r="AM166" s="775"/>
      <c r="AP166" s="775"/>
      <c r="AQ166" s="775"/>
      <c r="AR166" s="775"/>
      <c r="AS166" s="775"/>
      <c r="AT166" s="775"/>
      <c r="AU166" s="775"/>
      <c r="AX166" s="775"/>
      <c r="AY166" s="775"/>
      <c r="AZ166" s="775"/>
      <c r="BA166" s="775"/>
      <c r="BB166" s="775"/>
      <c r="BC166" s="775"/>
      <c r="BF166" s="775"/>
      <c r="BG166" s="775"/>
      <c r="BJ166" s="775"/>
      <c r="BK166" s="775"/>
      <c r="BL166" s="775"/>
      <c r="BM166" s="775"/>
      <c r="BN166" s="775"/>
      <c r="BO166" s="775"/>
      <c r="BP166" s="775"/>
      <c r="BQ166" s="775"/>
      <c r="BR166" s="775"/>
      <c r="BS166" s="775"/>
      <c r="BT166" s="775"/>
      <c r="BU166" s="775"/>
      <c r="BV166" s="775"/>
      <c r="BW166" s="775"/>
      <c r="BZ166" s="775"/>
      <c r="CA166" s="775"/>
      <c r="CB166" s="775"/>
      <c r="CC166" s="775"/>
      <c r="CD166" s="775"/>
      <c r="CE166" s="775"/>
      <c r="CH166" s="775"/>
      <c r="CI166" s="775"/>
      <c r="CL166" s="775"/>
      <c r="CM166" s="775"/>
      <c r="CN166" s="775"/>
      <c r="CO166" s="775"/>
      <c r="CP166" s="775"/>
      <c r="CQ166" s="775"/>
      <c r="CR166" s="775"/>
      <c r="CS166" s="775"/>
      <c r="CT166" s="775"/>
      <c r="CU166" s="775"/>
      <c r="CX166" s="775"/>
      <c r="CY166" s="775"/>
      <c r="DG166" s="775"/>
      <c r="DH166" s="775"/>
      <c r="DI166" s="775"/>
      <c r="DJ166" s="775"/>
      <c r="DK166" s="775"/>
      <c r="DL166" s="775"/>
      <c r="DM166" s="775"/>
      <c r="DN166" s="775"/>
    </row>
  </sheetData>
  <mergeCells count="86">
    <mergeCell ref="DJ3:DJ4"/>
    <mergeCell ref="DK3:DL3"/>
    <mergeCell ref="DM3:DM4"/>
    <mergeCell ref="DN3:DN4"/>
    <mergeCell ref="CY3:CY4"/>
    <mergeCell ref="CZ3:DA3"/>
    <mergeCell ref="DB3:DB4"/>
    <mergeCell ref="DC3:DC4"/>
    <mergeCell ref="DG3:DH3"/>
    <mergeCell ref="DI3:DI4"/>
    <mergeCell ref="CX3:CX4"/>
    <mergeCell ref="CI3:CI4"/>
    <mergeCell ref="CJ3:CK3"/>
    <mergeCell ref="CL3:CL4"/>
    <mergeCell ref="CM3:CM4"/>
    <mergeCell ref="CN3:CO3"/>
    <mergeCell ref="CP3:CP4"/>
    <mergeCell ref="CQ3:CQ4"/>
    <mergeCell ref="CR3:CS3"/>
    <mergeCell ref="CT3:CT4"/>
    <mergeCell ref="CU3:CU4"/>
    <mergeCell ref="CV3:CW3"/>
    <mergeCell ref="CH3:CH4"/>
    <mergeCell ref="BS3:BS4"/>
    <mergeCell ref="BT3:BU3"/>
    <mergeCell ref="BV3:BV4"/>
    <mergeCell ref="BW3:BW4"/>
    <mergeCell ref="BX3:BY3"/>
    <mergeCell ref="BZ3:BZ4"/>
    <mergeCell ref="CA3:CA4"/>
    <mergeCell ref="CB3:CC3"/>
    <mergeCell ref="CD3:CD4"/>
    <mergeCell ref="CE3:CE4"/>
    <mergeCell ref="CF3:CG3"/>
    <mergeCell ref="BR3:BR4"/>
    <mergeCell ref="BC3:BC4"/>
    <mergeCell ref="BD3:BE3"/>
    <mergeCell ref="BF3:BF4"/>
    <mergeCell ref="BG3:BG4"/>
    <mergeCell ref="BH3:BI3"/>
    <mergeCell ref="BJ3:BJ4"/>
    <mergeCell ref="BK3:BK4"/>
    <mergeCell ref="BL3:BM3"/>
    <mergeCell ref="BN3:BN4"/>
    <mergeCell ref="BO3:BO4"/>
    <mergeCell ref="BP3:BQ3"/>
    <mergeCell ref="BB3:BB4"/>
    <mergeCell ref="AM3:AM4"/>
    <mergeCell ref="AN3:AO3"/>
    <mergeCell ref="AP3:AP4"/>
    <mergeCell ref="AQ3:AQ4"/>
    <mergeCell ref="AR3:AS3"/>
    <mergeCell ref="AT3:AT4"/>
    <mergeCell ref="AU3:AU4"/>
    <mergeCell ref="AV3:AW3"/>
    <mergeCell ref="AX3:AX4"/>
    <mergeCell ref="AY3:AY4"/>
    <mergeCell ref="AZ3:BA3"/>
    <mergeCell ref="AL3:AL4"/>
    <mergeCell ref="W3:W4"/>
    <mergeCell ref="X3:X4"/>
    <mergeCell ref="Y3:Z3"/>
    <mergeCell ref="AA3:AA4"/>
    <mergeCell ref="AB3:AB4"/>
    <mergeCell ref="AC3:AD3"/>
    <mergeCell ref="AE3:AE4"/>
    <mergeCell ref="AF3:AF4"/>
    <mergeCell ref="AG3:AH3"/>
    <mergeCell ref="AI3:AI4"/>
    <mergeCell ref="AJ3:AK3"/>
    <mergeCell ref="U3:V3"/>
    <mergeCell ref="BU1:CQ1"/>
    <mergeCell ref="A2:A4"/>
    <mergeCell ref="C2:C4"/>
    <mergeCell ref="D2:F3"/>
    <mergeCell ref="G2:G4"/>
    <mergeCell ref="H2:H4"/>
    <mergeCell ref="I3:J3"/>
    <mergeCell ref="K3:K4"/>
    <mergeCell ref="L3:L4"/>
    <mergeCell ref="M3:N3"/>
    <mergeCell ref="O3:O4"/>
    <mergeCell ref="P3:P4"/>
    <mergeCell ref="Q3:R3"/>
    <mergeCell ref="S3:S4"/>
    <mergeCell ref="T3:T4"/>
  </mergeCells>
  <pageMargins left="0.23622047244094491" right="0.19685039370078741" top="0.31496062992125984" bottom="0.19685039370078741" header="0.31496062992125984" footer="0.19685039370078741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DK165"/>
  <sheetViews>
    <sheetView view="pageBreakPreview" zoomScale="85" zoomScaleSheetLayoutView="85" workbookViewId="0">
      <pane xSplit="6" ySplit="4" topLeftCell="BO86" activePane="bottomRight" state="frozen"/>
      <selection pane="topRight" activeCell="F1" sqref="F1"/>
      <selection pane="bottomLeft" activeCell="A5" sqref="A5"/>
      <selection pane="bottomRight" activeCell="F149" sqref="F149"/>
    </sheetView>
  </sheetViews>
  <sheetFormatPr defaultRowHeight="12.75"/>
  <cols>
    <col min="1" max="1" width="3.140625" style="268" customWidth="1"/>
    <col min="2" max="2" width="12.28515625" style="327" customWidth="1"/>
    <col min="3" max="3" width="34.85546875" style="286" customWidth="1"/>
    <col min="4" max="4" width="10.42578125" style="287" customWidth="1"/>
    <col min="5" max="5" width="10.5703125" style="288" customWidth="1"/>
    <col min="6" max="6" width="11.42578125" style="288" customWidth="1"/>
    <col min="7" max="7" width="8.42578125" style="268" customWidth="1"/>
    <col min="8" max="8" width="7.7109375" style="268" customWidth="1"/>
    <col min="9" max="9" width="8.140625" style="288" customWidth="1"/>
    <col min="10" max="10" width="7.7109375" style="288" customWidth="1"/>
    <col min="11" max="11" width="7.7109375" style="268" customWidth="1"/>
    <col min="12" max="12" width="7.28515625" style="268" customWidth="1"/>
    <col min="13" max="13" width="8" style="288" customWidth="1"/>
    <col min="14" max="14" width="6.85546875" style="288" customWidth="1"/>
    <col min="15" max="15" width="9.28515625" style="268" customWidth="1"/>
    <col min="16" max="16" width="8.140625" style="268" customWidth="1"/>
    <col min="17" max="17" width="7.28515625" style="288" customWidth="1"/>
    <col min="18" max="18" width="7.5703125" style="288" customWidth="1"/>
    <col min="19" max="19" width="8.140625" style="268" customWidth="1"/>
    <col min="20" max="20" width="7" style="268" customWidth="1"/>
    <col min="21" max="21" width="7.5703125" style="288" customWidth="1"/>
    <col min="22" max="22" width="7" style="288" customWidth="1"/>
    <col min="23" max="23" width="6.5703125" style="268" customWidth="1"/>
    <col min="24" max="24" width="8.7109375" style="268" customWidth="1"/>
    <col min="25" max="26" width="5.5703125" style="367" hidden="1" customWidth="1"/>
    <col min="27" max="27" width="6.140625" style="268" hidden="1" customWidth="1"/>
    <col min="28" max="28" width="6" style="268" hidden="1" customWidth="1"/>
    <col min="29" max="30" width="5.5703125" style="288" hidden="1" customWidth="1"/>
    <col min="31" max="31" width="6" style="268" hidden="1" customWidth="1"/>
    <col min="32" max="32" width="6.140625" style="268" hidden="1" customWidth="1"/>
    <col min="33" max="34" width="5.85546875" style="268" hidden="1" customWidth="1"/>
    <col min="35" max="35" width="6.140625" style="268" hidden="1" customWidth="1"/>
    <col min="36" max="36" width="7.42578125" style="288" customWidth="1"/>
    <col min="37" max="37" width="7" style="288" customWidth="1"/>
    <col min="38" max="38" width="7" style="268" customWidth="1"/>
    <col min="39" max="39" width="4.85546875" style="268" customWidth="1"/>
    <col min="40" max="40" width="7.28515625" style="288" customWidth="1"/>
    <col min="41" max="41" width="8" style="288" customWidth="1"/>
    <col min="42" max="43" width="5.85546875" style="268" customWidth="1"/>
    <col min="44" max="44" width="6.85546875" style="268" customWidth="1"/>
    <col min="45" max="45" width="8.140625" style="268" customWidth="1"/>
    <col min="46" max="46" width="6.85546875" style="268" customWidth="1"/>
    <col min="47" max="47" width="5.85546875" style="268" customWidth="1"/>
    <col min="48" max="48" width="7" style="288" customWidth="1"/>
    <col min="49" max="49" width="8.42578125" style="288" customWidth="1"/>
    <col min="50" max="50" width="7" style="268" customWidth="1"/>
    <col min="51" max="51" width="9" style="268" customWidth="1"/>
    <col min="52" max="53" width="5.42578125" style="268" hidden="1" customWidth="1"/>
    <col min="54" max="54" width="4.85546875" style="268" hidden="1" customWidth="1"/>
    <col min="55" max="55" width="5.85546875" style="268" hidden="1" customWidth="1"/>
    <col min="56" max="57" width="6.28515625" style="288" hidden="1" customWidth="1"/>
    <col min="58" max="58" width="5.85546875" style="268" hidden="1" customWidth="1"/>
    <col min="59" max="59" width="6.85546875" style="268" hidden="1" customWidth="1"/>
    <col min="60" max="61" width="6.5703125" style="288" hidden="1" customWidth="1"/>
    <col min="62" max="62" width="5.85546875" style="268" hidden="1" customWidth="1"/>
    <col min="63" max="63" width="5.5703125" style="268" hidden="1" customWidth="1"/>
    <col min="64" max="64" width="7" style="268" customWidth="1"/>
    <col min="65" max="65" width="7.28515625" style="268" customWidth="1"/>
    <col min="66" max="66" width="5.5703125" style="268" customWidth="1"/>
    <col min="67" max="67" width="4.140625" style="268" customWidth="1"/>
    <col min="68" max="69" width="6.85546875" style="268" hidden="1" customWidth="1"/>
    <col min="70" max="70" width="5.5703125" style="268" hidden="1" customWidth="1"/>
    <col min="71" max="71" width="4.42578125" style="268" hidden="1" customWidth="1"/>
    <col min="72" max="72" width="6.5703125" style="268" hidden="1" customWidth="1"/>
    <col min="73" max="73" width="6" style="268" hidden="1" customWidth="1"/>
    <col min="74" max="74" width="5.140625" style="268" hidden="1" customWidth="1"/>
    <col min="75" max="75" width="5.7109375" style="268" hidden="1" customWidth="1"/>
    <col min="76" max="77" width="5.5703125" style="288" hidden="1" customWidth="1"/>
    <col min="78" max="78" width="5.5703125" style="268" hidden="1" customWidth="1"/>
    <col min="79" max="79" width="4.85546875" style="268" hidden="1" customWidth="1"/>
    <col min="80" max="81" width="6.5703125" style="268" hidden="1" customWidth="1"/>
    <col min="82" max="82" width="5.42578125" style="268" hidden="1" customWidth="1"/>
    <col min="83" max="83" width="5.7109375" style="268" hidden="1" customWidth="1"/>
    <col min="84" max="84" width="7.5703125" style="288" customWidth="1"/>
    <col min="85" max="85" width="8.42578125" style="288" customWidth="1"/>
    <col min="86" max="86" width="8.5703125" style="268" customWidth="1"/>
    <col min="87" max="87" width="7" style="268" customWidth="1"/>
    <col min="88" max="88" width="6.85546875" style="288" customWidth="1"/>
    <col min="89" max="89" width="6.5703125" style="288" customWidth="1"/>
    <col min="90" max="90" width="6.140625" style="268" customWidth="1"/>
    <col min="91" max="91" width="5.85546875" style="268" customWidth="1"/>
    <col min="92" max="92" width="7.140625" style="268" customWidth="1"/>
    <col min="93" max="93" width="7.28515625" style="268" customWidth="1"/>
    <col min="94" max="94" width="5.85546875" style="268" customWidth="1"/>
    <col min="95" max="95" width="5.7109375" style="268" customWidth="1"/>
    <col min="96" max="98" width="5.85546875" style="268" hidden="1" customWidth="1"/>
    <col min="99" max="99" width="5.7109375" style="268" hidden="1" customWidth="1"/>
    <col min="100" max="101" width="5.5703125" style="288" hidden="1" customWidth="1"/>
    <col min="102" max="102" width="5.85546875" style="268" hidden="1" customWidth="1"/>
    <col min="103" max="103" width="5.7109375" style="268" hidden="1" customWidth="1"/>
    <col min="104" max="105" width="5" style="288" hidden="1" customWidth="1"/>
    <col min="106" max="106" width="5.85546875" style="268" hidden="1" customWidth="1"/>
    <col min="107" max="107" width="5.140625" style="268" hidden="1" customWidth="1"/>
    <col min="108" max="108" width="7.140625" style="268" hidden="1" customWidth="1"/>
    <col min="109" max="109" width="7.28515625" style="268" hidden="1" customWidth="1"/>
    <col min="110" max="110" width="5.85546875" style="268" hidden="1" customWidth="1"/>
    <col min="111" max="111" width="4.42578125" style="268" hidden="1" customWidth="1"/>
    <col min="112" max="112" width="7.140625" style="268" customWidth="1"/>
    <col min="113" max="113" width="8.140625" style="268" customWidth="1"/>
    <col min="114" max="114" width="8" style="268" customWidth="1"/>
    <col min="115" max="115" width="6.140625" style="268" customWidth="1"/>
    <col min="116" max="253" width="9.140625" style="268"/>
    <col min="254" max="254" width="3.140625" style="268" customWidth="1"/>
    <col min="255" max="255" width="12.28515625" style="268" customWidth="1"/>
    <col min="256" max="256" width="34.85546875" style="268" customWidth="1"/>
    <col min="257" max="257" width="8.42578125" style="268" customWidth="1"/>
    <col min="258" max="258" width="8.28515625" style="268" customWidth="1"/>
    <col min="259" max="259" width="9.42578125" style="268" customWidth="1"/>
    <col min="260" max="260" width="8.28515625" style="268" customWidth="1"/>
    <col min="261" max="263" width="6.42578125" style="268" customWidth="1"/>
    <col min="264" max="264" width="7.140625" style="268" customWidth="1"/>
    <col min="265" max="265" width="4.5703125" style="268" customWidth="1"/>
    <col min="266" max="266" width="6.7109375" style="268" customWidth="1"/>
    <col min="267" max="267" width="6.85546875" style="268" customWidth="1"/>
    <col min="268" max="268" width="6.28515625" style="268" customWidth="1"/>
    <col min="269" max="269" width="4" style="268" customWidth="1"/>
    <col min="270" max="270" width="7.28515625" style="268" customWidth="1"/>
    <col min="271" max="271" width="7.5703125" style="268" customWidth="1"/>
    <col min="272" max="272" width="6" style="268" customWidth="1"/>
    <col min="273" max="273" width="4.7109375" style="268" customWidth="1"/>
    <col min="274" max="274" width="5.42578125" style="268" customWidth="1"/>
    <col min="275" max="275" width="5.7109375" style="268" customWidth="1"/>
    <col min="276" max="276" width="5.85546875" style="268" customWidth="1"/>
    <col min="277" max="277" width="5.7109375" style="268" customWidth="1"/>
    <col min="278" max="288" width="0" style="268" hidden="1" customWidth="1"/>
    <col min="289" max="289" width="5.85546875" style="268" customWidth="1"/>
    <col min="290" max="290" width="5.7109375" style="268" customWidth="1"/>
    <col min="291" max="291" width="5" style="268" customWidth="1"/>
    <col min="292" max="292" width="4.140625" style="268" customWidth="1"/>
    <col min="293" max="293" width="5.85546875" style="268" customWidth="1"/>
    <col min="294" max="294" width="5.7109375" style="268" customWidth="1"/>
    <col min="295" max="295" width="4.7109375" style="268" customWidth="1"/>
    <col min="296" max="296" width="4.42578125" style="268" customWidth="1"/>
    <col min="297" max="300" width="0" style="268" hidden="1" customWidth="1"/>
    <col min="301" max="301" width="5.85546875" style="268" customWidth="1"/>
    <col min="302" max="302" width="5.42578125" style="268" customWidth="1"/>
    <col min="303" max="303" width="5.28515625" style="268" customWidth="1"/>
    <col min="304" max="304" width="4.85546875" style="268" customWidth="1"/>
    <col min="305" max="316" width="0" style="268" hidden="1" customWidth="1"/>
    <col min="317" max="317" width="5.85546875" style="268" customWidth="1"/>
    <col min="318" max="318" width="5.42578125" style="268" customWidth="1"/>
    <col min="319" max="319" width="5.140625" style="268" customWidth="1"/>
    <col min="320" max="320" width="4.140625" style="268" customWidth="1"/>
    <col min="321" max="321" width="6.140625" style="268" customWidth="1"/>
    <col min="322" max="323" width="5.5703125" style="268" customWidth="1"/>
    <col min="324" max="324" width="4.42578125" style="268" customWidth="1"/>
    <col min="325" max="336" width="0" style="268" hidden="1" customWidth="1"/>
    <col min="337" max="337" width="7.5703125" style="268" customWidth="1"/>
    <col min="338" max="338" width="6.42578125" style="268" customWidth="1"/>
    <col min="339" max="339" width="5.42578125" style="268" customWidth="1"/>
    <col min="340" max="340" width="5.140625" style="268" customWidth="1"/>
    <col min="341" max="341" width="5.7109375" style="268" customWidth="1"/>
    <col min="342" max="342" width="5.42578125" style="268" customWidth="1"/>
    <col min="343" max="343" width="4.5703125" style="268" customWidth="1"/>
    <col min="344" max="344" width="5.42578125" style="268" customWidth="1"/>
    <col min="345" max="347" width="5.85546875" style="268" customWidth="1"/>
    <col min="348" max="348" width="4.42578125" style="268" customWidth="1"/>
    <col min="349" max="363" width="0" style="268" hidden="1" customWidth="1"/>
    <col min="364" max="364" width="9.140625" style="268" customWidth="1"/>
    <col min="365" max="509" width="9.140625" style="268"/>
    <col min="510" max="510" width="3.140625" style="268" customWidth="1"/>
    <col min="511" max="511" width="12.28515625" style="268" customWidth="1"/>
    <col min="512" max="512" width="34.85546875" style="268" customWidth="1"/>
    <col min="513" max="513" width="8.42578125" style="268" customWidth="1"/>
    <col min="514" max="514" width="8.28515625" style="268" customWidth="1"/>
    <col min="515" max="515" width="9.42578125" style="268" customWidth="1"/>
    <col min="516" max="516" width="8.28515625" style="268" customWidth="1"/>
    <col min="517" max="519" width="6.42578125" style="268" customWidth="1"/>
    <col min="520" max="520" width="7.140625" style="268" customWidth="1"/>
    <col min="521" max="521" width="4.5703125" style="268" customWidth="1"/>
    <col min="522" max="522" width="6.7109375" style="268" customWidth="1"/>
    <col min="523" max="523" width="6.85546875" style="268" customWidth="1"/>
    <col min="524" max="524" width="6.28515625" style="268" customWidth="1"/>
    <col min="525" max="525" width="4" style="268" customWidth="1"/>
    <col min="526" max="526" width="7.28515625" style="268" customWidth="1"/>
    <col min="527" max="527" width="7.5703125" style="268" customWidth="1"/>
    <col min="528" max="528" width="6" style="268" customWidth="1"/>
    <col min="529" max="529" width="4.7109375" style="268" customWidth="1"/>
    <col min="530" max="530" width="5.42578125" style="268" customWidth="1"/>
    <col min="531" max="531" width="5.7109375" style="268" customWidth="1"/>
    <col min="532" max="532" width="5.85546875" style="268" customWidth="1"/>
    <col min="533" max="533" width="5.7109375" style="268" customWidth="1"/>
    <col min="534" max="544" width="0" style="268" hidden="1" customWidth="1"/>
    <col min="545" max="545" width="5.85546875" style="268" customWidth="1"/>
    <col min="546" max="546" width="5.7109375" style="268" customWidth="1"/>
    <col min="547" max="547" width="5" style="268" customWidth="1"/>
    <col min="548" max="548" width="4.140625" style="268" customWidth="1"/>
    <col min="549" max="549" width="5.85546875" style="268" customWidth="1"/>
    <col min="550" max="550" width="5.7109375" style="268" customWidth="1"/>
    <col min="551" max="551" width="4.7109375" style="268" customWidth="1"/>
    <col min="552" max="552" width="4.42578125" style="268" customWidth="1"/>
    <col min="553" max="556" width="0" style="268" hidden="1" customWidth="1"/>
    <col min="557" max="557" width="5.85546875" style="268" customWidth="1"/>
    <col min="558" max="558" width="5.42578125" style="268" customWidth="1"/>
    <col min="559" max="559" width="5.28515625" style="268" customWidth="1"/>
    <col min="560" max="560" width="4.85546875" style="268" customWidth="1"/>
    <col min="561" max="572" width="0" style="268" hidden="1" customWidth="1"/>
    <col min="573" max="573" width="5.85546875" style="268" customWidth="1"/>
    <col min="574" max="574" width="5.42578125" style="268" customWidth="1"/>
    <col min="575" max="575" width="5.140625" style="268" customWidth="1"/>
    <col min="576" max="576" width="4.140625" style="268" customWidth="1"/>
    <col min="577" max="577" width="6.140625" style="268" customWidth="1"/>
    <col min="578" max="579" width="5.5703125" style="268" customWidth="1"/>
    <col min="580" max="580" width="4.42578125" style="268" customWidth="1"/>
    <col min="581" max="592" width="0" style="268" hidden="1" customWidth="1"/>
    <col min="593" max="593" width="7.5703125" style="268" customWidth="1"/>
    <col min="594" max="594" width="6.42578125" style="268" customWidth="1"/>
    <col min="595" max="595" width="5.42578125" style="268" customWidth="1"/>
    <col min="596" max="596" width="5.140625" style="268" customWidth="1"/>
    <col min="597" max="597" width="5.7109375" style="268" customWidth="1"/>
    <col min="598" max="598" width="5.42578125" style="268" customWidth="1"/>
    <col min="599" max="599" width="4.5703125" style="268" customWidth="1"/>
    <col min="600" max="600" width="5.42578125" style="268" customWidth="1"/>
    <col min="601" max="603" width="5.85546875" style="268" customWidth="1"/>
    <col min="604" max="604" width="4.42578125" style="268" customWidth="1"/>
    <col min="605" max="619" width="0" style="268" hidden="1" customWidth="1"/>
    <col min="620" max="620" width="9.140625" style="268" customWidth="1"/>
    <col min="621" max="765" width="9.140625" style="268"/>
    <col min="766" max="766" width="3.140625" style="268" customWidth="1"/>
    <col min="767" max="767" width="12.28515625" style="268" customWidth="1"/>
    <col min="768" max="768" width="34.85546875" style="268" customWidth="1"/>
    <col min="769" max="769" width="8.42578125" style="268" customWidth="1"/>
    <col min="770" max="770" width="8.28515625" style="268" customWidth="1"/>
    <col min="771" max="771" width="9.42578125" style="268" customWidth="1"/>
    <col min="772" max="772" width="8.28515625" style="268" customWidth="1"/>
    <col min="773" max="775" width="6.42578125" style="268" customWidth="1"/>
    <col min="776" max="776" width="7.140625" style="268" customWidth="1"/>
    <col min="777" max="777" width="4.5703125" style="268" customWidth="1"/>
    <col min="778" max="778" width="6.7109375" style="268" customWidth="1"/>
    <col min="779" max="779" width="6.85546875" style="268" customWidth="1"/>
    <col min="780" max="780" width="6.28515625" style="268" customWidth="1"/>
    <col min="781" max="781" width="4" style="268" customWidth="1"/>
    <col min="782" max="782" width="7.28515625" style="268" customWidth="1"/>
    <col min="783" max="783" width="7.5703125" style="268" customWidth="1"/>
    <col min="784" max="784" width="6" style="268" customWidth="1"/>
    <col min="785" max="785" width="4.7109375" style="268" customWidth="1"/>
    <col min="786" max="786" width="5.42578125" style="268" customWidth="1"/>
    <col min="787" max="787" width="5.7109375" style="268" customWidth="1"/>
    <col min="788" max="788" width="5.85546875" style="268" customWidth="1"/>
    <col min="789" max="789" width="5.7109375" style="268" customWidth="1"/>
    <col min="790" max="800" width="0" style="268" hidden="1" customWidth="1"/>
    <col min="801" max="801" width="5.85546875" style="268" customWidth="1"/>
    <col min="802" max="802" width="5.7109375" style="268" customWidth="1"/>
    <col min="803" max="803" width="5" style="268" customWidth="1"/>
    <col min="804" max="804" width="4.140625" style="268" customWidth="1"/>
    <col min="805" max="805" width="5.85546875" style="268" customWidth="1"/>
    <col min="806" max="806" width="5.7109375" style="268" customWidth="1"/>
    <col min="807" max="807" width="4.7109375" style="268" customWidth="1"/>
    <col min="808" max="808" width="4.42578125" style="268" customWidth="1"/>
    <col min="809" max="812" width="0" style="268" hidden="1" customWidth="1"/>
    <col min="813" max="813" width="5.85546875" style="268" customWidth="1"/>
    <col min="814" max="814" width="5.42578125" style="268" customWidth="1"/>
    <col min="815" max="815" width="5.28515625" style="268" customWidth="1"/>
    <col min="816" max="816" width="4.85546875" style="268" customWidth="1"/>
    <col min="817" max="828" width="0" style="268" hidden="1" customWidth="1"/>
    <col min="829" max="829" width="5.85546875" style="268" customWidth="1"/>
    <col min="830" max="830" width="5.42578125" style="268" customWidth="1"/>
    <col min="831" max="831" width="5.140625" style="268" customWidth="1"/>
    <col min="832" max="832" width="4.140625" style="268" customWidth="1"/>
    <col min="833" max="833" width="6.140625" style="268" customWidth="1"/>
    <col min="834" max="835" width="5.5703125" style="268" customWidth="1"/>
    <col min="836" max="836" width="4.42578125" style="268" customWidth="1"/>
    <col min="837" max="848" width="0" style="268" hidden="1" customWidth="1"/>
    <col min="849" max="849" width="7.5703125" style="268" customWidth="1"/>
    <col min="850" max="850" width="6.42578125" style="268" customWidth="1"/>
    <col min="851" max="851" width="5.42578125" style="268" customWidth="1"/>
    <col min="852" max="852" width="5.140625" style="268" customWidth="1"/>
    <col min="853" max="853" width="5.7109375" style="268" customWidth="1"/>
    <col min="854" max="854" width="5.42578125" style="268" customWidth="1"/>
    <col min="855" max="855" width="4.5703125" style="268" customWidth="1"/>
    <col min="856" max="856" width="5.42578125" style="268" customWidth="1"/>
    <col min="857" max="859" width="5.85546875" style="268" customWidth="1"/>
    <col min="860" max="860" width="4.42578125" style="268" customWidth="1"/>
    <col min="861" max="875" width="0" style="268" hidden="1" customWidth="1"/>
    <col min="876" max="876" width="9.140625" style="268" customWidth="1"/>
    <col min="877" max="1021" width="9.140625" style="268"/>
    <col min="1022" max="1022" width="3.140625" style="268" customWidth="1"/>
    <col min="1023" max="1023" width="12.28515625" style="268" customWidth="1"/>
    <col min="1024" max="1024" width="34.85546875" style="268" customWidth="1"/>
    <col min="1025" max="1025" width="8.42578125" style="268" customWidth="1"/>
    <col min="1026" max="1026" width="8.28515625" style="268" customWidth="1"/>
    <col min="1027" max="1027" width="9.42578125" style="268" customWidth="1"/>
    <col min="1028" max="1028" width="8.28515625" style="268" customWidth="1"/>
    <col min="1029" max="1031" width="6.42578125" style="268" customWidth="1"/>
    <col min="1032" max="1032" width="7.140625" style="268" customWidth="1"/>
    <col min="1033" max="1033" width="4.5703125" style="268" customWidth="1"/>
    <col min="1034" max="1034" width="6.7109375" style="268" customWidth="1"/>
    <col min="1035" max="1035" width="6.85546875" style="268" customWidth="1"/>
    <col min="1036" max="1036" width="6.28515625" style="268" customWidth="1"/>
    <col min="1037" max="1037" width="4" style="268" customWidth="1"/>
    <col min="1038" max="1038" width="7.28515625" style="268" customWidth="1"/>
    <col min="1039" max="1039" width="7.5703125" style="268" customWidth="1"/>
    <col min="1040" max="1040" width="6" style="268" customWidth="1"/>
    <col min="1041" max="1041" width="4.7109375" style="268" customWidth="1"/>
    <col min="1042" max="1042" width="5.42578125" style="268" customWidth="1"/>
    <col min="1043" max="1043" width="5.7109375" style="268" customWidth="1"/>
    <col min="1044" max="1044" width="5.85546875" style="268" customWidth="1"/>
    <col min="1045" max="1045" width="5.7109375" style="268" customWidth="1"/>
    <col min="1046" max="1056" width="0" style="268" hidden="1" customWidth="1"/>
    <col min="1057" max="1057" width="5.85546875" style="268" customWidth="1"/>
    <col min="1058" max="1058" width="5.7109375" style="268" customWidth="1"/>
    <col min="1059" max="1059" width="5" style="268" customWidth="1"/>
    <col min="1060" max="1060" width="4.140625" style="268" customWidth="1"/>
    <col min="1061" max="1061" width="5.85546875" style="268" customWidth="1"/>
    <col min="1062" max="1062" width="5.7109375" style="268" customWidth="1"/>
    <col min="1063" max="1063" width="4.7109375" style="268" customWidth="1"/>
    <col min="1064" max="1064" width="4.42578125" style="268" customWidth="1"/>
    <col min="1065" max="1068" width="0" style="268" hidden="1" customWidth="1"/>
    <col min="1069" max="1069" width="5.85546875" style="268" customWidth="1"/>
    <col min="1070" max="1070" width="5.42578125" style="268" customWidth="1"/>
    <col min="1071" max="1071" width="5.28515625" style="268" customWidth="1"/>
    <col min="1072" max="1072" width="4.85546875" style="268" customWidth="1"/>
    <col min="1073" max="1084" width="0" style="268" hidden="1" customWidth="1"/>
    <col min="1085" max="1085" width="5.85546875" style="268" customWidth="1"/>
    <col min="1086" max="1086" width="5.42578125" style="268" customWidth="1"/>
    <col min="1087" max="1087" width="5.140625" style="268" customWidth="1"/>
    <col min="1088" max="1088" width="4.140625" style="268" customWidth="1"/>
    <col min="1089" max="1089" width="6.140625" style="268" customWidth="1"/>
    <col min="1090" max="1091" width="5.5703125" style="268" customWidth="1"/>
    <col min="1092" max="1092" width="4.42578125" style="268" customWidth="1"/>
    <col min="1093" max="1104" width="0" style="268" hidden="1" customWidth="1"/>
    <col min="1105" max="1105" width="7.5703125" style="268" customWidth="1"/>
    <col min="1106" max="1106" width="6.42578125" style="268" customWidth="1"/>
    <col min="1107" max="1107" width="5.42578125" style="268" customWidth="1"/>
    <col min="1108" max="1108" width="5.140625" style="268" customWidth="1"/>
    <col min="1109" max="1109" width="5.7109375" style="268" customWidth="1"/>
    <col min="1110" max="1110" width="5.42578125" style="268" customWidth="1"/>
    <col min="1111" max="1111" width="4.5703125" style="268" customWidth="1"/>
    <col min="1112" max="1112" width="5.42578125" style="268" customWidth="1"/>
    <col min="1113" max="1115" width="5.85546875" style="268" customWidth="1"/>
    <col min="1116" max="1116" width="4.42578125" style="268" customWidth="1"/>
    <col min="1117" max="1131" width="0" style="268" hidden="1" customWidth="1"/>
    <col min="1132" max="1132" width="9.140625" style="268" customWidth="1"/>
    <col min="1133" max="1277" width="9.140625" style="268"/>
    <col min="1278" max="1278" width="3.140625" style="268" customWidth="1"/>
    <col min="1279" max="1279" width="12.28515625" style="268" customWidth="1"/>
    <col min="1280" max="1280" width="34.85546875" style="268" customWidth="1"/>
    <col min="1281" max="1281" width="8.42578125" style="268" customWidth="1"/>
    <col min="1282" max="1282" width="8.28515625" style="268" customWidth="1"/>
    <col min="1283" max="1283" width="9.42578125" style="268" customWidth="1"/>
    <col min="1284" max="1284" width="8.28515625" style="268" customWidth="1"/>
    <col min="1285" max="1287" width="6.42578125" style="268" customWidth="1"/>
    <col min="1288" max="1288" width="7.140625" style="268" customWidth="1"/>
    <col min="1289" max="1289" width="4.5703125" style="268" customWidth="1"/>
    <col min="1290" max="1290" width="6.7109375" style="268" customWidth="1"/>
    <col min="1291" max="1291" width="6.85546875" style="268" customWidth="1"/>
    <col min="1292" max="1292" width="6.28515625" style="268" customWidth="1"/>
    <col min="1293" max="1293" width="4" style="268" customWidth="1"/>
    <col min="1294" max="1294" width="7.28515625" style="268" customWidth="1"/>
    <col min="1295" max="1295" width="7.5703125" style="268" customWidth="1"/>
    <col min="1296" max="1296" width="6" style="268" customWidth="1"/>
    <col min="1297" max="1297" width="4.7109375" style="268" customWidth="1"/>
    <col min="1298" max="1298" width="5.42578125" style="268" customWidth="1"/>
    <col min="1299" max="1299" width="5.7109375" style="268" customWidth="1"/>
    <col min="1300" max="1300" width="5.85546875" style="268" customWidth="1"/>
    <col min="1301" max="1301" width="5.7109375" style="268" customWidth="1"/>
    <col min="1302" max="1312" width="0" style="268" hidden="1" customWidth="1"/>
    <col min="1313" max="1313" width="5.85546875" style="268" customWidth="1"/>
    <col min="1314" max="1314" width="5.7109375" style="268" customWidth="1"/>
    <col min="1315" max="1315" width="5" style="268" customWidth="1"/>
    <col min="1316" max="1316" width="4.140625" style="268" customWidth="1"/>
    <col min="1317" max="1317" width="5.85546875" style="268" customWidth="1"/>
    <col min="1318" max="1318" width="5.7109375" style="268" customWidth="1"/>
    <col min="1319" max="1319" width="4.7109375" style="268" customWidth="1"/>
    <col min="1320" max="1320" width="4.42578125" style="268" customWidth="1"/>
    <col min="1321" max="1324" width="0" style="268" hidden="1" customWidth="1"/>
    <col min="1325" max="1325" width="5.85546875" style="268" customWidth="1"/>
    <col min="1326" max="1326" width="5.42578125" style="268" customWidth="1"/>
    <col min="1327" max="1327" width="5.28515625" style="268" customWidth="1"/>
    <col min="1328" max="1328" width="4.85546875" style="268" customWidth="1"/>
    <col min="1329" max="1340" width="0" style="268" hidden="1" customWidth="1"/>
    <col min="1341" max="1341" width="5.85546875" style="268" customWidth="1"/>
    <col min="1342" max="1342" width="5.42578125" style="268" customWidth="1"/>
    <col min="1343" max="1343" width="5.140625" style="268" customWidth="1"/>
    <col min="1344" max="1344" width="4.140625" style="268" customWidth="1"/>
    <col min="1345" max="1345" width="6.140625" style="268" customWidth="1"/>
    <col min="1346" max="1347" width="5.5703125" style="268" customWidth="1"/>
    <col min="1348" max="1348" width="4.42578125" style="268" customWidth="1"/>
    <col min="1349" max="1360" width="0" style="268" hidden="1" customWidth="1"/>
    <col min="1361" max="1361" width="7.5703125" style="268" customWidth="1"/>
    <col min="1362" max="1362" width="6.42578125" style="268" customWidth="1"/>
    <col min="1363" max="1363" width="5.42578125" style="268" customWidth="1"/>
    <col min="1364" max="1364" width="5.140625" style="268" customWidth="1"/>
    <col min="1365" max="1365" width="5.7109375" style="268" customWidth="1"/>
    <col min="1366" max="1366" width="5.42578125" style="268" customWidth="1"/>
    <col min="1367" max="1367" width="4.5703125" style="268" customWidth="1"/>
    <col min="1368" max="1368" width="5.42578125" style="268" customWidth="1"/>
    <col min="1369" max="1371" width="5.85546875" style="268" customWidth="1"/>
    <col min="1372" max="1372" width="4.42578125" style="268" customWidth="1"/>
    <col min="1373" max="1387" width="0" style="268" hidden="1" customWidth="1"/>
    <col min="1388" max="1388" width="9.140625" style="268" customWidth="1"/>
    <col min="1389" max="1533" width="9.140625" style="268"/>
    <col min="1534" max="1534" width="3.140625" style="268" customWidth="1"/>
    <col min="1535" max="1535" width="12.28515625" style="268" customWidth="1"/>
    <col min="1536" max="1536" width="34.85546875" style="268" customWidth="1"/>
    <col min="1537" max="1537" width="8.42578125" style="268" customWidth="1"/>
    <col min="1538" max="1538" width="8.28515625" style="268" customWidth="1"/>
    <col min="1539" max="1539" width="9.42578125" style="268" customWidth="1"/>
    <col min="1540" max="1540" width="8.28515625" style="268" customWidth="1"/>
    <col min="1541" max="1543" width="6.42578125" style="268" customWidth="1"/>
    <col min="1544" max="1544" width="7.140625" style="268" customWidth="1"/>
    <col min="1545" max="1545" width="4.5703125" style="268" customWidth="1"/>
    <col min="1546" max="1546" width="6.7109375" style="268" customWidth="1"/>
    <col min="1547" max="1547" width="6.85546875" style="268" customWidth="1"/>
    <col min="1548" max="1548" width="6.28515625" style="268" customWidth="1"/>
    <col min="1549" max="1549" width="4" style="268" customWidth="1"/>
    <col min="1550" max="1550" width="7.28515625" style="268" customWidth="1"/>
    <col min="1551" max="1551" width="7.5703125" style="268" customWidth="1"/>
    <col min="1552" max="1552" width="6" style="268" customWidth="1"/>
    <col min="1553" max="1553" width="4.7109375" style="268" customWidth="1"/>
    <col min="1554" max="1554" width="5.42578125" style="268" customWidth="1"/>
    <col min="1555" max="1555" width="5.7109375" style="268" customWidth="1"/>
    <col min="1556" max="1556" width="5.85546875" style="268" customWidth="1"/>
    <col min="1557" max="1557" width="5.7109375" style="268" customWidth="1"/>
    <col min="1558" max="1568" width="0" style="268" hidden="1" customWidth="1"/>
    <col min="1569" max="1569" width="5.85546875" style="268" customWidth="1"/>
    <col min="1570" max="1570" width="5.7109375" style="268" customWidth="1"/>
    <col min="1571" max="1571" width="5" style="268" customWidth="1"/>
    <col min="1572" max="1572" width="4.140625" style="268" customWidth="1"/>
    <col min="1573" max="1573" width="5.85546875" style="268" customWidth="1"/>
    <col min="1574" max="1574" width="5.7109375" style="268" customWidth="1"/>
    <col min="1575" max="1575" width="4.7109375" style="268" customWidth="1"/>
    <col min="1576" max="1576" width="4.42578125" style="268" customWidth="1"/>
    <col min="1577" max="1580" width="0" style="268" hidden="1" customWidth="1"/>
    <col min="1581" max="1581" width="5.85546875" style="268" customWidth="1"/>
    <col min="1582" max="1582" width="5.42578125" style="268" customWidth="1"/>
    <col min="1583" max="1583" width="5.28515625" style="268" customWidth="1"/>
    <col min="1584" max="1584" width="4.85546875" style="268" customWidth="1"/>
    <col min="1585" max="1596" width="0" style="268" hidden="1" customWidth="1"/>
    <col min="1597" max="1597" width="5.85546875" style="268" customWidth="1"/>
    <col min="1598" max="1598" width="5.42578125" style="268" customWidth="1"/>
    <col min="1599" max="1599" width="5.140625" style="268" customWidth="1"/>
    <col min="1600" max="1600" width="4.140625" style="268" customWidth="1"/>
    <col min="1601" max="1601" width="6.140625" style="268" customWidth="1"/>
    <col min="1602" max="1603" width="5.5703125" style="268" customWidth="1"/>
    <col min="1604" max="1604" width="4.42578125" style="268" customWidth="1"/>
    <col min="1605" max="1616" width="0" style="268" hidden="1" customWidth="1"/>
    <col min="1617" max="1617" width="7.5703125" style="268" customWidth="1"/>
    <col min="1618" max="1618" width="6.42578125" style="268" customWidth="1"/>
    <col min="1619" max="1619" width="5.42578125" style="268" customWidth="1"/>
    <col min="1620" max="1620" width="5.140625" style="268" customWidth="1"/>
    <col min="1621" max="1621" width="5.7109375" style="268" customWidth="1"/>
    <col min="1622" max="1622" width="5.42578125" style="268" customWidth="1"/>
    <col min="1623" max="1623" width="4.5703125" style="268" customWidth="1"/>
    <col min="1624" max="1624" width="5.42578125" style="268" customWidth="1"/>
    <col min="1625" max="1627" width="5.85546875" style="268" customWidth="1"/>
    <col min="1628" max="1628" width="4.42578125" style="268" customWidth="1"/>
    <col min="1629" max="1643" width="0" style="268" hidden="1" customWidth="1"/>
    <col min="1644" max="1644" width="9.140625" style="268" customWidth="1"/>
    <col min="1645" max="1789" width="9.140625" style="268"/>
    <col min="1790" max="1790" width="3.140625" style="268" customWidth="1"/>
    <col min="1791" max="1791" width="12.28515625" style="268" customWidth="1"/>
    <col min="1792" max="1792" width="34.85546875" style="268" customWidth="1"/>
    <col min="1793" max="1793" width="8.42578125" style="268" customWidth="1"/>
    <col min="1794" max="1794" width="8.28515625" style="268" customWidth="1"/>
    <col min="1795" max="1795" width="9.42578125" style="268" customWidth="1"/>
    <col min="1796" max="1796" width="8.28515625" style="268" customWidth="1"/>
    <col min="1797" max="1799" width="6.42578125" style="268" customWidth="1"/>
    <col min="1800" max="1800" width="7.140625" style="268" customWidth="1"/>
    <col min="1801" max="1801" width="4.5703125" style="268" customWidth="1"/>
    <col min="1802" max="1802" width="6.7109375" style="268" customWidth="1"/>
    <col min="1803" max="1803" width="6.85546875" style="268" customWidth="1"/>
    <col min="1804" max="1804" width="6.28515625" style="268" customWidth="1"/>
    <col min="1805" max="1805" width="4" style="268" customWidth="1"/>
    <col min="1806" max="1806" width="7.28515625" style="268" customWidth="1"/>
    <col min="1807" max="1807" width="7.5703125" style="268" customWidth="1"/>
    <col min="1808" max="1808" width="6" style="268" customWidth="1"/>
    <col min="1809" max="1809" width="4.7109375" style="268" customWidth="1"/>
    <col min="1810" max="1810" width="5.42578125" style="268" customWidth="1"/>
    <col min="1811" max="1811" width="5.7109375" style="268" customWidth="1"/>
    <col min="1812" max="1812" width="5.85546875" style="268" customWidth="1"/>
    <col min="1813" max="1813" width="5.7109375" style="268" customWidth="1"/>
    <col min="1814" max="1824" width="0" style="268" hidden="1" customWidth="1"/>
    <col min="1825" max="1825" width="5.85546875" style="268" customWidth="1"/>
    <col min="1826" max="1826" width="5.7109375" style="268" customWidth="1"/>
    <col min="1827" max="1827" width="5" style="268" customWidth="1"/>
    <col min="1828" max="1828" width="4.140625" style="268" customWidth="1"/>
    <col min="1829" max="1829" width="5.85546875" style="268" customWidth="1"/>
    <col min="1830" max="1830" width="5.7109375" style="268" customWidth="1"/>
    <col min="1831" max="1831" width="4.7109375" style="268" customWidth="1"/>
    <col min="1832" max="1832" width="4.42578125" style="268" customWidth="1"/>
    <col min="1833" max="1836" width="0" style="268" hidden="1" customWidth="1"/>
    <col min="1837" max="1837" width="5.85546875" style="268" customWidth="1"/>
    <col min="1838" max="1838" width="5.42578125" style="268" customWidth="1"/>
    <col min="1839" max="1839" width="5.28515625" style="268" customWidth="1"/>
    <col min="1840" max="1840" width="4.85546875" style="268" customWidth="1"/>
    <col min="1841" max="1852" width="0" style="268" hidden="1" customWidth="1"/>
    <col min="1853" max="1853" width="5.85546875" style="268" customWidth="1"/>
    <col min="1854" max="1854" width="5.42578125" style="268" customWidth="1"/>
    <col min="1855" max="1855" width="5.140625" style="268" customWidth="1"/>
    <col min="1856" max="1856" width="4.140625" style="268" customWidth="1"/>
    <col min="1857" max="1857" width="6.140625" style="268" customWidth="1"/>
    <col min="1858" max="1859" width="5.5703125" style="268" customWidth="1"/>
    <col min="1860" max="1860" width="4.42578125" style="268" customWidth="1"/>
    <col min="1861" max="1872" width="0" style="268" hidden="1" customWidth="1"/>
    <col min="1873" max="1873" width="7.5703125" style="268" customWidth="1"/>
    <col min="1874" max="1874" width="6.42578125" style="268" customWidth="1"/>
    <col min="1875" max="1875" width="5.42578125" style="268" customWidth="1"/>
    <col min="1876" max="1876" width="5.140625" style="268" customWidth="1"/>
    <col min="1877" max="1877" width="5.7109375" style="268" customWidth="1"/>
    <col min="1878" max="1878" width="5.42578125" style="268" customWidth="1"/>
    <col min="1879" max="1879" width="4.5703125" style="268" customWidth="1"/>
    <col min="1880" max="1880" width="5.42578125" style="268" customWidth="1"/>
    <col min="1881" max="1883" width="5.85546875" style="268" customWidth="1"/>
    <col min="1884" max="1884" width="4.42578125" style="268" customWidth="1"/>
    <col min="1885" max="1899" width="0" style="268" hidden="1" customWidth="1"/>
    <col min="1900" max="1900" width="9.140625" style="268" customWidth="1"/>
    <col min="1901" max="2045" width="9.140625" style="268"/>
    <col min="2046" max="2046" width="3.140625" style="268" customWidth="1"/>
    <col min="2047" max="2047" width="12.28515625" style="268" customWidth="1"/>
    <col min="2048" max="2048" width="34.85546875" style="268" customWidth="1"/>
    <col min="2049" max="2049" width="8.42578125" style="268" customWidth="1"/>
    <col min="2050" max="2050" width="8.28515625" style="268" customWidth="1"/>
    <col min="2051" max="2051" width="9.42578125" style="268" customWidth="1"/>
    <col min="2052" max="2052" width="8.28515625" style="268" customWidth="1"/>
    <col min="2053" max="2055" width="6.42578125" style="268" customWidth="1"/>
    <col min="2056" max="2056" width="7.140625" style="268" customWidth="1"/>
    <col min="2057" max="2057" width="4.5703125" style="268" customWidth="1"/>
    <col min="2058" max="2058" width="6.7109375" style="268" customWidth="1"/>
    <col min="2059" max="2059" width="6.85546875" style="268" customWidth="1"/>
    <col min="2060" max="2060" width="6.28515625" style="268" customWidth="1"/>
    <col min="2061" max="2061" width="4" style="268" customWidth="1"/>
    <col min="2062" max="2062" width="7.28515625" style="268" customWidth="1"/>
    <col min="2063" max="2063" width="7.5703125" style="268" customWidth="1"/>
    <col min="2064" max="2064" width="6" style="268" customWidth="1"/>
    <col min="2065" max="2065" width="4.7109375" style="268" customWidth="1"/>
    <col min="2066" max="2066" width="5.42578125" style="268" customWidth="1"/>
    <col min="2067" max="2067" width="5.7109375" style="268" customWidth="1"/>
    <col min="2068" max="2068" width="5.85546875" style="268" customWidth="1"/>
    <col min="2069" max="2069" width="5.7109375" style="268" customWidth="1"/>
    <col min="2070" max="2080" width="0" style="268" hidden="1" customWidth="1"/>
    <col min="2081" max="2081" width="5.85546875" style="268" customWidth="1"/>
    <col min="2082" max="2082" width="5.7109375" style="268" customWidth="1"/>
    <col min="2083" max="2083" width="5" style="268" customWidth="1"/>
    <col min="2084" max="2084" width="4.140625" style="268" customWidth="1"/>
    <col min="2085" max="2085" width="5.85546875" style="268" customWidth="1"/>
    <col min="2086" max="2086" width="5.7109375" style="268" customWidth="1"/>
    <col min="2087" max="2087" width="4.7109375" style="268" customWidth="1"/>
    <col min="2088" max="2088" width="4.42578125" style="268" customWidth="1"/>
    <col min="2089" max="2092" width="0" style="268" hidden="1" customWidth="1"/>
    <col min="2093" max="2093" width="5.85546875" style="268" customWidth="1"/>
    <col min="2094" max="2094" width="5.42578125" style="268" customWidth="1"/>
    <col min="2095" max="2095" width="5.28515625" style="268" customWidth="1"/>
    <col min="2096" max="2096" width="4.85546875" style="268" customWidth="1"/>
    <col min="2097" max="2108" width="0" style="268" hidden="1" customWidth="1"/>
    <col min="2109" max="2109" width="5.85546875" style="268" customWidth="1"/>
    <col min="2110" max="2110" width="5.42578125" style="268" customWidth="1"/>
    <col min="2111" max="2111" width="5.140625" style="268" customWidth="1"/>
    <col min="2112" max="2112" width="4.140625" style="268" customWidth="1"/>
    <col min="2113" max="2113" width="6.140625" style="268" customWidth="1"/>
    <col min="2114" max="2115" width="5.5703125" style="268" customWidth="1"/>
    <col min="2116" max="2116" width="4.42578125" style="268" customWidth="1"/>
    <col min="2117" max="2128" width="0" style="268" hidden="1" customWidth="1"/>
    <col min="2129" max="2129" width="7.5703125" style="268" customWidth="1"/>
    <col min="2130" max="2130" width="6.42578125" style="268" customWidth="1"/>
    <col min="2131" max="2131" width="5.42578125" style="268" customWidth="1"/>
    <col min="2132" max="2132" width="5.140625" style="268" customWidth="1"/>
    <col min="2133" max="2133" width="5.7109375" style="268" customWidth="1"/>
    <col min="2134" max="2134" width="5.42578125" style="268" customWidth="1"/>
    <col min="2135" max="2135" width="4.5703125" style="268" customWidth="1"/>
    <col min="2136" max="2136" width="5.42578125" style="268" customWidth="1"/>
    <col min="2137" max="2139" width="5.85546875" style="268" customWidth="1"/>
    <col min="2140" max="2140" width="4.42578125" style="268" customWidth="1"/>
    <col min="2141" max="2155" width="0" style="268" hidden="1" customWidth="1"/>
    <col min="2156" max="2156" width="9.140625" style="268" customWidth="1"/>
    <col min="2157" max="2301" width="9.140625" style="268"/>
    <col min="2302" max="2302" width="3.140625" style="268" customWidth="1"/>
    <col min="2303" max="2303" width="12.28515625" style="268" customWidth="1"/>
    <col min="2304" max="2304" width="34.85546875" style="268" customWidth="1"/>
    <col min="2305" max="2305" width="8.42578125" style="268" customWidth="1"/>
    <col min="2306" max="2306" width="8.28515625" style="268" customWidth="1"/>
    <col min="2307" max="2307" width="9.42578125" style="268" customWidth="1"/>
    <col min="2308" max="2308" width="8.28515625" style="268" customWidth="1"/>
    <col min="2309" max="2311" width="6.42578125" style="268" customWidth="1"/>
    <col min="2312" max="2312" width="7.140625" style="268" customWidth="1"/>
    <col min="2313" max="2313" width="4.5703125" style="268" customWidth="1"/>
    <col min="2314" max="2314" width="6.7109375" style="268" customWidth="1"/>
    <col min="2315" max="2315" width="6.85546875" style="268" customWidth="1"/>
    <col min="2316" max="2316" width="6.28515625" style="268" customWidth="1"/>
    <col min="2317" max="2317" width="4" style="268" customWidth="1"/>
    <col min="2318" max="2318" width="7.28515625" style="268" customWidth="1"/>
    <col min="2319" max="2319" width="7.5703125" style="268" customWidth="1"/>
    <col min="2320" max="2320" width="6" style="268" customWidth="1"/>
    <col min="2321" max="2321" width="4.7109375" style="268" customWidth="1"/>
    <col min="2322" max="2322" width="5.42578125" style="268" customWidth="1"/>
    <col min="2323" max="2323" width="5.7109375" style="268" customWidth="1"/>
    <col min="2324" max="2324" width="5.85546875" style="268" customWidth="1"/>
    <col min="2325" max="2325" width="5.7109375" style="268" customWidth="1"/>
    <col min="2326" max="2336" width="0" style="268" hidden="1" customWidth="1"/>
    <col min="2337" max="2337" width="5.85546875" style="268" customWidth="1"/>
    <col min="2338" max="2338" width="5.7109375" style="268" customWidth="1"/>
    <col min="2339" max="2339" width="5" style="268" customWidth="1"/>
    <col min="2340" max="2340" width="4.140625" style="268" customWidth="1"/>
    <col min="2341" max="2341" width="5.85546875" style="268" customWidth="1"/>
    <col min="2342" max="2342" width="5.7109375" style="268" customWidth="1"/>
    <col min="2343" max="2343" width="4.7109375" style="268" customWidth="1"/>
    <col min="2344" max="2344" width="4.42578125" style="268" customWidth="1"/>
    <col min="2345" max="2348" width="0" style="268" hidden="1" customWidth="1"/>
    <col min="2349" max="2349" width="5.85546875" style="268" customWidth="1"/>
    <col min="2350" max="2350" width="5.42578125" style="268" customWidth="1"/>
    <col min="2351" max="2351" width="5.28515625" style="268" customWidth="1"/>
    <col min="2352" max="2352" width="4.85546875" style="268" customWidth="1"/>
    <col min="2353" max="2364" width="0" style="268" hidden="1" customWidth="1"/>
    <col min="2365" max="2365" width="5.85546875" style="268" customWidth="1"/>
    <col min="2366" max="2366" width="5.42578125" style="268" customWidth="1"/>
    <col min="2367" max="2367" width="5.140625" style="268" customWidth="1"/>
    <col min="2368" max="2368" width="4.140625" style="268" customWidth="1"/>
    <col min="2369" max="2369" width="6.140625" style="268" customWidth="1"/>
    <col min="2370" max="2371" width="5.5703125" style="268" customWidth="1"/>
    <col min="2372" max="2372" width="4.42578125" style="268" customWidth="1"/>
    <col min="2373" max="2384" width="0" style="268" hidden="1" customWidth="1"/>
    <col min="2385" max="2385" width="7.5703125" style="268" customWidth="1"/>
    <col min="2386" max="2386" width="6.42578125" style="268" customWidth="1"/>
    <col min="2387" max="2387" width="5.42578125" style="268" customWidth="1"/>
    <col min="2388" max="2388" width="5.140625" style="268" customWidth="1"/>
    <col min="2389" max="2389" width="5.7109375" style="268" customWidth="1"/>
    <col min="2390" max="2390" width="5.42578125" style="268" customWidth="1"/>
    <col min="2391" max="2391" width="4.5703125" style="268" customWidth="1"/>
    <col min="2392" max="2392" width="5.42578125" style="268" customWidth="1"/>
    <col min="2393" max="2395" width="5.85546875" style="268" customWidth="1"/>
    <col min="2396" max="2396" width="4.42578125" style="268" customWidth="1"/>
    <col min="2397" max="2411" width="0" style="268" hidden="1" customWidth="1"/>
    <col min="2412" max="2412" width="9.140625" style="268" customWidth="1"/>
    <col min="2413" max="2557" width="9.140625" style="268"/>
    <col min="2558" max="2558" width="3.140625" style="268" customWidth="1"/>
    <col min="2559" max="2559" width="12.28515625" style="268" customWidth="1"/>
    <col min="2560" max="2560" width="34.85546875" style="268" customWidth="1"/>
    <col min="2561" max="2561" width="8.42578125" style="268" customWidth="1"/>
    <col min="2562" max="2562" width="8.28515625" style="268" customWidth="1"/>
    <col min="2563" max="2563" width="9.42578125" style="268" customWidth="1"/>
    <col min="2564" max="2564" width="8.28515625" style="268" customWidth="1"/>
    <col min="2565" max="2567" width="6.42578125" style="268" customWidth="1"/>
    <col min="2568" max="2568" width="7.140625" style="268" customWidth="1"/>
    <col min="2569" max="2569" width="4.5703125" style="268" customWidth="1"/>
    <col min="2570" max="2570" width="6.7109375" style="268" customWidth="1"/>
    <col min="2571" max="2571" width="6.85546875" style="268" customWidth="1"/>
    <col min="2572" max="2572" width="6.28515625" style="268" customWidth="1"/>
    <col min="2573" max="2573" width="4" style="268" customWidth="1"/>
    <col min="2574" max="2574" width="7.28515625" style="268" customWidth="1"/>
    <col min="2575" max="2575" width="7.5703125" style="268" customWidth="1"/>
    <col min="2576" max="2576" width="6" style="268" customWidth="1"/>
    <col min="2577" max="2577" width="4.7109375" style="268" customWidth="1"/>
    <col min="2578" max="2578" width="5.42578125" style="268" customWidth="1"/>
    <col min="2579" max="2579" width="5.7109375" style="268" customWidth="1"/>
    <col min="2580" max="2580" width="5.85546875" style="268" customWidth="1"/>
    <col min="2581" max="2581" width="5.7109375" style="268" customWidth="1"/>
    <col min="2582" max="2592" width="0" style="268" hidden="1" customWidth="1"/>
    <col min="2593" max="2593" width="5.85546875" style="268" customWidth="1"/>
    <col min="2594" max="2594" width="5.7109375" style="268" customWidth="1"/>
    <col min="2595" max="2595" width="5" style="268" customWidth="1"/>
    <col min="2596" max="2596" width="4.140625" style="268" customWidth="1"/>
    <col min="2597" max="2597" width="5.85546875" style="268" customWidth="1"/>
    <col min="2598" max="2598" width="5.7109375" style="268" customWidth="1"/>
    <col min="2599" max="2599" width="4.7109375" style="268" customWidth="1"/>
    <col min="2600" max="2600" width="4.42578125" style="268" customWidth="1"/>
    <col min="2601" max="2604" width="0" style="268" hidden="1" customWidth="1"/>
    <col min="2605" max="2605" width="5.85546875" style="268" customWidth="1"/>
    <col min="2606" max="2606" width="5.42578125" style="268" customWidth="1"/>
    <col min="2607" max="2607" width="5.28515625" style="268" customWidth="1"/>
    <col min="2608" max="2608" width="4.85546875" style="268" customWidth="1"/>
    <col min="2609" max="2620" width="0" style="268" hidden="1" customWidth="1"/>
    <col min="2621" max="2621" width="5.85546875" style="268" customWidth="1"/>
    <col min="2622" max="2622" width="5.42578125" style="268" customWidth="1"/>
    <col min="2623" max="2623" width="5.140625" style="268" customWidth="1"/>
    <col min="2624" max="2624" width="4.140625" style="268" customWidth="1"/>
    <col min="2625" max="2625" width="6.140625" style="268" customWidth="1"/>
    <col min="2626" max="2627" width="5.5703125" style="268" customWidth="1"/>
    <col min="2628" max="2628" width="4.42578125" style="268" customWidth="1"/>
    <col min="2629" max="2640" width="0" style="268" hidden="1" customWidth="1"/>
    <col min="2641" max="2641" width="7.5703125" style="268" customWidth="1"/>
    <col min="2642" max="2642" width="6.42578125" style="268" customWidth="1"/>
    <col min="2643" max="2643" width="5.42578125" style="268" customWidth="1"/>
    <col min="2644" max="2644" width="5.140625" style="268" customWidth="1"/>
    <col min="2645" max="2645" width="5.7109375" style="268" customWidth="1"/>
    <col min="2646" max="2646" width="5.42578125" style="268" customWidth="1"/>
    <col min="2647" max="2647" width="4.5703125" style="268" customWidth="1"/>
    <col min="2648" max="2648" width="5.42578125" style="268" customWidth="1"/>
    <col min="2649" max="2651" width="5.85546875" style="268" customWidth="1"/>
    <col min="2652" max="2652" width="4.42578125" style="268" customWidth="1"/>
    <col min="2653" max="2667" width="0" style="268" hidden="1" customWidth="1"/>
    <col min="2668" max="2668" width="9.140625" style="268" customWidth="1"/>
    <col min="2669" max="2813" width="9.140625" style="268"/>
    <col min="2814" max="2814" width="3.140625" style="268" customWidth="1"/>
    <col min="2815" max="2815" width="12.28515625" style="268" customWidth="1"/>
    <col min="2816" max="2816" width="34.85546875" style="268" customWidth="1"/>
    <col min="2817" max="2817" width="8.42578125" style="268" customWidth="1"/>
    <col min="2818" max="2818" width="8.28515625" style="268" customWidth="1"/>
    <col min="2819" max="2819" width="9.42578125" style="268" customWidth="1"/>
    <col min="2820" max="2820" width="8.28515625" style="268" customWidth="1"/>
    <col min="2821" max="2823" width="6.42578125" style="268" customWidth="1"/>
    <col min="2824" max="2824" width="7.140625" style="268" customWidth="1"/>
    <col min="2825" max="2825" width="4.5703125" style="268" customWidth="1"/>
    <col min="2826" max="2826" width="6.7109375" style="268" customWidth="1"/>
    <col min="2827" max="2827" width="6.85546875" style="268" customWidth="1"/>
    <col min="2828" max="2828" width="6.28515625" style="268" customWidth="1"/>
    <col min="2829" max="2829" width="4" style="268" customWidth="1"/>
    <col min="2830" max="2830" width="7.28515625" style="268" customWidth="1"/>
    <col min="2831" max="2831" width="7.5703125" style="268" customWidth="1"/>
    <col min="2832" max="2832" width="6" style="268" customWidth="1"/>
    <col min="2833" max="2833" width="4.7109375" style="268" customWidth="1"/>
    <col min="2834" max="2834" width="5.42578125" style="268" customWidth="1"/>
    <col min="2835" max="2835" width="5.7109375" style="268" customWidth="1"/>
    <col min="2836" max="2836" width="5.85546875" style="268" customWidth="1"/>
    <col min="2837" max="2837" width="5.7109375" style="268" customWidth="1"/>
    <col min="2838" max="2848" width="0" style="268" hidden="1" customWidth="1"/>
    <col min="2849" max="2849" width="5.85546875" style="268" customWidth="1"/>
    <col min="2850" max="2850" width="5.7109375" style="268" customWidth="1"/>
    <col min="2851" max="2851" width="5" style="268" customWidth="1"/>
    <col min="2852" max="2852" width="4.140625" style="268" customWidth="1"/>
    <col min="2853" max="2853" width="5.85546875" style="268" customWidth="1"/>
    <col min="2854" max="2854" width="5.7109375" style="268" customWidth="1"/>
    <col min="2855" max="2855" width="4.7109375" style="268" customWidth="1"/>
    <col min="2856" max="2856" width="4.42578125" style="268" customWidth="1"/>
    <col min="2857" max="2860" width="0" style="268" hidden="1" customWidth="1"/>
    <col min="2861" max="2861" width="5.85546875" style="268" customWidth="1"/>
    <col min="2862" max="2862" width="5.42578125" style="268" customWidth="1"/>
    <col min="2863" max="2863" width="5.28515625" style="268" customWidth="1"/>
    <col min="2864" max="2864" width="4.85546875" style="268" customWidth="1"/>
    <col min="2865" max="2876" width="0" style="268" hidden="1" customWidth="1"/>
    <col min="2877" max="2877" width="5.85546875" style="268" customWidth="1"/>
    <col min="2878" max="2878" width="5.42578125" style="268" customWidth="1"/>
    <col min="2879" max="2879" width="5.140625" style="268" customWidth="1"/>
    <col min="2880" max="2880" width="4.140625" style="268" customWidth="1"/>
    <col min="2881" max="2881" width="6.140625" style="268" customWidth="1"/>
    <col min="2882" max="2883" width="5.5703125" style="268" customWidth="1"/>
    <col min="2884" max="2884" width="4.42578125" style="268" customWidth="1"/>
    <col min="2885" max="2896" width="0" style="268" hidden="1" customWidth="1"/>
    <col min="2897" max="2897" width="7.5703125" style="268" customWidth="1"/>
    <col min="2898" max="2898" width="6.42578125" style="268" customWidth="1"/>
    <col min="2899" max="2899" width="5.42578125" style="268" customWidth="1"/>
    <col min="2900" max="2900" width="5.140625" style="268" customWidth="1"/>
    <col min="2901" max="2901" width="5.7109375" style="268" customWidth="1"/>
    <col min="2902" max="2902" width="5.42578125" style="268" customWidth="1"/>
    <col min="2903" max="2903" width="4.5703125" style="268" customWidth="1"/>
    <col min="2904" max="2904" width="5.42578125" style="268" customWidth="1"/>
    <col min="2905" max="2907" width="5.85546875" style="268" customWidth="1"/>
    <col min="2908" max="2908" width="4.42578125" style="268" customWidth="1"/>
    <col min="2909" max="2923" width="0" style="268" hidden="1" customWidth="1"/>
    <col min="2924" max="2924" width="9.140625" style="268" customWidth="1"/>
    <col min="2925" max="3069" width="9.140625" style="268"/>
    <col min="3070" max="3070" width="3.140625" style="268" customWidth="1"/>
    <col min="3071" max="3071" width="12.28515625" style="268" customWidth="1"/>
    <col min="3072" max="3072" width="34.85546875" style="268" customWidth="1"/>
    <col min="3073" max="3073" width="8.42578125" style="268" customWidth="1"/>
    <col min="3074" max="3074" width="8.28515625" style="268" customWidth="1"/>
    <col min="3075" max="3075" width="9.42578125" style="268" customWidth="1"/>
    <col min="3076" max="3076" width="8.28515625" style="268" customWidth="1"/>
    <col min="3077" max="3079" width="6.42578125" style="268" customWidth="1"/>
    <col min="3080" max="3080" width="7.140625" style="268" customWidth="1"/>
    <col min="3081" max="3081" width="4.5703125" style="268" customWidth="1"/>
    <col min="3082" max="3082" width="6.7109375" style="268" customWidth="1"/>
    <col min="3083" max="3083" width="6.85546875" style="268" customWidth="1"/>
    <col min="3084" max="3084" width="6.28515625" style="268" customWidth="1"/>
    <col min="3085" max="3085" width="4" style="268" customWidth="1"/>
    <col min="3086" max="3086" width="7.28515625" style="268" customWidth="1"/>
    <col min="3087" max="3087" width="7.5703125" style="268" customWidth="1"/>
    <col min="3088" max="3088" width="6" style="268" customWidth="1"/>
    <col min="3089" max="3089" width="4.7109375" style="268" customWidth="1"/>
    <col min="3090" max="3090" width="5.42578125" style="268" customWidth="1"/>
    <col min="3091" max="3091" width="5.7109375" style="268" customWidth="1"/>
    <col min="3092" max="3092" width="5.85546875" style="268" customWidth="1"/>
    <col min="3093" max="3093" width="5.7109375" style="268" customWidth="1"/>
    <col min="3094" max="3104" width="0" style="268" hidden="1" customWidth="1"/>
    <col min="3105" max="3105" width="5.85546875" style="268" customWidth="1"/>
    <col min="3106" max="3106" width="5.7109375" style="268" customWidth="1"/>
    <col min="3107" max="3107" width="5" style="268" customWidth="1"/>
    <col min="3108" max="3108" width="4.140625" style="268" customWidth="1"/>
    <col min="3109" max="3109" width="5.85546875" style="268" customWidth="1"/>
    <col min="3110" max="3110" width="5.7109375" style="268" customWidth="1"/>
    <col min="3111" max="3111" width="4.7109375" style="268" customWidth="1"/>
    <col min="3112" max="3112" width="4.42578125" style="268" customWidth="1"/>
    <col min="3113" max="3116" width="0" style="268" hidden="1" customWidth="1"/>
    <col min="3117" max="3117" width="5.85546875" style="268" customWidth="1"/>
    <col min="3118" max="3118" width="5.42578125" style="268" customWidth="1"/>
    <col min="3119" max="3119" width="5.28515625" style="268" customWidth="1"/>
    <col min="3120" max="3120" width="4.85546875" style="268" customWidth="1"/>
    <col min="3121" max="3132" width="0" style="268" hidden="1" customWidth="1"/>
    <col min="3133" max="3133" width="5.85546875" style="268" customWidth="1"/>
    <col min="3134" max="3134" width="5.42578125" style="268" customWidth="1"/>
    <col min="3135" max="3135" width="5.140625" style="268" customWidth="1"/>
    <col min="3136" max="3136" width="4.140625" style="268" customWidth="1"/>
    <col min="3137" max="3137" width="6.140625" style="268" customWidth="1"/>
    <col min="3138" max="3139" width="5.5703125" style="268" customWidth="1"/>
    <col min="3140" max="3140" width="4.42578125" style="268" customWidth="1"/>
    <col min="3141" max="3152" width="0" style="268" hidden="1" customWidth="1"/>
    <col min="3153" max="3153" width="7.5703125" style="268" customWidth="1"/>
    <col min="3154" max="3154" width="6.42578125" style="268" customWidth="1"/>
    <col min="3155" max="3155" width="5.42578125" style="268" customWidth="1"/>
    <col min="3156" max="3156" width="5.140625" style="268" customWidth="1"/>
    <col min="3157" max="3157" width="5.7109375" style="268" customWidth="1"/>
    <col min="3158" max="3158" width="5.42578125" style="268" customWidth="1"/>
    <col min="3159" max="3159" width="4.5703125" style="268" customWidth="1"/>
    <col min="3160" max="3160" width="5.42578125" style="268" customWidth="1"/>
    <col min="3161" max="3163" width="5.85546875" style="268" customWidth="1"/>
    <col min="3164" max="3164" width="4.42578125" style="268" customWidth="1"/>
    <col min="3165" max="3179" width="0" style="268" hidden="1" customWidth="1"/>
    <col min="3180" max="3180" width="9.140625" style="268" customWidth="1"/>
    <col min="3181" max="3325" width="9.140625" style="268"/>
    <col min="3326" max="3326" width="3.140625" style="268" customWidth="1"/>
    <col min="3327" max="3327" width="12.28515625" style="268" customWidth="1"/>
    <col min="3328" max="3328" width="34.85546875" style="268" customWidth="1"/>
    <col min="3329" max="3329" width="8.42578125" style="268" customWidth="1"/>
    <col min="3330" max="3330" width="8.28515625" style="268" customWidth="1"/>
    <col min="3331" max="3331" width="9.42578125" style="268" customWidth="1"/>
    <col min="3332" max="3332" width="8.28515625" style="268" customWidth="1"/>
    <col min="3333" max="3335" width="6.42578125" style="268" customWidth="1"/>
    <col min="3336" max="3336" width="7.140625" style="268" customWidth="1"/>
    <col min="3337" max="3337" width="4.5703125" style="268" customWidth="1"/>
    <col min="3338" max="3338" width="6.7109375" style="268" customWidth="1"/>
    <col min="3339" max="3339" width="6.85546875" style="268" customWidth="1"/>
    <col min="3340" max="3340" width="6.28515625" style="268" customWidth="1"/>
    <col min="3341" max="3341" width="4" style="268" customWidth="1"/>
    <col min="3342" max="3342" width="7.28515625" style="268" customWidth="1"/>
    <col min="3343" max="3343" width="7.5703125" style="268" customWidth="1"/>
    <col min="3344" max="3344" width="6" style="268" customWidth="1"/>
    <col min="3345" max="3345" width="4.7109375" style="268" customWidth="1"/>
    <col min="3346" max="3346" width="5.42578125" style="268" customWidth="1"/>
    <col min="3347" max="3347" width="5.7109375" style="268" customWidth="1"/>
    <col min="3348" max="3348" width="5.85546875" style="268" customWidth="1"/>
    <col min="3349" max="3349" width="5.7109375" style="268" customWidth="1"/>
    <col min="3350" max="3360" width="0" style="268" hidden="1" customWidth="1"/>
    <col min="3361" max="3361" width="5.85546875" style="268" customWidth="1"/>
    <col min="3362" max="3362" width="5.7109375" style="268" customWidth="1"/>
    <col min="3363" max="3363" width="5" style="268" customWidth="1"/>
    <col min="3364" max="3364" width="4.140625" style="268" customWidth="1"/>
    <col min="3365" max="3365" width="5.85546875" style="268" customWidth="1"/>
    <col min="3366" max="3366" width="5.7109375" style="268" customWidth="1"/>
    <col min="3367" max="3367" width="4.7109375" style="268" customWidth="1"/>
    <col min="3368" max="3368" width="4.42578125" style="268" customWidth="1"/>
    <col min="3369" max="3372" width="0" style="268" hidden="1" customWidth="1"/>
    <col min="3373" max="3373" width="5.85546875" style="268" customWidth="1"/>
    <col min="3374" max="3374" width="5.42578125" style="268" customWidth="1"/>
    <col min="3375" max="3375" width="5.28515625" style="268" customWidth="1"/>
    <col min="3376" max="3376" width="4.85546875" style="268" customWidth="1"/>
    <col min="3377" max="3388" width="0" style="268" hidden="1" customWidth="1"/>
    <col min="3389" max="3389" width="5.85546875" style="268" customWidth="1"/>
    <col min="3390" max="3390" width="5.42578125" style="268" customWidth="1"/>
    <col min="3391" max="3391" width="5.140625" style="268" customWidth="1"/>
    <col min="3392" max="3392" width="4.140625" style="268" customWidth="1"/>
    <col min="3393" max="3393" width="6.140625" style="268" customWidth="1"/>
    <col min="3394" max="3395" width="5.5703125" style="268" customWidth="1"/>
    <col min="3396" max="3396" width="4.42578125" style="268" customWidth="1"/>
    <col min="3397" max="3408" width="0" style="268" hidden="1" customWidth="1"/>
    <col min="3409" max="3409" width="7.5703125" style="268" customWidth="1"/>
    <col min="3410" max="3410" width="6.42578125" style="268" customWidth="1"/>
    <col min="3411" max="3411" width="5.42578125" style="268" customWidth="1"/>
    <col min="3412" max="3412" width="5.140625" style="268" customWidth="1"/>
    <col min="3413" max="3413" width="5.7109375" style="268" customWidth="1"/>
    <col min="3414" max="3414" width="5.42578125" style="268" customWidth="1"/>
    <col min="3415" max="3415" width="4.5703125" style="268" customWidth="1"/>
    <col min="3416" max="3416" width="5.42578125" style="268" customWidth="1"/>
    <col min="3417" max="3419" width="5.85546875" style="268" customWidth="1"/>
    <col min="3420" max="3420" width="4.42578125" style="268" customWidth="1"/>
    <col min="3421" max="3435" width="0" style="268" hidden="1" customWidth="1"/>
    <col min="3436" max="3436" width="9.140625" style="268" customWidth="1"/>
    <col min="3437" max="3581" width="9.140625" style="268"/>
    <col min="3582" max="3582" width="3.140625" style="268" customWidth="1"/>
    <col min="3583" max="3583" width="12.28515625" style="268" customWidth="1"/>
    <col min="3584" max="3584" width="34.85546875" style="268" customWidth="1"/>
    <col min="3585" max="3585" width="8.42578125" style="268" customWidth="1"/>
    <col min="3586" max="3586" width="8.28515625" style="268" customWidth="1"/>
    <col min="3587" max="3587" width="9.42578125" style="268" customWidth="1"/>
    <col min="3588" max="3588" width="8.28515625" style="268" customWidth="1"/>
    <col min="3589" max="3591" width="6.42578125" style="268" customWidth="1"/>
    <col min="3592" max="3592" width="7.140625" style="268" customWidth="1"/>
    <col min="3593" max="3593" width="4.5703125" style="268" customWidth="1"/>
    <col min="3594" max="3594" width="6.7109375" style="268" customWidth="1"/>
    <col min="3595" max="3595" width="6.85546875" style="268" customWidth="1"/>
    <col min="3596" max="3596" width="6.28515625" style="268" customWidth="1"/>
    <col min="3597" max="3597" width="4" style="268" customWidth="1"/>
    <col min="3598" max="3598" width="7.28515625" style="268" customWidth="1"/>
    <col min="3599" max="3599" width="7.5703125" style="268" customWidth="1"/>
    <col min="3600" max="3600" width="6" style="268" customWidth="1"/>
    <col min="3601" max="3601" width="4.7109375" style="268" customWidth="1"/>
    <col min="3602" max="3602" width="5.42578125" style="268" customWidth="1"/>
    <col min="3603" max="3603" width="5.7109375" style="268" customWidth="1"/>
    <col min="3604" max="3604" width="5.85546875" style="268" customWidth="1"/>
    <col min="3605" max="3605" width="5.7109375" style="268" customWidth="1"/>
    <col min="3606" max="3616" width="0" style="268" hidden="1" customWidth="1"/>
    <col min="3617" max="3617" width="5.85546875" style="268" customWidth="1"/>
    <col min="3618" max="3618" width="5.7109375" style="268" customWidth="1"/>
    <col min="3619" max="3619" width="5" style="268" customWidth="1"/>
    <col min="3620" max="3620" width="4.140625" style="268" customWidth="1"/>
    <col min="3621" max="3621" width="5.85546875" style="268" customWidth="1"/>
    <col min="3622" max="3622" width="5.7109375" style="268" customWidth="1"/>
    <col min="3623" max="3623" width="4.7109375" style="268" customWidth="1"/>
    <col min="3624" max="3624" width="4.42578125" style="268" customWidth="1"/>
    <col min="3625" max="3628" width="0" style="268" hidden="1" customWidth="1"/>
    <col min="3629" max="3629" width="5.85546875" style="268" customWidth="1"/>
    <col min="3630" max="3630" width="5.42578125" style="268" customWidth="1"/>
    <col min="3631" max="3631" width="5.28515625" style="268" customWidth="1"/>
    <col min="3632" max="3632" width="4.85546875" style="268" customWidth="1"/>
    <col min="3633" max="3644" width="0" style="268" hidden="1" customWidth="1"/>
    <col min="3645" max="3645" width="5.85546875" style="268" customWidth="1"/>
    <col min="3646" max="3646" width="5.42578125" style="268" customWidth="1"/>
    <col min="3647" max="3647" width="5.140625" style="268" customWidth="1"/>
    <col min="3648" max="3648" width="4.140625" style="268" customWidth="1"/>
    <col min="3649" max="3649" width="6.140625" style="268" customWidth="1"/>
    <col min="3650" max="3651" width="5.5703125" style="268" customWidth="1"/>
    <col min="3652" max="3652" width="4.42578125" style="268" customWidth="1"/>
    <col min="3653" max="3664" width="0" style="268" hidden="1" customWidth="1"/>
    <col min="3665" max="3665" width="7.5703125" style="268" customWidth="1"/>
    <col min="3666" max="3666" width="6.42578125" style="268" customWidth="1"/>
    <col min="3667" max="3667" width="5.42578125" style="268" customWidth="1"/>
    <col min="3668" max="3668" width="5.140625" style="268" customWidth="1"/>
    <col min="3669" max="3669" width="5.7109375" style="268" customWidth="1"/>
    <col min="3670" max="3670" width="5.42578125" style="268" customWidth="1"/>
    <col min="3671" max="3671" width="4.5703125" style="268" customWidth="1"/>
    <col min="3672" max="3672" width="5.42578125" style="268" customWidth="1"/>
    <col min="3673" max="3675" width="5.85546875" style="268" customWidth="1"/>
    <col min="3676" max="3676" width="4.42578125" style="268" customWidth="1"/>
    <col min="3677" max="3691" width="0" style="268" hidden="1" customWidth="1"/>
    <col min="3692" max="3692" width="9.140625" style="268" customWidth="1"/>
    <col min="3693" max="3837" width="9.140625" style="268"/>
    <col min="3838" max="3838" width="3.140625" style="268" customWidth="1"/>
    <col min="3839" max="3839" width="12.28515625" style="268" customWidth="1"/>
    <col min="3840" max="3840" width="34.85546875" style="268" customWidth="1"/>
    <col min="3841" max="3841" width="8.42578125" style="268" customWidth="1"/>
    <col min="3842" max="3842" width="8.28515625" style="268" customWidth="1"/>
    <col min="3843" max="3843" width="9.42578125" style="268" customWidth="1"/>
    <col min="3844" max="3844" width="8.28515625" style="268" customWidth="1"/>
    <col min="3845" max="3847" width="6.42578125" style="268" customWidth="1"/>
    <col min="3848" max="3848" width="7.140625" style="268" customWidth="1"/>
    <col min="3849" max="3849" width="4.5703125" style="268" customWidth="1"/>
    <col min="3850" max="3850" width="6.7109375" style="268" customWidth="1"/>
    <col min="3851" max="3851" width="6.85546875" style="268" customWidth="1"/>
    <col min="3852" max="3852" width="6.28515625" style="268" customWidth="1"/>
    <col min="3853" max="3853" width="4" style="268" customWidth="1"/>
    <col min="3854" max="3854" width="7.28515625" style="268" customWidth="1"/>
    <col min="3855" max="3855" width="7.5703125" style="268" customWidth="1"/>
    <col min="3856" max="3856" width="6" style="268" customWidth="1"/>
    <col min="3857" max="3857" width="4.7109375" style="268" customWidth="1"/>
    <col min="3858" max="3858" width="5.42578125" style="268" customWidth="1"/>
    <col min="3859" max="3859" width="5.7109375" style="268" customWidth="1"/>
    <col min="3860" max="3860" width="5.85546875" style="268" customWidth="1"/>
    <col min="3861" max="3861" width="5.7109375" style="268" customWidth="1"/>
    <col min="3862" max="3872" width="0" style="268" hidden="1" customWidth="1"/>
    <col min="3873" max="3873" width="5.85546875" style="268" customWidth="1"/>
    <col min="3874" max="3874" width="5.7109375" style="268" customWidth="1"/>
    <col min="3875" max="3875" width="5" style="268" customWidth="1"/>
    <col min="3876" max="3876" width="4.140625" style="268" customWidth="1"/>
    <col min="3877" max="3877" width="5.85546875" style="268" customWidth="1"/>
    <col min="3878" max="3878" width="5.7109375" style="268" customWidth="1"/>
    <col min="3879" max="3879" width="4.7109375" style="268" customWidth="1"/>
    <col min="3880" max="3880" width="4.42578125" style="268" customWidth="1"/>
    <col min="3881" max="3884" width="0" style="268" hidden="1" customWidth="1"/>
    <col min="3885" max="3885" width="5.85546875" style="268" customWidth="1"/>
    <col min="3886" max="3886" width="5.42578125" style="268" customWidth="1"/>
    <col min="3887" max="3887" width="5.28515625" style="268" customWidth="1"/>
    <col min="3888" max="3888" width="4.85546875" style="268" customWidth="1"/>
    <col min="3889" max="3900" width="0" style="268" hidden="1" customWidth="1"/>
    <col min="3901" max="3901" width="5.85546875" style="268" customWidth="1"/>
    <col min="3902" max="3902" width="5.42578125" style="268" customWidth="1"/>
    <col min="3903" max="3903" width="5.140625" style="268" customWidth="1"/>
    <col min="3904" max="3904" width="4.140625" style="268" customWidth="1"/>
    <col min="3905" max="3905" width="6.140625" style="268" customWidth="1"/>
    <col min="3906" max="3907" width="5.5703125" style="268" customWidth="1"/>
    <col min="3908" max="3908" width="4.42578125" style="268" customWidth="1"/>
    <col min="3909" max="3920" width="0" style="268" hidden="1" customWidth="1"/>
    <col min="3921" max="3921" width="7.5703125" style="268" customWidth="1"/>
    <col min="3922" max="3922" width="6.42578125" style="268" customWidth="1"/>
    <col min="3923" max="3923" width="5.42578125" style="268" customWidth="1"/>
    <col min="3924" max="3924" width="5.140625" style="268" customWidth="1"/>
    <col min="3925" max="3925" width="5.7109375" style="268" customWidth="1"/>
    <col min="3926" max="3926" width="5.42578125" style="268" customWidth="1"/>
    <col min="3927" max="3927" width="4.5703125" style="268" customWidth="1"/>
    <col min="3928" max="3928" width="5.42578125" style="268" customWidth="1"/>
    <col min="3929" max="3931" width="5.85546875" style="268" customWidth="1"/>
    <col min="3932" max="3932" width="4.42578125" style="268" customWidth="1"/>
    <col min="3933" max="3947" width="0" style="268" hidden="1" customWidth="1"/>
    <col min="3948" max="3948" width="9.140625" style="268" customWidth="1"/>
    <col min="3949" max="4093" width="9.140625" style="268"/>
    <col min="4094" max="4094" width="3.140625" style="268" customWidth="1"/>
    <col min="4095" max="4095" width="12.28515625" style="268" customWidth="1"/>
    <col min="4096" max="4096" width="34.85546875" style="268" customWidth="1"/>
    <col min="4097" max="4097" width="8.42578125" style="268" customWidth="1"/>
    <col min="4098" max="4098" width="8.28515625" style="268" customWidth="1"/>
    <col min="4099" max="4099" width="9.42578125" style="268" customWidth="1"/>
    <col min="4100" max="4100" width="8.28515625" style="268" customWidth="1"/>
    <col min="4101" max="4103" width="6.42578125" style="268" customWidth="1"/>
    <col min="4104" max="4104" width="7.140625" style="268" customWidth="1"/>
    <col min="4105" max="4105" width="4.5703125" style="268" customWidth="1"/>
    <col min="4106" max="4106" width="6.7109375" style="268" customWidth="1"/>
    <col min="4107" max="4107" width="6.85546875" style="268" customWidth="1"/>
    <col min="4108" max="4108" width="6.28515625" style="268" customWidth="1"/>
    <col min="4109" max="4109" width="4" style="268" customWidth="1"/>
    <col min="4110" max="4110" width="7.28515625" style="268" customWidth="1"/>
    <col min="4111" max="4111" width="7.5703125" style="268" customWidth="1"/>
    <col min="4112" max="4112" width="6" style="268" customWidth="1"/>
    <col min="4113" max="4113" width="4.7109375" style="268" customWidth="1"/>
    <col min="4114" max="4114" width="5.42578125" style="268" customWidth="1"/>
    <col min="4115" max="4115" width="5.7109375" style="268" customWidth="1"/>
    <col min="4116" max="4116" width="5.85546875" style="268" customWidth="1"/>
    <col min="4117" max="4117" width="5.7109375" style="268" customWidth="1"/>
    <col min="4118" max="4128" width="0" style="268" hidden="1" customWidth="1"/>
    <col min="4129" max="4129" width="5.85546875" style="268" customWidth="1"/>
    <col min="4130" max="4130" width="5.7109375" style="268" customWidth="1"/>
    <col min="4131" max="4131" width="5" style="268" customWidth="1"/>
    <col min="4132" max="4132" width="4.140625" style="268" customWidth="1"/>
    <col min="4133" max="4133" width="5.85546875" style="268" customWidth="1"/>
    <col min="4134" max="4134" width="5.7109375" style="268" customWidth="1"/>
    <col min="4135" max="4135" width="4.7109375" style="268" customWidth="1"/>
    <col min="4136" max="4136" width="4.42578125" style="268" customWidth="1"/>
    <col min="4137" max="4140" width="0" style="268" hidden="1" customWidth="1"/>
    <col min="4141" max="4141" width="5.85546875" style="268" customWidth="1"/>
    <col min="4142" max="4142" width="5.42578125" style="268" customWidth="1"/>
    <col min="4143" max="4143" width="5.28515625" style="268" customWidth="1"/>
    <col min="4144" max="4144" width="4.85546875" style="268" customWidth="1"/>
    <col min="4145" max="4156" width="0" style="268" hidden="1" customWidth="1"/>
    <col min="4157" max="4157" width="5.85546875" style="268" customWidth="1"/>
    <col min="4158" max="4158" width="5.42578125" style="268" customWidth="1"/>
    <col min="4159" max="4159" width="5.140625" style="268" customWidth="1"/>
    <col min="4160" max="4160" width="4.140625" style="268" customWidth="1"/>
    <col min="4161" max="4161" width="6.140625" style="268" customWidth="1"/>
    <col min="4162" max="4163" width="5.5703125" style="268" customWidth="1"/>
    <col min="4164" max="4164" width="4.42578125" style="268" customWidth="1"/>
    <col min="4165" max="4176" width="0" style="268" hidden="1" customWidth="1"/>
    <col min="4177" max="4177" width="7.5703125" style="268" customWidth="1"/>
    <col min="4178" max="4178" width="6.42578125" style="268" customWidth="1"/>
    <col min="4179" max="4179" width="5.42578125" style="268" customWidth="1"/>
    <col min="4180" max="4180" width="5.140625" style="268" customWidth="1"/>
    <col min="4181" max="4181" width="5.7109375" style="268" customWidth="1"/>
    <col min="4182" max="4182" width="5.42578125" style="268" customWidth="1"/>
    <col min="4183" max="4183" width="4.5703125" style="268" customWidth="1"/>
    <col min="4184" max="4184" width="5.42578125" style="268" customWidth="1"/>
    <col min="4185" max="4187" width="5.85546875" style="268" customWidth="1"/>
    <col min="4188" max="4188" width="4.42578125" style="268" customWidth="1"/>
    <col min="4189" max="4203" width="0" style="268" hidden="1" customWidth="1"/>
    <col min="4204" max="4204" width="9.140625" style="268" customWidth="1"/>
    <col min="4205" max="4349" width="9.140625" style="268"/>
    <col min="4350" max="4350" width="3.140625" style="268" customWidth="1"/>
    <col min="4351" max="4351" width="12.28515625" style="268" customWidth="1"/>
    <col min="4352" max="4352" width="34.85546875" style="268" customWidth="1"/>
    <col min="4353" max="4353" width="8.42578125" style="268" customWidth="1"/>
    <col min="4354" max="4354" width="8.28515625" style="268" customWidth="1"/>
    <col min="4355" max="4355" width="9.42578125" style="268" customWidth="1"/>
    <col min="4356" max="4356" width="8.28515625" style="268" customWidth="1"/>
    <col min="4357" max="4359" width="6.42578125" style="268" customWidth="1"/>
    <col min="4360" max="4360" width="7.140625" style="268" customWidth="1"/>
    <col min="4361" max="4361" width="4.5703125" style="268" customWidth="1"/>
    <col min="4362" max="4362" width="6.7109375" style="268" customWidth="1"/>
    <col min="4363" max="4363" width="6.85546875" style="268" customWidth="1"/>
    <col min="4364" max="4364" width="6.28515625" style="268" customWidth="1"/>
    <col min="4365" max="4365" width="4" style="268" customWidth="1"/>
    <col min="4366" max="4366" width="7.28515625" style="268" customWidth="1"/>
    <col min="4367" max="4367" width="7.5703125" style="268" customWidth="1"/>
    <col min="4368" max="4368" width="6" style="268" customWidth="1"/>
    <col min="4369" max="4369" width="4.7109375" style="268" customWidth="1"/>
    <col min="4370" max="4370" width="5.42578125" style="268" customWidth="1"/>
    <col min="4371" max="4371" width="5.7109375" style="268" customWidth="1"/>
    <col min="4372" max="4372" width="5.85546875" style="268" customWidth="1"/>
    <col min="4373" max="4373" width="5.7109375" style="268" customWidth="1"/>
    <col min="4374" max="4384" width="0" style="268" hidden="1" customWidth="1"/>
    <col min="4385" max="4385" width="5.85546875" style="268" customWidth="1"/>
    <col min="4386" max="4386" width="5.7109375" style="268" customWidth="1"/>
    <col min="4387" max="4387" width="5" style="268" customWidth="1"/>
    <col min="4388" max="4388" width="4.140625" style="268" customWidth="1"/>
    <col min="4389" max="4389" width="5.85546875" style="268" customWidth="1"/>
    <col min="4390" max="4390" width="5.7109375" style="268" customWidth="1"/>
    <col min="4391" max="4391" width="4.7109375" style="268" customWidth="1"/>
    <col min="4392" max="4392" width="4.42578125" style="268" customWidth="1"/>
    <col min="4393" max="4396" width="0" style="268" hidden="1" customWidth="1"/>
    <col min="4397" max="4397" width="5.85546875" style="268" customWidth="1"/>
    <col min="4398" max="4398" width="5.42578125" style="268" customWidth="1"/>
    <col min="4399" max="4399" width="5.28515625" style="268" customWidth="1"/>
    <col min="4400" max="4400" width="4.85546875" style="268" customWidth="1"/>
    <col min="4401" max="4412" width="0" style="268" hidden="1" customWidth="1"/>
    <col min="4413" max="4413" width="5.85546875" style="268" customWidth="1"/>
    <col min="4414" max="4414" width="5.42578125" style="268" customWidth="1"/>
    <col min="4415" max="4415" width="5.140625" style="268" customWidth="1"/>
    <col min="4416" max="4416" width="4.140625" style="268" customWidth="1"/>
    <col min="4417" max="4417" width="6.140625" style="268" customWidth="1"/>
    <col min="4418" max="4419" width="5.5703125" style="268" customWidth="1"/>
    <col min="4420" max="4420" width="4.42578125" style="268" customWidth="1"/>
    <col min="4421" max="4432" width="0" style="268" hidden="1" customWidth="1"/>
    <col min="4433" max="4433" width="7.5703125" style="268" customWidth="1"/>
    <col min="4434" max="4434" width="6.42578125" style="268" customWidth="1"/>
    <col min="4435" max="4435" width="5.42578125" style="268" customWidth="1"/>
    <col min="4436" max="4436" width="5.140625" style="268" customWidth="1"/>
    <col min="4437" max="4437" width="5.7109375" style="268" customWidth="1"/>
    <col min="4438" max="4438" width="5.42578125" style="268" customWidth="1"/>
    <col min="4439" max="4439" width="4.5703125" style="268" customWidth="1"/>
    <col min="4440" max="4440" width="5.42578125" style="268" customWidth="1"/>
    <col min="4441" max="4443" width="5.85546875" style="268" customWidth="1"/>
    <col min="4444" max="4444" width="4.42578125" style="268" customWidth="1"/>
    <col min="4445" max="4459" width="0" style="268" hidden="1" customWidth="1"/>
    <col min="4460" max="4460" width="9.140625" style="268" customWidth="1"/>
    <col min="4461" max="4605" width="9.140625" style="268"/>
    <col min="4606" max="4606" width="3.140625" style="268" customWidth="1"/>
    <col min="4607" max="4607" width="12.28515625" style="268" customWidth="1"/>
    <col min="4608" max="4608" width="34.85546875" style="268" customWidth="1"/>
    <col min="4609" max="4609" width="8.42578125" style="268" customWidth="1"/>
    <col min="4610" max="4610" width="8.28515625" style="268" customWidth="1"/>
    <col min="4611" max="4611" width="9.42578125" style="268" customWidth="1"/>
    <col min="4612" max="4612" width="8.28515625" style="268" customWidth="1"/>
    <col min="4613" max="4615" width="6.42578125" style="268" customWidth="1"/>
    <col min="4616" max="4616" width="7.140625" style="268" customWidth="1"/>
    <col min="4617" max="4617" width="4.5703125" style="268" customWidth="1"/>
    <col min="4618" max="4618" width="6.7109375" style="268" customWidth="1"/>
    <col min="4619" max="4619" width="6.85546875" style="268" customWidth="1"/>
    <col min="4620" max="4620" width="6.28515625" style="268" customWidth="1"/>
    <col min="4621" max="4621" width="4" style="268" customWidth="1"/>
    <col min="4622" max="4622" width="7.28515625" style="268" customWidth="1"/>
    <col min="4623" max="4623" width="7.5703125" style="268" customWidth="1"/>
    <col min="4624" max="4624" width="6" style="268" customWidth="1"/>
    <col min="4625" max="4625" width="4.7109375" style="268" customWidth="1"/>
    <col min="4626" max="4626" width="5.42578125" style="268" customWidth="1"/>
    <col min="4627" max="4627" width="5.7109375" style="268" customWidth="1"/>
    <col min="4628" max="4628" width="5.85546875" style="268" customWidth="1"/>
    <col min="4629" max="4629" width="5.7109375" style="268" customWidth="1"/>
    <col min="4630" max="4640" width="0" style="268" hidden="1" customWidth="1"/>
    <col min="4641" max="4641" width="5.85546875" style="268" customWidth="1"/>
    <col min="4642" max="4642" width="5.7109375" style="268" customWidth="1"/>
    <col min="4643" max="4643" width="5" style="268" customWidth="1"/>
    <col min="4644" max="4644" width="4.140625" style="268" customWidth="1"/>
    <col min="4645" max="4645" width="5.85546875" style="268" customWidth="1"/>
    <col min="4646" max="4646" width="5.7109375" style="268" customWidth="1"/>
    <col min="4647" max="4647" width="4.7109375" style="268" customWidth="1"/>
    <col min="4648" max="4648" width="4.42578125" style="268" customWidth="1"/>
    <col min="4649" max="4652" width="0" style="268" hidden="1" customWidth="1"/>
    <col min="4653" max="4653" width="5.85546875" style="268" customWidth="1"/>
    <col min="4654" max="4654" width="5.42578125" style="268" customWidth="1"/>
    <col min="4655" max="4655" width="5.28515625" style="268" customWidth="1"/>
    <col min="4656" max="4656" width="4.85546875" style="268" customWidth="1"/>
    <col min="4657" max="4668" width="0" style="268" hidden="1" customWidth="1"/>
    <col min="4669" max="4669" width="5.85546875" style="268" customWidth="1"/>
    <col min="4670" max="4670" width="5.42578125" style="268" customWidth="1"/>
    <col min="4671" max="4671" width="5.140625" style="268" customWidth="1"/>
    <col min="4672" max="4672" width="4.140625" style="268" customWidth="1"/>
    <col min="4673" max="4673" width="6.140625" style="268" customWidth="1"/>
    <col min="4674" max="4675" width="5.5703125" style="268" customWidth="1"/>
    <col min="4676" max="4676" width="4.42578125" style="268" customWidth="1"/>
    <col min="4677" max="4688" width="0" style="268" hidden="1" customWidth="1"/>
    <col min="4689" max="4689" width="7.5703125" style="268" customWidth="1"/>
    <col min="4690" max="4690" width="6.42578125" style="268" customWidth="1"/>
    <col min="4691" max="4691" width="5.42578125" style="268" customWidth="1"/>
    <col min="4692" max="4692" width="5.140625" style="268" customWidth="1"/>
    <col min="4693" max="4693" width="5.7109375" style="268" customWidth="1"/>
    <col min="4694" max="4694" width="5.42578125" style="268" customWidth="1"/>
    <col min="4695" max="4695" width="4.5703125" style="268" customWidth="1"/>
    <col min="4696" max="4696" width="5.42578125" style="268" customWidth="1"/>
    <col min="4697" max="4699" width="5.85546875" style="268" customWidth="1"/>
    <col min="4700" max="4700" width="4.42578125" style="268" customWidth="1"/>
    <col min="4701" max="4715" width="0" style="268" hidden="1" customWidth="1"/>
    <col min="4716" max="4716" width="9.140625" style="268" customWidth="1"/>
    <col min="4717" max="4861" width="9.140625" style="268"/>
    <col min="4862" max="4862" width="3.140625" style="268" customWidth="1"/>
    <col min="4863" max="4863" width="12.28515625" style="268" customWidth="1"/>
    <col min="4864" max="4864" width="34.85546875" style="268" customWidth="1"/>
    <col min="4865" max="4865" width="8.42578125" style="268" customWidth="1"/>
    <col min="4866" max="4866" width="8.28515625" style="268" customWidth="1"/>
    <col min="4867" max="4867" width="9.42578125" style="268" customWidth="1"/>
    <col min="4868" max="4868" width="8.28515625" style="268" customWidth="1"/>
    <col min="4869" max="4871" width="6.42578125" style="268" customWidth="1"/>
    <col min="4872" max="4872" width="7.140625" style="268" customWidth="1"/>
    <col min="4873" max="4873" width="4.5703125" style="268" customWidth="1"/>
    <col min="4874" max="4874" width="6.7109375" style="268" customWidth="1"/>
    <col min="4875" max="4875" width="6.85546875" style="268" customWidth="1"/>
    <col min="4876" max="4876" width="6.28515625" style="268" customWidth="1"/>
    <col min="4877" max="4877" width="4" style="268" customWidth="1"/>
    <col min="4878" max="4878" width="7.28515625" style="268" customWidth="1"/>
    <col min="4879" max="4879" width="7.5703125" style="268" customWidth="1"/>
    <col min="4880" max="4880" width="6" style="268" customWidth="1"/>
    <col min="4881" max="4881" width="4.7109375" style="268" customWidth="1"/>
    <col min="4882" max="4882" width="5.42578125" style="268" customWidth="1"/>
    <col min="4883" max="4883" width="5.7109375" style="268" customWidth="1"/>
    <col min="4884" max="4884" width="5.85546875" style="268" customWidth="1"/>
    <col min="4885" max="4885" width="5.7109375" style="268" customWidth="1"/>
    <col min="4886" max="4896" width="0" style="268" hidden="1" customWidth="1"/>
    <col min="4897" max="4897" width="5.85546875" style="268" customWidth="1"/>
    <col min="4898" max="4898" width="5.7109375" style="268" customWidth="1"/>
    <col min="4899" max="4899" width="5" style="268" customWidth="1"/>
    <col min="4900" max="4900" width="4.140625" style="268" customWidth="1"/>
    <col min="4901" max="4901" width="5.85546875" style="268" customWidth="1"/>
    <col min="4902" max="4902" width="5.7109375" style="268" customWidth="1"/>
    <col min="4903" max="4903" width="4.7109375" style="268" customWidth="1"/>
    <col min="4904" max="4904" width="4.42578125" style="268" customWidth="1"/>
    <col min="4905" max="4908" width="0" style="268" hidden="1" customWidth="1"/>
    <col min="4909" max="4909" width="5.85546875" style="268" customWidth="1"/>
    <col min="4910" max="4910" width="5.42578125" style="268" customWidth="1"/>
    <col min="4911" max="4911" width="5.28515625" style="268" customWidth="1"/>
    <col min="4912" max="4912" width="4.85546875" style="268" customWidth="1"/>
    <col min="4913" max="4924" width="0" style="268" hidden="1" customWidth="1"/>
    <col min="4925" max="4925" width="5.85546875" style="268" customWidth="1"/>
    <col min="4926" max="4926" width="5.42578125" style="268" customWidth="1"/>
    <col min="4927" max="4927" width="5.140625" style="268" customWidth="1"/>
    <col min="4928" max="4928" width="4.140625" style="268" customWidth="1"/>
    <col min="4929" max="4929" width="6.140625" style="268" customWidth="1"/>
    <col min="4930" max="4931" width="5.5703125" style="268" customWidth="1"/>
    <col min="4932" max="4932" width="4.42578125" style="268" customWidth="1"/>
    <col min="4933" max="4944" width="0" style="268" hidden="1" customWidth="1"/>
    <col min="4945" max="4945" width="7.5703125" style="268" customWidth="1"/>
    <col min="4946" max="4946" width="6.42578125" style="268" customWidth="1"/>
    <col min="4947" max="4947" width="5.42578125" style="268" customWidth="1"/>
    <col min="4948" max="4948" width="5.140625" style="268" customWidth="1"/>
    <col min="4949" max="4949" width="5.7109375" style="268" customWidth="1"/>
    <col min="4950" max="4950" width="5.42578125" style="268" customWidth="1"/>
    <col min="4951" max="4951" width="4.5703125" style="268" customWidth="1"/>
    <col min="4952" max="4952" width="5.42578125" style="268" customWidth="1"/>
    <col min="4953" max="4955" width="5.85546875" style="268" customWidth="1"/>
    <col min="4956" max="4956" width="4.42578125" style="268" customWidth="1"/>
    <col min="4957" max="4971" width="0" style="268" hidden="1" customWidth="1"/>
    <col min="4972" max="4972" width="9.140625" style="268" customWidth="1"/>
    <col min="4973" max="5117" width="9.140625" style="268"/>
    <col min="5118" max="5118" width="3.140625" style="268" customWidth="1"/>
    <col min="5119" max="5119" width="12.28515625" style="268" customWidth="1"/>
    <col min="5120" max="5120" width="34.85546875" style="268" customWidth="1"/>
    <col min="5121" max="5121" width="8.42578125" style="268" customWidth="1"/>
    <col min="5122" max="5122" width="8.28515625" style="268" customWidth="1"/>
    <col min="5123" max="5123" width="9.42578125" style="268" customWidth="1"/>
    <col min="5124" max="5124" width="8.28515625" style="268" customWidth="1"/>
    <col min="5125" max="5127" width="6.42578125" style="268" customWidth="1"/>
    <col min="5128" max="5128" width="7.140625" style="268" customWidth="1"/>
    <col min="5129" max="5129" width="4.5703125" style="268" customWidth="1"/>
    <col min="5130" max="5130" width="6.7109375" style="268" customWidth="1"/>
    <col min="5131" max="5131" width="6.85546875" style="268" customWidth="1"/>
    <col min="5132" max="5132" width="6.28515625" style="268" customWidth="1"/>
    <col min="5133" max="5133" width="4" style="268" customWidth="1"/>
    <col min="5134" max="5134" width="7.28515625" style="268" customWidth="1"/>
    <col min="5135" max="5135" width="7.5703125" style="268" customWidth="1"/>
    <col min="5136" max="5136" width="6" style="268" customWidth="1"/>
    <col min="5137" max="5137" width="4.7109375" style="268" customWidth="1"/>
    <col min="5138" max="5138" width="5.42578125" style="268" customWidth="1"/>
    <col min="5139" max="5139" width="5.7109375" style="268" customWidth="1"/>
    <col min="5140" max="5140" width="5.85546875" style="268" customWidth="1"/>
    <col min="5141" max="5141" width="5.7109375" style="268" customWidth="1"/>
    <col min="5142" max="5152" width="0" style="268" hidden="1" customWidth="1"/>
    <col min="5153" max="5153" width="5.85546875" style="268" customWidth="1"/>
    <col min="5154" max="5154" width="5.7109375" style="268" customWidth="1"/>
    <col min="5155" max="5155" width="5" style="268" customWidth="1"/>
    <col min="5156" max="5156" width="4.140625" style="268" customWidth="1"/>
    <col min="5157" max="5157" width="5.85546875" style="268" customWidth="1"/>
    <col min="5158" max="5158" width="5.7109375" style="268" customWidth="1"/>
    <col min="5159" max="5159" width="4.7109375" style="268" customWidth="1"/>
    <col min="5160" max="5160" width="4.42578125" style="268" customWidth="1"/>
    <col min="5161" max="5164" width="0" style="268" hidden="1" customWidth="1"/>
    <col min="5165" max="5165" width="5.85546875" style="268" customWidth="1"/>
    <col min="5166" max="5166" width="5.42578125" style="268" customWidth="1"/>
    <col min="5167" max="5167" width="5.28515625" style="268" customWidth="1"/>
    <col min="5168" max="5168" width="4.85546875" style="268" customWidth="1"/>
    <col min="5169" max="5180" width="0" style="268" hidden="1" customWidth="1"/>
    <col min="5181" max="5181" width="5.85546875" style="268" customWidth="1"/>
    <col min="5182" max="5182" width="5.42578125" style="268" customWidth="1"/>
    <col min="5183" max="5183" width="5.140625" style="268" customWidth="1"/>
    <col min="5184" max="5184" width="4.140625" style="268" customWidth="1"/>
    <col min="5185" max="5185" width="6.140625" style="268" customWidth="1"/>
    <col min="5186" max="5187" width="5.5703125" style="268" customWidth="1"/>
    <col min="5188" max="5188" width="4.42578125" style="268" customWidth="1"/>
    <col min="5189" max="5200" width="0" style="268" hidden="1" customWidth="1"/>
    <col min="5201" max="5201" width="7.5703125" style="268" customWidth="1"/>
    <col min="5202" max="5202" width="6.42578125" style="268" customWidth="1"/>
    <col min="5203" max="5203" width="5.42578125" style="268" customWidth="1"/>
    <col min="5204" max="5204" width="5.140625" style="268" customWidth="1"/>
    <col min="5205" max="5205" width="5.7109375" style="268" customWidth="1"/>
    <col min="5206" max="5206" width="5.42578125" style="268" customWidth="1"/>
    <col min="5207" max="5207" width="4.5703125" style="268" customWidth="1"/>
    <col min="5208" max="5208" width="5.42578125" style="268" customWidth="1"/>
    <col min="5209" max="5211" width="5.85546875" style="268" customWidth="1"/>
    <col min="5212" max="5212" width="4.42578125" style="268" customWidth="1"/>
    <col min="5213" max="5227" width="0" style="268" hidden="1" customWidth="1"/>
    <col min="5228" max="5228" width="9.140625" style="268" customWidth="1"/>
    <col min="5229" max="5373" width="9.140625" style="268"/>
    <col min="5374" max="5374" width="3.140625" style="268" customWidth="1"/>
    <col min="5375" max="5375" width="12.28515625" style="268" customWidth="1"/>
    <col min="5376" max="5376" width="34.85546875" style="268" customWidth="1"/>
    <col min="5377" max="5377" width="8.42578125" style="268" customWidth="1"/>
    <col min="5378" max="5378" width="8.28515625" style="268" customWidth="1"/>
    <col min="5379" max="5379" width="9.42578125" style="268" customWidth="1"/>
    <col min="5380" max="5380" width="8.28515625" style="268" customWidth="1"/>
    <col min="5381" max="5383" width="6.42578125" style="268" customWidth="1"/>
    <col min="5384" max="5384" width="7.140625" style="268" customWidth="1"/>
    <col min="5385" max="5385" width="4.5703125" style="268" customWidth="1"/>
    <col min="5386" max="5386" width="6.7109375" style="268" customWidth="1"/>
    <col min="5387" max="5387" width="6.85546875" style="268" customWidth="1"/>
    <col min="5388" max="5388" width="6.28515625" style="268" customWidth="1"/>
    <col min="5389" max="5389" width="4" style="268" customWidth="1"/>
    <col min="5390" max="5390" width="7.28515625" style="268" customWidth="1"/>
    <col min="5391" max="5391" width="7.5703125" style="268" customWidth="1"/>
    <col min="5392" max="5392" width="6" style="268" customWidth="1"/>
    <col min="5393" max="5393" width="4.7109375" style="268" customWidth="1"/>
    <col min="5394" max="5394" width="5.42578125" style="268" customWidth="1"/>
    <col min="5395" max="5395" width="5.7109375" style="268" customWidth="1"/>
    <col min="5396" max="5396" width="5.85546875" style="268" customWidth="1"/>
    <col min="5397" max="5397" width="5.7109375" style="268" customWidth="1"/>
    <col min="5398" max="5408" width="0" style="268" hidden="1" customWidth="1"/>
    <col min="5409" max="5409" width="5.85546875" style="268" customWidth="1"/>
    <col min="5410" max="5410" width="5.7109375" style="268" customWidth="1"/>
    <col min="5411" max="5411" width="5" style="268" customWidth="1"/>
    <col min="5412" max="5412" width="4.140625" style="268" customWidth="1"/>
    <col min="5413" max="5413" width="5.85546875" style="268" customWidth="1"/>
    <col min="5414" max="5414" width="5.7109375" style="268" customWidth="1"/>
    <col min="5415" max="5415" width="4.7109375" style="268" customWidth="1"/>
    <col min="5416" max="5416" width="4.42578125" style="268" customWidth="1"/>
    <col min="5417" max="5420" width="0" style="268" hidden="1" customWidth="1"/>
    <col min="5421" max="5421" width="5.85546875" style="268" customWidth="1"/>
    <col min="5422" max="5422" width="5.42578125" style="268" customWidth="1"/>
    <col min="5423" max="5423" width="5.28515625" style="268" customWidth="1"/>
    <col min="5424" max="5424" width="4.85546875" style="268" customWidth="1"/>
    <col min="5425" max="5436" width="0" style="268" hidden="1" customWidth="1"/>
    <col min="5437" max="5437" width="5.85546875" style="268" customWidth="1"/>
    <col min="5438" max="5438" width="5.42578125" style="268" customWidth="1"/>
    <col min="5439" max="5439" width="5.140625" style="268" customWidth="1"/>
    <col min="5440" max="5440" width="4.140625" style="268" customWidth="1"/>
    <col min="5441" max="5441" width="6.140625" style="268" customWidth="1"/>
    <col min="5442" max="5443" width="5.5703125" style="268" customWidth="1"/>
    <col min="5444" max="5444" width="4.42578125" style="268" customWidth="1"/>
    <col min="5445" max="5456" width="0" style="268" hidden="1" customWidth="1"/>
    <col min="5457" max="5457" width="7.5703125" style="268" customWidth="1"/>
    <col min="5458" max="5458" width="6.42578125" style="268" customWidth="1"/>
    <col min="5459" max="5459" width="5.42578125" style="268" customWidth="1"/>
    <col min="5460" max="5460" width="5.140625" style="268" customWidth="1"/>
    <col min="5461" max="5461" width="5.7109375" style="268" customWidth="1"/>
    <col min="5462" max="5462" width="5.42578125" style="268" customWidth="1"/>
    <col min="5463" max="5463" width="4.5703125" style="268" customWidth="1"/>
    <col min="5464" max="5464" width="5.42578125" style="268" customWidth="1"/>
    <col min="5465" max="5467" width="5.85546875" style="268" customWidth="1"/>
    <col min="5468" max="5468" width="4.42578125" style="268" customWidth="1"/>
    <col min="5469" max="5483" width="0" style="268" hidden="1" customWidth="1"/>
    <col min="5484" max="5484" width="9.140625" style="268" customWidth="1"/>
    <col min="5485" max="5629" width="9.140625" style="268"/>
    <col min="5630" max="5630" width="3.140625" style="268" customWidth="1"/>
    <col min="5631" max="5631" width="12.28515625" style="268" customWidth="1"/>
    <col min="5632" max="5632" width="34.85546875" style="268" customWidth="1"/>
    <col min="5633" max="5633" width="8.42578125" style="268" customWidth="1"/>
    <col min="5634" max="5634" width="8.28515625" style="268" customWidth="1"/>
    <col min="5635" max="5635" width="9.42578125" style="268" customWidth="1"/>
    <col min="5636" max="5636" width="8.28515625" style="268" customWidth="1"/>
    <col min="5637" max="5639" width="6.42578125" style="268" customWidth="1"/>
    <col min="5640" max="5640" width="7.140625" style="268" customWidth="1"/>
    <col min="5641" max="5641" width="4.5703125" style="268" customWidth="1"/>
    <col min="5642" max="5642" width="6.7109375" style="268" customWidth="1"/>
    <col min="5643" max="5643" width="6.85546875" style="268" customWidth="1"/>
    <col min="5644" max="5644" width="6.28515625" style="268" customWidth="1"/>
    <col min="5645" max="5645" width="4" style="268" customWidth="1"/>
    <col min="5646" max="5646" width="7.28515625" style="268" customWidth="1"/>
    <col min="5647" max="5647" width="7.5703125" style="268" customWidth="1"/>
    <col min="5648" max="5648" width="6" style="268" customWidth="1"/>
    <col min="5649" max="5649" width="4.7109375" style="268" customWidth="1"/>
    <col min="5650" max="5650" width="5.42578125" style="268" customWidth="1"/>
    <col min="5651" max="5651" width="5.7109375" style="268" customWidth="1"/>
    <col min="5652" max="5652" width="5.85546875" style="268" customWidth="1"/>
    <col min="5653" max="5653" width="5.7109375" style="268" customWidth="1"/>
    <col min="5654" max="5664" width="0" style="268" hidden="1" customWidth="1"/>
    <col min="5665" max="5665" width="5.85546875" style="268" customWidth="1"/>
    <col min="5666" max="5666" width="5.7109375" style="268" customWidth="1"/>
    <col min="5667" max="5667" width="5" style="268" customWidth="1"/>
    <col min="5668" max="5668" width="4.140625" style="268" customWidth="1"/>
    <col min="5669" max="5669" width="5.85546875" style="268" customWidth="1"/>
    <col min="5670" max="5670" width="5.7109375" style="268" customWidth="1"/>
    <col min="5671" max="5671" width="4.7109375" style="268" customWidth="1"/>
    <col min="5672" max="5672" width="4.42578125" style="268" customWidth="1"/>
    <col min="5673" max="5676" width="0" style="268" hidden="1" customWidth="1"/>
    <col min="5677" max="5677" width="5.85546875" style="268" customWidth="1"/>
    <col min="5678" max="5678" width="5.42578125" style="268" customWidth="1"/>
    <col min="5679" max="5679" width="5.28515625" style="268" customWidth="1"/>
    <col min="5680" max="5680" width="4.85546875" style="268" customWidth="1"/>
    <col min="5681" max="5692" width="0" style="268" hidden="1" customWidth="1"/>
    <col min="5693" max="5693" width="5.85546875" style="268" customWidth="1"/>
    <col min="5694" max="5694" width="5.42578125" style="268" customWidth="1"/>
    <col min="5695" max="5695" width="5.140625" style="268" customWidth="1"/>
    <col min="5696" max="5696" width="4.140625" style="268" customWidth="1"/>
    <col min="5697" max="5697" width="6.140625" style="268" customWidth="1"/>
    <col min="5698" max="5699" width="5.5703125" style="268" customWidth="1"/>
    <col min="5700" max="5700" width="4.42578125" style="268" customWidth="1"/>
    <col min="5701" max="5712" width="0" style="268" hidden="1" customWidth="1"/>
    <col min="5713" max="5713" width="7.5703125" style="268" customWidth="1"/>
    <col min="5714" max="5714" width="6.42578125" style="268" customWidth="1"/>
    <col min="5715" max="5715" width="5.42578125" style="268" customWidth="1"/>
    <col min="5716" max="5716" width="5.140625" style="268" customWidth="1"/>
    <col min="5717" max="5717" width="5.7109375" style="268" customWidth="1"/>
    <col min="5718" max="5718" width="5.42578125" style="268" customWidth="1"/>
    <col min="5719" max="5719" width="4.5703125" style="268" customWidth="1"/>
    <col min="5720" max="5720" width="5.42578125" style="268" customWidth="1"/>
    <col min="5721" max="5723" width="5.85546875" style="268" customWidth="1"/>
    <col min="5724" max="5724" width="4.42578125" style="268" customWidth="1"/>
    <col min="5725" max="5739" width="0" style="268" hidden="1" customWidth="1"/>
    <col min="5740" max="5740" width="9.140625" style="268" customWidth="1"/>
    <col min="5741" max="5885" width="9.140625" style="268"/>
    <col min="5886" max="5886" width="3.140625" style="268" customWidth="1"/>
    <col min="5887" max="5887" width="12.28515625" style="268" customWidth="1"/>
    <col min="5888" max="5888" width="34.85546875" style="268" customWidth="1"/>
    <col min="5889" max="5889" width="8.42578125" style="268" customWidth="1"/>
    <col min="5890" max="5890" width="8.28515625" style="268" customWidth="1"/>
    <col min="5891" max="5891" width="9.42578125" style="268" customWidth="1"/>
    <col min="5892" max="5892" width="8.28515625" style="268" customWidth="1"/>
    <col min="5893" max="5895" width="6.42578125" style="268" customWidth="1"/>
    <col min="5896" max="5896" width="7.140625" style="268" customWidth="1"/>
    <col min="5897" max="5897" width="4.5703125" style="268" customWidth="1"/>
    <col min="5898" max="5898" width="6.7109375" style="268" customWidth="1"/>
    <col min="5899" max="5899" width="6.85546875" style="268" customWidth="1"/>
    <col min="5900" max="5900" width="6.28515625" style="268" customWidth="1"/>
    <col min="5901" max="5901" width="4" style="268" customWidth="1"/>
    <col min="5902" max="5902" width="7.28515625" style="268" customWidth="1"/>
    <col min="5903" max="5903" width="7.5703125" style="268" customWidth="1"/>
    <col min="5904" max="5904" width="6" style="268" customWidth="1"/>
    <col min="5905" max="5905" width="4.7109375" style="268" customWidth="1"/>
    <col min="5906" max="5906" width="5.42578125" style="268" customWidth="1"/>
    <col min="5907" max="5907" width="5.7109375" style="268" customWidth="1"/>
    <col min="5908" max="5908" width="5.85546875" style="268" customWidth="1"/>
    <col min="5909" max="5909" width="5.7109375" style="268" customWidth="1"/>
    <col min="5910" max="5920" width="0" style="268" hidden="1" customWidth="1"/>
    <col min="5921" max="5921" width="5.85546875" style="268" customWidth="1"/>
    <col min="5922" max="5922" width="5.7109375" style="268" customWidth="1"/>
    <col min="5923" max="5923" width="5" style="268" customWidth="1"/>
    <col min="5924" max="5924" width="4.140625" style="268" customWidth="1"/>
    <col min="5925" max="5925" width="5.85546875" style="268" customWidth="1"/>
    <col min="5926" max="5926" width="5.7109375" style="268" customWidth="1"/>
    <col min="5927" max="5927" width="4.7109375" style="268" customWidth="1"/>
    <col min="5928" max="5928" width="4.42578125" style="268" customWidth="1"/>
    <col min="5929" max="5932" width="0" style="268" hidden="1" customWidth="1"/>
    <col min="5933" max="5933" width="5.85546875" style="268" customWidth="1"/>
    <col min="5934" max="5934" width="5.42578125" style="268" customWidth="1"/>
    <col min="5935" max="5935" width="5.28515625" style="268" customWidth="1"/>
    <col min="5936" max="5936" width="4.85546875" style="268" customWidth="1"/>
    <col min="5937" max="5948" width="0" style="268" hidden="1" customWidth="1"/>
    <col min="5949" max="5949" width="5.85546875" style="268" customWidth="1"/>
    <col min="5950" max="5950" width="5.42578125" style="268" customWidth="1"/>
    <col min="5951" max="5951" width="5.140625" style="268" customWidth="1"/>
    <col min="5952" max="5952" width="4.140625" style="268" customWidth="1"/>
    <col min="5953" max="5953" width="6.140625" style="268" customWidth="1"/>
    <col min="5954" max="5955" width="5.5703125" style="268" customWidth="1"/>
    <col min="5956" max="5956" width="4.42578125" style="268" customWidth="1"/>
    <col min="5957" max="5968" width="0" style="268" hidden="1" customWidth="1"/>
    <col min="5969" max="5969" width="7.5703125" style="268" customWidth="1"/>
    <col min="5970" max="5970" width="6.42578125" style="268" customWidth="1"/>
    <col min="5971" max="5971" width="5.42578125" style="268" customWidth="1"/>
    <col min="5972" max="5972" width="5.140625" style="268" customWidth="1"/>
    <col min="5973" max="5973" width="5.7109375" style="268" customWidth="1"/>
    <col min="5974" max="5974" width="5.42578125" style="268" customWidth="1"/>
    <col min="5975" max="5975" width="4.5703125" style="268" customWidth="1"/>
    <col min="5976" max="5976" width="5.42578125" style="268" customWidth="1"/>
    <col min="5977" max="5979" width="5.85546875" style="268" customWidth="1"/>
    <col min="5980" max="5980" width="4.42578125" style="268" customWidth="1"/>
    <col min="5981" max="5995" width="0" style="268" hidden="1" customWidth="1"/>
    <col min="5996" max="5996" width="9.140625" style="268" customWidth="1"/>
    <col min="5997" max="6141" width="9.140625" style="268"/>
    <col min="6142" max="6142" width="3.140625" style="268" customWidth="1"/>
    <col min="6143" max="6143" width="12.28515625" style="268" customWidth="1"/>
    <col min="6144" max="6144" width="34.85546875" style="268" customWidth="1"/>
    <col min="6145" max="6145" width="8.42578125" style="268" customWidth="1"/>
    <col min="6146" max="6146" width="8.28515625" style="268" customWidth="1"/>
    <col min="6147" max="6147" width="9.42578125" style="268" customWidth="1"/>
    <col min="6148" max="6148" width="8.28515625" style="268" customWidth="1"/>
    <col min="6149" max="6151" width="6.42578125" style="268" customWidth="1"/>
    <col min="6152" max="6152" width="7.140625" style="268" customWidth="1"/>
    <col min="6153" max="6153" width="4.5703125" style="268" customWidth="1"/>
    <col min="6154" max="6154" width="6.7109375" style="268" customWidth="1"/>
    <col min="6155" max="6155" width="6.85546875" style="268" customWidth="1"/>
    <col min="6156" max="6156" width="6.28515625" style="268" customWidth="1"/>
    <col min="6157" max="6157" width="4" style="268" customWidth="1"/>
    <col min="6158" max="6158" width="7.28515625" style="268" customWidth="1"/>
    <col min="6159" max="6159" width="7.5703125" style="268" customWidth="1"/>
    <col min="6160" max="6160" width="6" style="268" customWidth="1"/>
    <col min="6161" max="6161" width="4.7109375" style="268" customWidth="1"/>
    <col min="6162" max="6162" width="5.42578125" style="268" customWidth="1"/>
    <col min="6163" max="6163" width="5.7109375" style="268" customWidth="1"/>
    <col min="6164" max="6164" width="5.85546875" style="268" customWidth="1"/>
    <col min="6165" max="6165" width="5.7109375" style="268" customWidth="1"/>
    <col min="6166" max="6176" width="0" style="268" hidden="1" customWidth="1"/>
    <col min="6177" max="6177" width="5.85546875" style="268" customWidth="1"/>
    <col min="6178" max="6178" width="5.7109375" style="268" customWidth="1"/>
    <col min="6179" max="6179" width="5" style="268" customWidth="1"/>
    <col min="6180" max="6180" width="4.140625" style="268" customWidth="1"/>
    <col min="6181" max="6181" width="5.85546875" style="268" customWidth="1"/>
    <col min="6182" max="6182" width="5.7109375" style="268" customWidth="1"/>
    <col min="6183" max="6183" width="4.7109375" style="268" customWidth="1"/>
    <col min="6184" max="6184" width="4.42578125" style="268" customWidth="1"/>
    <col min="6185" max="6188" width="0" style="268" hidden="1" customWidth="1"/>
    <col min="6189" max="6189" width="5.85546875" style="268" customWidth="1"/>
    <col min="6190" max="6190" width="5.42578125" style="268" customWidth="1"/>
    <col min="6191" max="6191" width="5.28515625" style="268" customWidth="1"/>
    <col min="6192" max="6192" width="4.85546875" style="268" customWidth="1"/>
    <col min="6193" max="6204" width="0" style="268" hidden="1" customWidth="1"/>
    <col min="6205" max="6205" width="5.85546875" style="268" customWidth="1"/>
    <col min="6206" max="6206" width="5.42578125" style="268" customWidth="1"/>
    <col min="6207" max="6207" width="5.140625" style="268" customWidth="1"/>
    <col min="6208" max="6208" width="4.140625" style="268" customWidth="1"/>
    <col min="6209" max="6209" width="6.140625" style="268" customWidth="1"/>
    <col min="6210" max="6211" width="5.5703125" style="268" customWidth="1"/>
    <col min="6212" max="6212" width="4.42578125" style="268" customWidth="1"/>
    <col min="6213" max="6224" width="0" style="268" hidden="1" customWidth="1"/>
    <col min="6225" max="6225" width="7.5703125" style="268" customWidth="1"/>
    <col min="6226" max="6226" width="6.42578125" style="268" customWidth="1"/>
    <col min="6227" max="6227" width="5.42578125" style="268" customWidth="1"/>
    <col min="6228" max="6228" width="5.140625" style="268" customWidth="1"/>
    <col min="6229" max="6229" width="5.7109375" style="268" customWidth="1"/>
    <col min="6230" max="6230" width="5.42578125" style="268" customWidth="1"/>
    <col min="6231" max="6231" width="4.5703125" style="268" customWidth="1"/>
    <col min="6232" max="6232" width="5.42578125" style="268" customWidth="1"/>
    <col min="6233" max="6235" width="5.85546875" style="268" customWidth="1"/>
    <col min="6236" max="6236" width="4.42578125" style="268" customWidth="1"/>
    <col min="6237" max="6251" width="0" style="268" hidden="1" customWidth="1"/>
    <col min="6252" max="6252" width="9.140625" style="268" customWidth="1"/>
    <col min="6253" max="6397" width="9.140625" style="268"/>
    <col min="6398" max="6398" width="3.140625" style="268" customWidth="1"/>
    <col min="6399" max="6399" width="12.28515625" style="268" customWidth="1"/>
    <col min="6400" max="6400" width="34.85546875" style="268" customWidth="1"/>
    <col min="6401" max="6401" width="8.42578125" style="268" customWidth="1"/>
    <col min="6402" max="6402" width="8.28515625" style="268" customWidth="1"/>
    <col min="6403" max="6403" width="9.42578125" style="268" customWidth="1"/>
    <col min="6404" max="6404" width="8.28515625" style="268" customWidth="1"/>
    <col min="6405" max="6407" width="6.42578125" style="268" customWidth="1"/>
    <col min="6408" max="6408" width="7.140625" style="268" customWidth="1"/>
    <col min="6409" max="6409" width="4.5703125" style="268" customWidth="1"/>
    <col min="6410" max="6410" width="6.7109375" style="268" customWidth="1"/>
    <col min="6411" max="6411" width="6.85546875" style="268" customWidth="1"/>
    <col min="6412" max="6412" width="6.28515625" style="268" customWidth="1"/>
    <col min="6413" max="6413" width="4" style="268" customWidth="1"/>
    <col min="6414" max="6414" width="7.28515625" style="268" customWidth="1"/>
    <col min="6415" max="6415" width="7.5703125" style="268" customWidth="1"/>
    <col min="6416" max="6416" width="6" style="268" customWidth="1"/>
    <col min="6417" max="6417" width="4.7109375" style="268" customWidth="1"/>
    <col min="6418" max="6418" width="5.42578125" style="268" customWidth="1"/>
    <col min="6419" max="6419" width="5.7109375" style="268" customWidth="1"/>
    <col min="6420" max="6420" width="5.85546875" style="268" customWidth="1"/>
    <col min="6421" max="6421" width="5.7109375" style="268" customWidth="1"/>
    <col min="6422" max="6432" width="0" style="268" hidden="1" customWidth="1"/>
    <col min="6433" max="6433" width="5.85546875" style="268" customWidth="1"/>
    <col min="6434" max="6434" width="5.7109375" style="268" customWidth="1"/>
    <col min="6435" max="6435" width="5" style="268" customWidth="1"/>
    <col min="6436" max="6436" width="4.140625" style="268" customWidth="1"/>
    <col min="6437" max="6437" width="5.85546875" style="268" customWidth="1"/>
    <col min="6438" max="6438" width="5.7109375" style="268" customWidth="1"/>
    <col min="6439" max="6439" width="4.7109375" style="268" customWidth="1"/>
    <col min="6440" max="6440" width="4.42578125" style="268" customWidth="1"/>
    <col min="6441" max="6444" width="0" style="268" hidden="1" customWidth="1"/>
    <col min="6445" max="6445" width="5.85546875" style="268" customWidth="1"/>
    <col min="6446" max="6446" width="5.42578125" style="268" customWidth="1"/>
    <col min="6447" max="6447" width="5.28515625" style="268" customWidth="1"/>
    <col min="6448" max="6448" width="4.85546875" style="268" customWidth="1"/>
    <col min="6449" max="6460" width="0" style="268" hidden="1" customWidth="1"/>
    <col min="6461" max="6461" width="5.85546875" style="268" customWidth="1"/>
    <col min="6462" max="6462" width="5.42578125" style="268" customWidth="1"/>
    <col min="6463" max="6463" width="5.140625" style="268" customWidth="1"/>
    <col min="6464" max="6464" width="4.140625" style="268" customWidth="1"/>
    <col min="6465" max="6465" width="6.140625" style="268" customWidth="1"/>
    <col min="6466" max="6467" width="5.5703125" style="268" customWidth="1"/>
    <col min="6468" max="6468" width="4.42578125" style="268" customWidth="1"/>
    <col min="6469" max="6480" width="0" style="268" hidden="1" customWidth="1"/>
    <col min="6481" max="6481" width="7.5703125" style="268" customWidth="1"/>
    <col min="6482" max="6482" width="6.42578125" style="268" customWidth="1"/>
    <col min="6483" max="6483" width="5.42578125" style="268" customWidth="1"/>
    <col min="6484" max="6484" width="5.140625" style="268" customWidth="1"/>
    <col min="6485" max="6485" width="5.7109375" style="268" customWidth="1"/>
    <col min="6486" max="6486" width="5.42578125" style="268" customWidth="1"/>
    <col min="6487" max="6487" width="4.5703125" style="268" customWidth="1"/>
    <col min="6488" max="6488" width="5.42578125" style="268" customWidth="1"/>
    <col min="6489" max="6491" width="5.85546875" style="268" customWidth="1"/>
    <col min="6492" max="6492" width="4.42578125" style="268" customWidth="1"/>
    <col min="6493" max="6507" width="0" style="268" hidden="1" customWidth="1"/>
    <col min="6508" max="6508" width="9.140625" style="268" customWidth="1"/>
    <col min="6509" max="6653" width="9.140625" style="268"/>
    <col min="6654" max="6654" width="3.140625" style="268" customWidth="1"/>
    <col min="6655" max="6655" width="12.28515625" style="268" customWidth="1"/>
    <col min="6656" max="6656" width="34.85546875" style="268" customWidth="1"/>
    <col min="6657" max="6657" width="8.42578125" style="268" customWidth="1"/>
    <col min="6658" max="6658" width="8.28515625" style="268" customWidth="1"/>
    <col min="6659" max="6659" width="9.42578125" style="268" customWidth="1"/>
    <col min="6660" max="6660" width="8.28515625" style="268" customWidth="1"/>
    <col min="6661" max="6663" width="6.42578125" style="268" customWidth="1"/>
    <col min="6664" max="6664" width="7.140625" style="268" customWidth="1"/>
    <col min="6665" max="6665" width="4.5703125" style="268" customWidth="1"/>
    <col min="6666" max="6666" width="6.7109375" style="268" customWidth="1"/>
    <col min="6667" max="6667" width="6.85546875" style="268" customWidth="1"/>
    <col min="6668" max="6668" width="6.28515625" style="268" customWidth="1"/>
    <col min="6669" max="6669" width="4" style="268" customWidth="1"/>
    <col min="6670" max="6670" width="7.28515625" style="268" customWidth="1"/>
    <col min="6671" max="6671" width="7.5703125" style="268" customWidth="1"/>
    <col min="6672" max="6672" width="6" style="268" customWidth="1"/>
    <col min="6673" max="6673" width="4.7109375" style="268" customWidth="1"/>
    <col min="6674" max="6674" width="5.42578125" style="268" customWidth="1"/>
    <col min="6675" max="6675" width="5.7109375" style="268" customWidth="1"/>
    <col min="6676" max="6676" width="5.85546875" style="268" customWidth="1"/>
    <col min="6677" max="6677" width="5.7109375" style="268" customWidth="1"/>
    <col min="6678" max="6688" width="0" style="268" hidden="1" customWidth="1"/>
    <col min="6689" max="6689" width="5.85546875" style="268" customWidth="1"/>
    <col min="6690" max="6690" width="5.7109375" style="268" customWidth="1"/>
    <col min="6691" max="6691" width="5" style="268" customWidth="1"/>
    <col min="6692" max="6692" width="4.140625" style="268" customWidth="1"/>
    <col min="6693" max="6693" width="5.85546875" style="268" customWidth="1"/>
    <col min="6694" max="6694" width="5.7109375" style="268" customWidth="1"/>
    <col min="6695" max="6695" width="4.7109375" style="268" customWidth="1"/>
    <col min="6696" max="6696" width="4.42578125" style="268" customWidth="1"/>
    <col min="6697" max="6700" width="0" style="268" hidden="1" customWidth="1"/>
    <col min="6701" max="6701" width="5.85546875" style="268" customWidth="1"/>
    <col min="6702" max="6702" width="5.42578125" style="268" customWidth="1"/>
    <col min="6703" max="6703" width="5.28515625" style="268" customWidth="1"/>
    <col min="6704" max="6704" width="4.85546875" style="268" customWidth="1"/>
    <col min="6705" max="6716" width="0" style="268" hidden="1" customWidth="1"/>
    <col min="6717" max="6717" width="5.85546875" style="268" customWidth="1"/>
    <col min="6718" max="6718" width="5.42578125" style="268" customWidth="1"/>
    <col min="6719" max="6719" width="5.140625" style="268" customWidth="1"/>
    <col min="6720" max="6720" width="4.140625" style="268" customWidth="1"/>
    <col min="6721" max="6721" width="6.140625" style="268" customWidth="1"/>
    <col min="6722" max="6723" width="5.5703125" style="268" customWidth="1"/>
    <col min="6724" max="6724" width="4.42578125" style="268" customWidth="1"/>
    <col min="6725" max="6736" width="0" style="268" hidden="1" customWidth="1"/>
    <col min="6737" max="6737" width="7.5703125" style="268" customWidth="1"/>
    <col min="6738" max="6738" width="6.42578125" style="268" customWidth="1"/>
    <col min="6739" max="6739" width="5.42578125" style="268" customWidth="1"/>
    <col min="6740" max="6740" width="5.140625" style="268" customWidth="1"/>
    <col min="6741" max="6741" width="5.7109375" style="268" customWidth="1"/>
    <col min="6742" max="6742" width="5.42578125" style="268" customWidth="1"/>
    <col min="6743" max="6743" width="4.5703125" style="268" customWidth="1"/>
    <col min="6744" max="6744" width="5.42578125" style="268" customWidth="1"/>
    <col min="6745" max="6747" width="5.85546875" style="268" customWidth="1"/>
    <col min="6748" max="6748" width="4.42578125" style="268" customWidth="1"/>
    <col min="6749" max="6763" width="0" style="268" hidden="1" customWidth="1"/>
    <col min="6764" max="6764" width="9.140625" style="268" customWidth="1"/>
    <col min="6765" max="6909" width="9.140625" style="268"/>
    <col min="6910" max="6910" width="3.140625" style="268" customWidth="1"/>
    <col min="6911" max="6911" width="12.28515625" style="268" customWidth="1"/>
    <col min="6912" max="6912" width="34.85546875" style="268" customWidth="1"/>
    <col min="6913" max="6913" width="8.42578125" style="268" customWidth="1"/>
    <col min="6914" max="6914" width="8.28515625" style="268" customWidth="1"/>
    <col min="6915" max="6915" width="9.42578125" style="268" customWidth="1"/>
    <col min="6916" max="6916" width="8.28515625" style="268" customWidth="1"/>
    <col min="6917" max="6919" width="6.42578125" style="268" customWidth="1"/>
    <col min="6920" max="6920" width="7.140625" style="268" customWidth="1"/>
    <col min="6921" max="6921" width="4.5703125" style="268" customWidth="1"/>
    <col min="6922" max="6922" width="6.7109375" style="268" customWidth="1"/>
    <col min="6923" max="6923" width="6.85546875" style="268" customWidth="1"/>
    <col min="6924" max="6924" width="6.28515625" style="268" customWidth="1"/>
    <col min="6925" max="6925" width="4" style="268" customWidth="1"/>
    <col min="6926" max="6926" width="7.28515625" style="268" customWidth="1"/>
    <col min="6927" max="6927" width="7.5703125" style="268" customWidth="1"/>
    <col min="6928" max="6928" width="6" style="268" customWidth="1"/>
    <col min="6929" max="6929" width="4.7109375" style="268" customWidth="1"/>
    <col min="6930" max="6930" width="5.42578125" style="268" customWidth="1"/>
    <col min="6931" max="6931" width="5.7109375" style="268" customWidth="1"/>
    <col min="6932" max="6932" width="5.85546875" style="268" customWidth="1"/>
    <col min="6933" max="6933" width="5.7109375" style="268" customWidth="1"/>
    <col min="6934" max="6944" width="0" style="268" hidden="1" customWidth="1"/>
    <col min="6945" max="6945" width="5.85546875" style="268" customWidth="1"/>
    <col min="6946" max="6946" width="5.7109375" style="268" customWidth="1"/>
    <col min="6947" max="6947" width="5" style="268" customWidth="1"/>
    <col min="6948" max="6948" width="4.140625" style="268" customWidth="1"/>
    <col min="6949" max="6949" width="5.85546875" style="268" customWidth="1"/>
    <col min="6950" max="6950" width="5.7109375" style="268" customWidth="1"/>
    <col min="6951" max="6951" width="4.7109375" style="268" customWidth="1"/>
    <col min="6952" max="6952" width="4.42578125" style="268" customWidth="1"/>
    <col min="6953" max="6956" width="0" style="268" hidden="1" customWidth="1"/>
    <col min="6957" max="6957" width="5.85546875" style="268" customWidth="1"/>
    <col min="6958" max="6958" width="5.42578125" style="268" customWidth="1"/>
    <col min="6959" max="6959" width="5.28515625" style="268" customWidth="1"/>
    <col min="6960" max="6960" width="4.85546875" style="268" customWidth="1"/>
    <col min="6961" max="6972" width="0" style="268" hidden="1" customWidth="1"/>
    <col min="6973" max="6973" width="5.85546875" style="268" customWidth="1"/>
    <col min="6974" max="6974" width="5.42578125" style="268" customWidth="1"/>
    <col min="6975" max="6975" width="5.140625" style="268" customWidth="1"/>
    <col min="6976" max="6976" width="4.140625" style="268" customWidth="1"/>
    <col min="6977" max="6977" width="6.140625" style="268" customWidth="1"/>
    <col min="6978" max="6979" width="5.5703125" style="268" customWidth="1"/>
    <col min="6980" max="6980" width="4.42578125" style="268" customWidth="1"/>
    <col min="6981" max="6992" width="0" style="268" hidden="1" customWidth="1"/>
    <col min="6993" max="6993" width="7.5703125" style="268" customWidth="1"/>
    <col min="6994" max="6994" width="6.42578125" style="268" customWidth="1"/>
    <col min="6995" max="6995" width="5.42578125" style="268" customWidth="1"/>
    <col min="6996" max="6996" width="5.140625" style="268" customWidth="1"/>
    <col min="6997" max="6997" width="5.7109375" style="268" customWidth="1"/>
    <col min="6998" max="6998" width="5.42578125" style="268" customWidth="1"/>
    <col min="6999" max="6999" width="4.5703125" style="268" customWidth="1"/>
    <col min="7000" max="7000" width="5.42578125" style="268" customWidth="1"/>
    <col min="7001" max="7003" width="5.85546875" style="268" customWidth="1"/>
    <col min="7004" max="7004" width="4.42578125" style="268" customWidth="1"/>
    <col min="7005" max="7019" width="0" style="268" hidden="1" customWidth="1"/>
    <col min="7020" max="7020" width="9.140625" style="268" customWidth="1"/>
    <col min="7021" max="7165" width="9.140625" style="268"/>
    <col min="7166" max="7166" width="3.140625" style="268" customWidth="1"/>
    <col min="7167" max="7167" width="12.28515625" style="268" customWidth="1"/>
    <col min="7168" max="7168" width="34.85546875" style="268" customWidth="1"/>
    <col min="7169" max="7169" width="8.42578125" style="268" customWidth="1"/>
    <col min="7170" max="7170" width="8.28515625" style="268" customWidth="1"/>
    <col min="7171" max="7171" width="9.42578125" style="268" customWidth="1"/>
    <col min="7172" max="7172" width="8.28515625" style="268" customWidth="1"/>
    <col min="7173" max="7175" width="6.42578125" style="268" customWidth="1"/>
    <col min="7176" max="7176" width="7.140625" style="268" customWidth="1"/>
    <col min="7177" max="7177" width="4.5703125" style="268" customWidth="1"/>
    <col min="7178" max="7178" width="6.7109375" style="268" customWidth="1"/>
    <col min="7179" max="7179" width="6.85546875" style="268" customWidth="1"/>
    <col min="7180" max="7180" width="6.28515625" style="268" customWidth="1"/>
    <col min="7181" max="7181" width="4" style="268" customWidth="1"/>
    <col min="7182" max="7182" width="7.28515625" style="268" customWidth="1"/>
    <col min="7183" max="7183" width="7.5703125" style="268" customWidth="1"/>
    <col min="7184" max="7184" width="6" style="268" customWidth="1"/>
    <col min="7185" max="7185" width="4.7109375" style="268" customWidth="1"/>
    <col min="7186" max="7186" width="5.42578125" style="268" customWidth="1"/>
    <col min="7187" max="7187" width="5.7109375" style="268" customWidth="1"/>
    <col min="7188" max="7188" width="5.85546875" style="268" customWidth="1"/>
    <col min="7189" max="7189" width="5.7109375" style="268" customWidth="1"/>
    <col min="7190" max="7200" width="0" style="268" hidden="1" customWidth="1"/>
    <col min="7201" max="7201" width="5.85546875" style="268" customWidth="1"/>
    <col min="7202" max="7202" width="5.7109375" style="268" customWidth="1"/>
    <col min="7203" max="7203" width="5" style="268" customWidth="1"/>
    <col min="7204" max="7204" width="4.140625" style="268" customWidth="1"/>
    <col min="7205" max="7205" width="5.85546875" style="268" customWidth="1"/>
    <col min="7206" max="7206" width="5.7109375" style="268" customWidth="1"/>
    <col min="7207" max="7207" width="4.7109375" style="268" customWidth="1"/>
    <col min="7208" max="7208" width="4.42578125" style="268" customWidth="1"/>
    <col min="7209" max="7212" width="0" style="268" hidden="1" customWidth="1"/>
    <col min="7213" max="7213" width="5.85546875" style="268" customWidth="1"/>
    <col min="7214" max="7214" width="5.42578125" style="268" customWidth="1"/>
    <col min="7215" max="7215" width="5.28515625" style="268" customWidth="1"/>
    <col min="7216" max="7216" width="4.85546875" style="268" customWidth="1"/>
    <col min="7217" max="7228" width="0" style="268" hidden="1" customWidth="1"/>
    <col min="7229" max="7229" width="5.85546875" style="268" customWidth="1"/>
    <col min="7230" max="7230" width="5.42578125" style="268" customWidth="1"/>
    <col min="7231" max="7231" width="5.140625" style="268" customWidth="1"/>
    <col min="7232" max="7232" width="4.140625" style="268" customWidth="1"/>
    <col min="7233" max="7233" width="6.140625" style="268" customWidth="1"/>
    <col min="7234" max="7235" width="5.5703125" style="268" customWidth="1"/>
    <col min="7236" max="7236" width="4.42578125" style="268" customWidth="1"/>
    <col min="7237" max="7248" width="0" style="268" hidden="1" customWidth="1"/>
    <col min="7249" max="7249" width="7.5703125" style="268" customWidth="1"/>
    <col min="7250" max="7250" width="6.42578125" style="268" customWidth="1"/>
    <col min="7251" max="7251" width="5.42578125" style="268" customWidth="1"/>
    <col min="7252" max="7252" width="5.140625" style="268" customWidth="1"/>
    <col min="7253" max="7253" width="5.7109375" style="268" customWidth="1"/>
    <col min="7254" max="7254" width="5.42578125" style="268" customWidth="1"/>
    <col min="7255" max="7255" width="4.5703125" style="268" customWidth="1"/>
    <col min="7256" max="7256" width="5.42578125" style="268" customWidth="1"/>
    <col min="7257" max="7259" width="5.85546875" style="268" customWidth="1"/>
    <col min="7260" max="7260" width="4.42578125" style="268" customWidth="1"/>
    <col min="7261" max="7275" width="0" style="268" hidden="1" customWidth="1"/>
    <col min="7276" max="7276" width="9.140625" style="268" customWidth="1"/>
    <col min="7277" max="7421" width="9.140625" style="268"/>
    <col min="7422" max="7422" width="3.140625" style="268" customWidth="1"/>
    <col min="7423" max="7423" width="12.28515625" style="268" customWidth="1"/>
    <col min="7424" max="7424" width="34.85546875" style="268" customWidth="1"/>
    <col min="7425" max="7425" width="8.42578125" style="268" customWidth="1"/>
    <col min="7426" max="7426" width="8.28515625" style="268" customWidth="1"/>
    <col min="7427" max="7427" width="9.42578125" style="268" customWidth="1"/>
    <col min="7428" max="7428" width="8.28515625" style="268" customWidth="1"/>
    <col min="7429" max="7431" width="6.42578125" style="268" customWidth="1"/>
    <col min="7432" max="7432" width="7.140625" style="268" customWidth="1"/>
    <col min="7433" max="7433" width="4.5703125" style="268" customWidth="1"/>
    <col min="7434" max="7434" width="6.7109375" style="268" customWidth="1"/>
    <col min="7435" max="7435" width="6.85546875" style="268" customWidth="1"/>
    <col min="7436" max="7436" width="6.28515625" style="268" customWidth="1"/>
    <col min="7437" max="7437" width="4" style="268" customWidth="1"/>
    <col min="7438" max="7438" width="7.28515625" style="268" customWidth="1"/>
    <col min="7439" max="7439" width="7.5703125" style="268" customWidth="1"/>
    <col min="7440" max="7440" width="6" style="268" customWidth="1"/>
    <col min="7441" max="7441" width="4.7109375" style="268" customWidth="1"/>
    <col min="7442" max="7442" width="5.42578125" style="268" customWidth="1"/>
    <col min="7443" max="7443" width="5.7109375" style="268" customWidth="1"/>
    <col min="7444" max="7444" width="5.85546875" style="268" customWidth="1"/>
    <col min="7445" max="7445" width="5.7109375" style="268" customWidth="1"/>
    <col min="7446" max="7456" width="0" style="268" hidden="1" customWidth="1"/>
    <col min="7457" max="7457" width="5.85546875" style="268" customWidth="1"/>
    <col min="7458" max="7458" width="5.7109375" style="268" customWidth="1"/>
    <col min="7459" max="7459" width="5" style="268" customWidth="1"/>
    <col min="7460" max="7460" width="4.140625" style="268" customWidth="1"/>
    <col min="7461" max="7461" width="5.85546875" style="268" customWidth="1"/>
    <col min="7462" max="7462" width="5.7109375" style="268" customWidth="1"/>
    <col min="7463" max="7463" width="4.7109375" style="268" customWidth="1"/>
    <col min="7464" max="7464" width="4.42578125" style="268" customWidth="1"/>
    <col min="7465" max="7468" width="0" style="268" hidden="1" customWidth="1"/>
    <col min="7469" max="7469" width="5.85546875" style="268" customWidth="1"/>
    <col min="7470" max="7470" width="5.42578125" style="268" customWidth="1"/>
    <col min="7471" max="7471" width="5.28515625" style="268" customWidth="1"/>
    <col min="7472" max="7472" width="4.85546875" style="268" customWidth="1"/>
    <col min="7473" max="7484" width="0" style="268" hidden="1" customWidth="1"/>
    <col min="7485" max="7485" width="5.85546875" style="268" customWidth="1"/>
    <col min="7486" max="7486" width="5.42578125" style="268" customWidth="1"/>
    <col min="7487" max="7487" width="5.140625" style="268" customWidth="1"/>
    <col min="7488" max="7488" width="4.140625" style="268" customWidth="1"/>
    <col min="7489" max="7489" width="6.140625" style="268" customWidth="1"/>
    <col min="7490" max="7491" width="5.5703125" style="268" customWidth="1"/>
    <col min="7492" max="7492" width="4.42578125" style="268" customWidth="1"/>
    <col min="7493" max="7504" width="0" style="268" hidden="1" customWidth="1"/>
    <col min="7505" max="7505" width="7.5703125" style="268" customWidth="1"/>
    <col min="7506" max="7506" width="6.42578125" style="268" customWidth="1"/>
    <col min="7507" max="7507" width="5.42578125" style="268" customWidth="1"/>
    <col min="7508" max="7508" width="5.140625" style="268" customWidth="1"/>
    <col min="7509" max="7509" width="5.7109375" style="268" customWidth="1"/>
    <col min="7510" max="7510" width="5.42578125" style="268" customWidth="1"/>
    <col min="7511" max="7511" width="4.5703125" style="268" customWidth="1"/>
    <col min="7512" max="7512" width="5.42578125" style="268" customWidth="1"/>
    <col min="7513" max="7515" width="5.85546875" style="268" customWidth="1"/>
    <col min="7516" max="7516" width="4.42578125" style="268" customWidth="1"/>
    <col min="7517" max="7531" width="0" style="268" hidden="1" customWidth="1"/>
    <col min="7532" max="7532" width="9.140625" style="268" customWidth="1"/>
    <col min="7533" max="7677" width="9.140625" style="268"/>
    <col min="7678" max="7678" width="3.140625" style="268" customWidth="1"/>
    <col min="7679" max="7679" width="12.28515625" style="268" customWidth="1"/>
    <col min="7680" max="7680" width="34.85546875" style="268" customWidth="1"/>
    <col min="7681" max="7681" width="8.42578125" style="268" customWidth="1"/>
    <col min="7682" max="7682" width="8.28515625" style="268" customWidth="1"/>
    <col min="7683" max="7683" width="9.42578125" style="268" customWidth="1"/>
    <col min="7684" max="7684" width="8.28515625" style="268" customWidth="1"/>
    <col min="7685" max="7687" width="6.42578125" style="268" customWidth="1"/>
    <col min="7688" max="7688" width="7.140625" style="268" customWidth="1"/>
    <col min="7689" max="7689" width="4.5703125" style="268" customWidth="1"/>
    <col min="7690" max="7690" width="6.7109375" style="268" customWidth="1"/>
    <col min="7691" max="7691" width="6.85546875" style="268" customWidth="1"/>
    <col min="7692" max="7692" width="6.28515625" style="268" customWidth="1"/>
    <col min="7693" max="7693" width="4" style="268" customWidth="1"/>
    <col min="7694" max="7694" width="7.28515625" style="268" customWidth="1"/>
    <col min="7695" max="7695" width="7.5703125" style="268" customWidth="1"/>
    <col min="7696" max="7696" width="6" style="268" customWidth="1"/>
    <col min="7697" max="7697" width="4.7109375" style="268" customWidth="1"/>
    <col min="7698" max="7698" width="5.42578125" style="268" customWidth="1"/>
    <col min="7699" max="7699" width="5.7109375" style="268" customWidth="1"/>
    <col min="7700" max="7700" width="5.85546875" style="268" customWidth="1"/>
    <col min="7701" max="7701" width="5.7109375" style="268" customWidth="1"/>
    <col min="7702" max="7712" width="0" style="268" hidden="1" customWidth="1"/>
    <col min="7713" max="7713" width="5.85546875" style="268" customWidth="1"/>
    <col min="7714" max="7714" width="5.7109375" style="268" customWidth="1"/>
    <col min="7715" max="7715" width="5" style="268" customWidth="1"/>
    <col min="7716" max="7716" width="4.140625" style="268" customWidth="1"/>
    <col min="7717" max="7717" width="5.85546875" style="268" customWidth="1"/>
    <col min="7718" max="7718" width="5.7109375" style="268" customWidth="1"/>
    <col min="7719" max="7719" width="4.7109375" style="268" customWidth="1"/>
    <col min="7720" max="7720" width="4.42578125" style="268" customWidth="1"/>
    <col min="7721" max="7724" width="0" style="268" hidden="1" customWidth="1"/>
    <col min="7725" max="7725" width="5.85546875" style="268" customWidth="1"/>
    <col min="7726" max="7726" width="5.42578125" style="268" customWidth="1"/>
    <col min="7727" max="7727" width="5.28515625" style="268" customWidth="1"/>
    <col min="7728" max="7728" width="4.85546875" style="268" customWidth="1"/>
    <col min="7729" max="7740" width="0" style="268" hidden="1" customWidth="1"/>
    <col min="7741" max="7741" width="5.85546875" style="268" customWidth="1"/>
    <col min="7742" max="7742" width="5.42578125" style="268" customWidth="1"/>
    <col min="7743" max="7743" width="5.140625" style="268" customWidth="1"/>
    <col min="7744" max="7744" width="4.140625" style="268" customWidth="1"/>
    <col min="7745" max="7745" width="6.140625" style="268" customWidth="1"/>
    <col min="7746" max="7747" width="5.5703125" style="268" customWidth="1"/>
    <col min="7748" max="7748" width="4.42578125" style="268" customWidth="1"/>
    <col min="7749" max="7760" width="0" style="268" hidden="1" customWidth="1"/>
    <col min="7761" max="7761" width="7.5703125" style="268" customWidth="1"/>
    <col min="7762" max="7762" width="6.42578125" style="268" customWidth="1"/>
    <col min="7763" max="7763" width="5.42578125" style="268" customWidth="1"/>
    <col min="7764" max="7764" width="5.140625" style="268" customWidth="1"/>
    <col min="7765" max="7765" width="5.7109375" style="268" customWidth="1"/>
    <col min="7766" max="7766" width="5.42578125" style="268" customWidth="1"/>
    <col min="7767" max="7767" width="4.5703125" style="268" customWidth="1"/>
    <col min="7768" max="7768" width="5.42578125" style="268" customWidth="1"/>
    <col min="7769" max="7771" width="5.85546875" style="268" customWidth="1"/>
    <col min="7772" max="7772" width="4.42578125" style="268" customWidth="1"/>
    <col min="7773" max="7787" width="0" style="268" hidden="1" customWidth="1"/>
    <col min="7788" max="7788" width="9.140625" style="268" customWidth="1"/>
    <col min="7789" max="7933" width="9.140625" style="268"/>
    <col min="7934" max="7934" width="3.140625" style="268" customWidth="1"/>
    <col min="7935" max="7935" width="12.28515625" style="268" customWidth="1"/>
    <col min="7936" max="7936" width="34.85546875" style="268" customWidth="1"/>
    <col min="7937" max="7937" width="8.42578125" style="268" customWidth="1"/>
    <col min="7938" max="7938" width="8.28515625" style="268" customWidth="1"/>
    <col min="7939" max="7939" width="9.42578125" style="268" customWidth="1"/>
    <col min="7940" max="7940" width="8.28515625" style="268" customWidth="1"/>
    <col min="7941" max="7943" width="6.42578125" style="268" customWidth="1"/>
    <col min="7944" max="7944" width="7.140625" style="268" customWidth="1"/>
    <col min="7945" max="7945" width="4.5703125" style="268" customWidth="1"/>
    <col min="7946" max="7946" width="6.7109375" style="268" customWidth="1"/>
    <col min="7947" max="7947" width="6.85546875" style="268" customWidth="1"/>
    <col min="7948" max="7948" width="6.28515625" style="268" customWidth="1"/>
    <col min="7949" max="7949" width="4" style="268" customWidth="1"/>
    <col min="7950" max="7950" width="7.28515625" style="268" customWidth="1"/>
    <col min="7951" max="7951" width="7.5703125" style="268" customWidth="1"/>
    <col min="7952" max="7952" width="6" style="268" customWidth="1"/>
    <col min="7953" max="7953" width="4.7109375" style="268" customWidth="1"/>
    <col min="7954" max="7954" width="5.42578125" style="268" customWidth="1"/>
    <col min="7955" max="7955" width="5.7109375" style="268" customWidth="1"/>
    <col min="7956" max="7956" width="5.85546875" style="268" customWidth="1"/>
    <col min="7957" max="7957" width="5.7109375" style="268" customWidth="1"/>
    <col min="7958" max="7968" width="0" style="268" hidden="1" customWidth="1"/>
    <col min="7969" max="7969" width="5.85546875" style="268" customWidth="1"/>
    <col min="7970" max="7970" width="5.7109375" style="268" customWidth="1"/>
    <col min="7971" max="7971" width="5" style="268" customWidth="1"/>
    <col min="7972" max="7972" width="4.140625" style="268" customWidth="1"/>
    <col min="7973" max="7973" width="5.85546875" style="268" customWidth="1"/>
    <col min="7974" max="7974" width="5.7109375" style="268" customWidth="1"/>
    <col min="7975" max="7975" width="4.7109375" style="268" customWidth="1"/>
    <col min="7976" max="7976" width="4.42578125" style="268" customWidth="1"/>
    <col min="7977" max="7980" width="0" style="268" hidden="1" customWidth="1"/>
    <col min="7981" max="7981" width="5.85546875" style="268" customWidth="1"/>
    <col min="7982" max="7982" width="5.42578125" style="268" customWidth="1"/>
    <col min="7983" max="7983" width="5.28515625" style="268" customWidth="1"/>
    <col min="7984" max="7984" width="4.85546875" style="268" customWidth="1"/>
    <col min="7985" max="7996" width="0" style="268" hidden="1" customWidth="1"/>
    <col min="7997" max="7997" width="5.85546875" style="268" customWidth="1"/>
    <col min="7998" max="7998" width="5.42578125" style="268" customWidth="1"/>
    <col min="7999" max="7999" width="5.140625" style="268" customWidth="1"/>
    <col min="8000" max="8000" width="4.140625" style="268" customWidth="1"/>
    <col min="8001" max="8001" width="6.140625" style="268" customWidth="1"/>
    <col min="8002" max="8003" width="5.5703125" style="268" customWidth="1"/>
    <col min="8004" max="8004" width="4.42578125" style="268" customWidth="1"/>
    <col min="8005" max="8016" width="0" style="268" hidden="1" customWidth="1"/>
    <col min="8017" max="8017" width="7.5703125" style="268" customWidth="1"/>
    <col min="8018" max="8018" width="6.42578125" style="268" customWidth="1"/>
    <col min="8019" max="8019" width="5.42578125" style="268" customWidth="1"/>
    <col min="8020" max="8020" width="5.140625" style="268" customWidth="1"/>
    <col min="8021" max="8021" width="5.7109375" style="268" customWidth="1"/>
    <col min="8022" max="8022" width="5.42578125" style="268" customWidth="1"/>
    <col min="8023" max="8023" width="4.5703125" style="268" customWidth="1"/>
    <col min="8024" max="8024" width="5.42578125" style="268" customWidth="1"/>
    <col min="8025" max="8027" width="5.85546875" style="268" customWidth="1"/>
    <col min="8028" max="8028" width="4.42578125" style="268" customWidth="1"/>
    <col min="8029" max="8043" width="0" style="268" hidden="1" customWidth="1"/>
    <col min="8044" max="8044" width="9.140625" style="268" customWidth="1"/>
    <col min="8045" max="8189" width="9.140625" style="268"/>
    <col min="8190" max="8190" width="3.140625" style="268" customWidth="1"/>
    <col min="8191" max="8191" width="12.28515625" style="268" customWidth="1"/>
    <col min="8192" max="8192" width="34.85546875" style="268" customWidth="1"/>
    <col min="8193" max="8193" width="8.42578125" style="268" customWidth="1"/>
    <col min="8194" max="8194" width="8.28515625" style="268" customWidth="1"/>
    <col min="8195" max="8195" width="9.42578125" style="268" customWidth="1"/>
    <col min="8196" max="8196" width="8.28515625" style="268" customWidth="1"/>
    <col min="8197" max="8199" width="6.42578125" style="268" customWidth="1"/>
    <col min="8200" max="8200" width="7.140625" style="268" customWidth="1"/>
    <col min="8201" max="8201" width="4.5703125" style="268" customWidth="1"/>
    <col min="8202" max="8202" width="6.7109375" style="268" customWidth="1"/>
    <col min="8203" max="8203" width="6.85546875" style="268" customWidth="1"/>
    <col min="8204" max="8204" width="6.28515625" style="268" customWidth="1"/>
    <col min="8205" max="8205" width="4" style="268" customWidth="1"/>
    <col min="8206" max="8206" width="7.28515625" style="268" customWidth="1"/>
    <col min="8207" max="8207" width="7.5703125" style="268" customWidth="1"/>
    <col min="8208" max="8208" width="6" style="268" customWidth="1"/>
    <col min="8209" max="8209" width="4.7109375" style="268" customWidth="1"/>
    <col min="8210" max="8210" width="5.42578125" style="268" customWidth="1"/>
    <col min="8211" max="8211" width="5.7109375" style="268" customWidth="1"/>
    <col min="8212" max="8212" width="5.85546875" style="268" customWidth="1"/>
    <col min="8213" max="8213" width="5.7109375" style="268" customWidth="1"/>
    <col min="8214" max="8224" width="0" style="268" hidden="1" customWidth="1"/>
    <col min="8225" max="8225" width="5.85546875" style="268" customWidth="1"/>
    <col min="8226" max="8226" width="5.7109375" style="268" customWidth="1"/>
    <col min="8227" max="8227" width="5" style="268" customWidth="1"/>
    <col min="8228" max="8228" width="4.140625" style="268" customWidth="1"/>
    <col min="8229" max="8229" width="5.85546875" style="268" customWidth="1"/>
    <col min="8230" max="8230" width="5.7109375" style="268" customWidth="1"/>
    <col min="8231" max="8231" width="4.7109375" style="268" customWidth="1"/>
    <col min="8232" max="8232" width="4.42578125" style="268" customWidth="1"/>
    <col min="8233" max="8236" width="0" style="268" hidden="1" customWidth="1"/>
    <col min="8237" max="8237" width="5.85546875" style="268" customWidth="1"/>
    <col min="8238" max="8238" width="5.42578125" style="268" customWidth="1"/>
    <col min="8239" max="8239" width="5.28515625" style="268" customWidth="1"/>
    <col min="8240" max="8240" width="4.85546875" style="268" customWidth="1"/>
    <col min="8241" max="8252" width="0" style="268" hidden="1" customWidth="1"/>
    <col min="8253" max="8253" width="5.85546875" style="268" customWidth="1"/>
    <col min="8254" max="8254" width="5.42578125" style="268" customWidth="1"/>
    <col min="8255" max="8255" width="5.140625" style="268" customWidth="1"/>
    <col min="8256" max="8256" width="4.140625" style="268" customWidth="1"/>
    <col min="8257" max="8257" width="6.140625" style="268" customWidth="1"/>
    <col min="8258" max="8259" width="5.5703125" style="268" customWidth="1"/>
    <col min="8260" max="8260" width="4.42578125" style="268" customWidth="1"/>
    <col min="8261" max="8272" width="0" style="268" hidden="1" customWidth="1"/>
    <col min="8273" max="8273" width="7.5703125" style="268" customWidth="1"/>
    <col min="8274" max="8274" width="6.42578125" style="268" customWidth="1"/>
    <col min="8275" max="8275" width="5.42578125" style="268" customWidth="1"/>
    <col min="8276" max="8276" width="5.140625" style="268" customWidth="1"/>
    <col min="8277" max="8277" width="5.7109375" style="268" customWidth="1"/>
    <col min="8278" max="8278" width="5.42578125" style="268" customWidth="1"/>
    <col min="8279" max="8279" width="4.5703125" style="268" customWidth="1"/>
    <col min="8280" max="8280" width="5.42578125" style="268" customWidth="1"/>
    <col min="8281" max="8283" width="5.85546875" style="268" customWidth="1"/>
    <col min="8284" max="8284" width="4.42578125" style="268" customWidth="1"/>
    <col min="8285" max="8299" width="0" style="268" hidden="1" customWidth="1"/>
    <col min="8300" max="8300" width="9.140625" style="268" customWidth="1"/>
    <col min="8301" max="8445" width="9.140625" style="268"/>
    <col min="8446" max="8446" width="3.140625" style="268" customWidth="1"/>
    <col min="8447" max="8447" width="12.28515625" style="268" customWidth="1"/>
    <col min="8448" max="8448" width="34.85546875" style="268" customWidth="1"/>
    <col min="8449" max="8449" width="8.42578125" style="268" customWidth="1"/>
    <col min="8450" max="8450" width="8.28515625" style="268" customWidth="1"/>
    <col min="8451" max="8451" width="9.42578125" style="268" customWidth="1"/>
    <col min="8452" max="8452" width="8.28515625" style="268" customWidth="1"/>
    <col min="8453" max="8455" width="6.42578125" style="268" customWidth="1"/>
    <col min="8456" max="8456" width="7.140625" style="268" customWidth="1"/>
    <col min="8457" max="8457" width="4.5703125" style="268" customWidth="1"/>
    <col min="8458" max="8458" width="6.7109375" style="268" customWidth="1"/>
    <col min="8459" max="8459" width="6.85546875" style="268" customWidth="1"/>
    <col min="8460" max="8460" width="6.28515625" style="268" customWidth="1"/>
    <col min="8461" max="8461" width="4" style="268" customWidth="1"/>
    <col min="8462" max="8462" width="7.28515625" style="268" customWidth="1"/>
    <col min="8463" max="8463" width="7.5703125" style="268" customWidth="1"/>
    <col min="8464" max="8464" width="6" style="268" customWidth="1"/>
    <col min="8465" max="8465" width="4.7109375" style="268" customWidth="1"/>
    <col min="8466" max="8466" width="5.42578125" style="268" customWidth="1"/>
    <col min="8467" max="8467" width="5.7109375" style="268" customWidth="1"/>
    <col min="8468" max="8468" width="5.85546875" style="268" customWidth="1"/>
    <col min="8469" max="8469" width="5.7109375" style="268" customWidth="1"/>
    <col min="8470" max="8480" width="0" style="268" hidden="1" customWidth="1"/>
    <col min="8481" max="8481" width="5.85546875" style="268" customWidth="1"/>
    <col min="8482" max="8482" width="5.7109375" style="268" customWidth="1"/>
    <col min="8483" max="8483" width="5" style="268" customWidth="1"/>
    <col min="8484" max="8484" width="4.140625" style="268" customWidth="1"/>
    <col min="8485" max="8485" width="5.85546875" style="268" customWidth="1"/>
    <col min="8486" max="8486" width="5.7109375" style="268" customWidth="1"/>
    <col min="8487" max="8487" width="4.7109375" style="268" customWidth="1"/>
    <col min="8488" max="8488" width="4.42578125" style="268" customWidth="1"/>
    <col min="8489" max="8492" width="0" style="268" hidden="1" customWidth="1"/>
    <col min="8493" max="8493" width="5.85546875" style="268" customWidth="1"/>
    <col min="8494" max="8494" width="5.42578125" style="268" customWidth="1"/>
    <col min="8495" max="8495" width="5.28515625" style="268" customWidth="1"/>
    <col min="8496" max="8496" width="4.85546875" style="268" customWidth="1"/>
    <col min="8497" max="8508" width="0" style="268" hidden="1" customWidth="1"/>
    <col min="8509" max="8509" width="5.85546875" style="268" customWidth="1"/>
    <col min="8510" max="8510" width="5.42578125" style="268" customWidth="1"/>
    <col min="8511" max="8511" width="5.140625" style="268" customWidth="1"/>
    <col min="8512" max="8512" width="4.140625" style="268" customWidth="1"/>
    <col min="8513" max="8513" width="6.140625" style="268" customWidth="1"/>
    <col min="8514" max="8515" width="5.5703125" style="268" customWidth="1"/>
    <col min="8516" max="8516" width="4.42578125" style="268" customWidth="1"/>
    <col min="8517" max="8528" width="0" style="268" hidden="1" customWidth="1"/>
    <col min="8529" max="8529" width="7.5703125" style="268" customWidth="1"/>
    <col min="8530" max="8530" width="6.42578125" style="268" customWidth="1"/>
    <col min="8531" max="8531" width="5.42578125" style="268" customWidth="1"/>
    <col min="8532" max="8532" width="5.140625" style="268" customWidth="1"/>
    <col min="8533" max="8533" width="5.7109375" style="268" customWidth="1"/>
    <col min="8534" max="8534" width="5.42578125" style="268" customWidth="1"/>
    <col min="8535" max="8535" width="4.5703125" style="268" customWidth="1"/>
    <col min="8536" max="8536" width="5.42578125" style="268" customWidth="1"/>
    <col min="8537" max="8539" width="5.85546875" style="268" customWidth="1"/>
    <col min="8540" max="8540" width="4.42578125" style="268" customWidth="1"/>
    <col min="8541" max="8555" width="0" style="268" hidden="1" customWidth="1"/>
    <col min="8556" max="8556" width="9.140625" style="268" customWidth="1"/>
    <col min="8557" max="8701" width="9.140625" style="268"/>
    <col min="8702" max="8702" width="3.140625" style="268" customWidth="1"/>
    <col min="8703" max="8703" width="12.28515625" style="268" customWidth="1"/>
    <col min="8704" max="8704" width="34.85546875" style="268" customWidth="1"/>
    <col min="8705" max="8705" width="8.42578125" style="268" customWidth="1"/>
    <col min="8706" max="8706" width="8.28515625" style="268" customWidth="1"/>
    <col min="8707" max="8707" width="9.42578125" style="268" customWidth="1"/>
    <col min="8708" max="8708" width="8.28515625" style="268" customWidth="1"/>
    <col min="8709" max="8711" width="6.42578125" style="268" customWidth="1"/>
    <col min="8712" max="8712" width="7.140625" style="268" customWidth="1"/>
    <col min="8713" max="8713" width="4.5703125" style="268" customWidth="1"/>
    <col min="8714" max="8714" width="6.7109375" style="268" customWidth="1"/>
    <col min="8715" max="8715" width="6.85546875" style="268" customWidth="1"/>
    <col min="8716" max="8716" width="6.28515625" style="268" customWidth="1"/>
    <col min="8717" max="8717" width="4" style="268" customWidth="1"/>
    <col min="8718" max="8718" width="7.28515625" style="268" customWidth="1"/>
    <col min="8719" max="8719" width="7.5703125" style="268" customWidth="1"/>
    <col min="8720" max="8720" width="6" style="268" customWidth="1"/>
    <col min="8721" max="8721" width="4.7109375" style="268" customWidth="1"/>
    <col min="8722" max="8722" width="5.42578125" style="268" customWidth="1"/>
    <col min="8723" max="8723" width="5.7109375" style="268" customWidth="1"/>
    <col min="8724" max="8724" width="5.85546875" style="268" customWidth="1"/>
    <col min="8725" max="8725" width="5.7109375" style="268" customWidth="1"/>
    <col min="8726" max="8736" width="0" style="268" hidden="1" customWidth="1"/>
    <col min="8737" max="8737" width="5.85546875" style="268" customWidth="1"/>
    <col min="8738" max="8738" width="5.7109375" style="268" customWidth="1"/>
    <col min="8739" max="8739" width="5" style="268" customWidth="1"/>
    <col min="8740" max="8740" width="4.140625" style="268" customWidth="1"/>
    <col min="8741" max="8741" width="5.85546875" style="268" customWidth="1"/>
    <col min="8742" max="8742" width="5.7109375" style="268" customWidth="1"/>
    <col min="8743" max="8743" width="4.7109375" style="268" customWidth="1"/>
    <col min="8744" max="8744" width="4.42578125" style="268" customWidth="1"/>
    <col min="8745" max="8748" width="0" style="268" hidden="1" customWidth="1"/>
    <col min="8749" max="8749" width="5.85546875" style="268" customWidth="1"/>
    <col min="8750" max="8750" width="5.42578125" style="268" customWidth="1"/>
    <col min="8751" max="8751" width="5.28515625" style="268" customWidth="1"/>
    <col min="8752" max="8752" width="4.85546875" style="268" customWidth="1"/>
    <col min="8753" max="8764" width="0" style="268" hidden="1" customWidth="1"/>
    <col min="8765" max="8765" width="5.85546875" style="268" customWidth="1"/>
    <col min="8766" max="8766" width="5.42578125" style="268" customWidth="1"/>
    <col min="8767" max="8767" width="5.140625" style="268" customWidth="1"/>
    <col min="8768" max="8768" width="4.140625" style="268" customWidth="1"/>
    <col min="8769" max="8769" width="6.140625" style="268" customWidth="1"/>
    <col min="8770" max="8771" width="5.5703125" style="268" customWidth="1"/>
    <col min="8772" max="8772" width="4.42578125" style="268" customWidth="1"/>
    <col min="8773" max="8784" width="0" style="268" hidden="1" customWidth="1"/>
    <col min="8785" max="8785" width="7.5703125" style="268" customWidth="1"/>
    <col min="8786" max="8786" width="6.42578125" style="268" customWidth="1"/>
    <col min="8787" max="8787" width="5.42578125" style="268" customWidth="1"/>
    <col min="8788" max="8788" width="5.140625" style="268" customWidth="1"/>
    <col min="8789" max="8789" width="5.7109375" style="268" customWidth="1"/>
    <col min="8790" max="8790" width="5.42578125" style="268" customWidth="1"/>
    <col min="8791" max="8791" width="4.5703125" style="268" customWidth="1"/>
    <col min="8792" max="8792" width="5.42578125" style="268" customWidth="1"/>
    <col min="8793" max="8795" width="5.85546875" style="268" customWidth="1"/>
    <col min="8796" max="8796" width="4.42578125" style="268" customWidth="1"/>
    <col min="8797" max="8811" width="0" style="268" hidden="1" customWidth="1"/>
    <col min="8812" max="8812" width="9.140625" style="268" customWidth="1"/>
    <col min="8813" max="8957" width="9.140625" style="268"/>
    <col min="8958" max="8958" width="3.140625" style="268" customWidth="1"/>
    <col min="8959" max="8959" width="12.28515625" style="268" customWidth="1"/>
    <col min="8960" max="8960" width="34.85546875" style="268" customWidth="1"/>
    <col min="8961" max="8961" width="8.42578125" style="268" customWidth="1"/>
    <col min="8962" max="8962" width="8.28515625" style="268" customWidth="1"/>
    <col min="8963" max="8963" width="9.42578125" style="268" customWidth="1"/>
    <col min="8964" max="8964" width="8.28515625" style="268" customWidth="1"/>
    <col min="8965" max="8967" width="6.42578125" style="268" customWidth="1"/>
    <col min="8968" max="8968" width="7.140625" style="268" customWidth="1"/>
    <col min="8969" max="8969" width="4.5703125" style="268" customWidth="1"/>
    <col min="8970" max="8970" width="6.7109375" style="268" customWidth="1"/>
    <col min="8971" max="8971" width="6.85546875" style="268" customWidth="1"/>
    <col min="8972" max="8972" width="6.28515625" style="268" customWidth="1"/>
    <col min="8973" max="8973" width="4" style="268" customWidth="1"/>
    <col min="8974" max="8974" width="7.28515625" style="268" customWidth="1"/>
    <col min="8975" max="8975" width="7.5703125" style="268" customWidth="1"/>
    <col min="8976" max="8976" width="6" style="268" customWidth="1"/>
    <col min="8977" max="8977" width="4.7109375" style="268" customWidth="1"/>
    <col min="8978" max="8978" width="5.42578125" style="268" customWidth="1"/>
    <col min="8979" max="8979" width="5.7109375" style="268" customWidth="1"/>
    <col min="8980" max="8980" width="5.85546875" style="268" customWidth="1"/>
    <col min="8981" max="8981" width="5.7109375" style="268" customWidth="1"/>
    <col min="8982" max="8992" width="0" style="268" hidden="1" customWidth="1"/>
    <col min="8993" max="8993" width="5.85546875" style="268" customWidth="1"/>
    <col min="8994" max="8994" width="5.7109375" style="268" customWidth="1"/>
    <col min="8995" max="8995" width="5" style="268" customWidth="1"/>
    <col min="8996" max="8996" width="4.140625" style="268" customWidth="1"/>
    <col min="8997" max="8997" width="5.85546875" style="268" customWidth="1"/>
    <col min="8998" max="8998" width="5.7109375" style="268" customWidth="1"/>
    <col min="8999" max="8999" width="4.7109375" style="268" customWidth="1"/>
    <col min="9000" max="9000" width="4.42578125" style="268" customWidth="1"/>
    <col min="9001" max="9004" width="0" style="268" hidden="1" customWidth="1"/>
    <col min="9005" max="9005" width="5.85546875" style="268" customWidth="1"/>
    <col min="9006" max="9006" width="5.42578125" style="268" customWidth="1"/>
    <col min="9007" max="9007" width="5.28515625" style="268" customWidth="1"/>
    <col min="9008" max="9008" width="4.85546875" style="268" customWidth="1"/>
    <col min="9009" max="9020" width="0" style="268" hidden="1" customWidth="1"/>
    <col min="9021" max="9021" width="5.85546875" style="268" customWidth="1"/>
    <col min="9022" max="9022" width="5.42578125" style="268" customWidth="1"/>
    <col min="9023" max="9023" width="5.140625" style="268" customWidth="1"/>
    <col min="9024" max="9024" width="4.140625" style="268" customWidth="1"/>
    <col min="9025" max="9025" width="6.140625" style="268" customWidth="1"/>
    <col min="9026" max="9027" width="5.5703125" style="268" customWidth="1"/>
    <col min="9028" max="9028" width="4.42578125" style="268" customWidth="1"/>
    <col min="9029" max="9040" width="0" style="268" hidden="1" customWidth="1"/>
    <col min="9041" max="9041" width="7.5703125" style="268" customWidth="1"/>
    <col min="9042" max="9042" width="6.42578125" style="268" customWidth="1"/>
    <col min="9043" max="9043" width="5.42578125" style="268" customWidth="1"/>
    <col min="9044" max="9044" width="5.140625" style="268" customWidth="1"/>
    <col min="9045" max="9045" width="5.7109375" style="268" customWidth="1"/>
    <col min="9046" max="9046" width="5.42578125" style="268" customWidth="1"/>
    <col min="9047" max="9047" width="4.5703125" style="268" customWidth="1"/>
    <col min="9048" max="9048" width="5.42578125" style="268" customWidth="1"/>
    <col min="9049" max="9051" width="5.85546875" style="268" customWidth="1"/>
    <col min="9052" max="9052" width="4.42578125" style="268" customWidth="1"/>
    <col min="9053" max="9067" width="0" style="268" hidden="1" customWidth="1"/>
    <col min="9068" max="9068" width="9.140625" style="268" customWidth="1"/>
    <col min="9069" max="9213" width="9.140625" style="268"/>
    <col min="9214" max="9214" width="3.140625" style="268" customWidth="1"/>
    <col min="9215" max="9215" width="12.28515625" style="268" customWidth="1"/>
    <col min="9216" max="9216" width="34.85546875" style="268" customWidth="1"/>
    <col min="9217" max="9217" width="8.42578125" style="268" customWidth="1"/>
    <col min="9218" max="9218" width="8.28515625" style="268" customWidth="1"/>
    <col min="9219" max="9219" width="9.42578125" style="268" customWidth="1"/>
    <col min="9220" max="9220" width="8.28515625" style="268" customWidth="1"/>
    <col min="9221" max="9223" width="6.42578125" style="268" customWidth="1"/>
    <col min="9224" max="9224" width="7.140625" style="268" customWidth="1"/>
    <col min="9225" max="9225" width="4.5703125" style="268" customWidth="1"/>
    <col min="9226" max="9226" width="6.7109375" style="268" customWidth="1"/>
    <col min="9227" max="9227" width="6.85546875" style="268" customWidth="1"/>
    <col min="9228" max="9228" width="6.28515625" style="268" customWidth="1"/>
    <col min="9229" max="9229" width="4" style="268" customWidth="1"/>
    <col min="9230" max="9230" width="7.28515625" style="268" customWidth="1"/>
    <col min="9231" max="9231" width="7.5703125" style="268" customWidth="1"/>
    <col min="9232" max="9232" width="6" style="268" customWidth="1"/>
    <col min="9233" max="9233" width="4.7109375" style="268" customWidth="1"/>
    <col min="9234" max="9234" width="5.42578125" style="268" customWidth="1"/>
    <col min="9235" max="9235" width="5.7109375" style="268" customWidth="1"/>
    <col min="9236" max="9236" width="5.85546875" style="268" customWidth="1"/>
    <col min="9237" max="9237" width="5.7109375" style="268" customWidth="1"/>
    <col min="9238" max="9248" width="0" style="268" hidden="1" customWidth="1"/>
    <col min="9249" max="9249" width="5.85546875" style="268" customWidth="1"/>
    <col min="9250" max="9250" width="5.7109375" style="268" customWidth="1"/>
    <col min="9251" max="9251" width="5" style="268" customWidth="1"/>
    <col min="9252" max="9252" width="4.140625" style="268" customWidth="1"/>
    <col min="9253" max="9253" width="5.85546875" style="268" customWidth="1"/>
    <col min="9254" max="9254" width="5.7109375" style="268" customWidth="1"/>
    <col min="9255" max="9255" width="4.7109375" style="268" customWidth="1"/>
    <col min="9256" max="9256" width="4.42578125" style="268" customWidth="1"/>
    <col min="9257" max="9260" width="0" style="268" hidden="1" customWidth="1"/>
    <col min="9261" max="9261" width="5.85546875" style="268" customWidth="1"/>
    <col min="9262" max="9262" width="5.42578125" style="268" customWidth="1"/>
    <col min="9263" max="9263" width="5.28515625" style="268" customWidth="1"/>
    <col min="9264" max="9264" width="4.85546875" style="268" customWidth="1"/>
    <col min="9265" max="9276" width="0" style="268" hidden="1" customWidth="1"/>
    <col min="9277" max="9277" width="5.85546875" style="268" customWidth="1"/>
    <col min="9278" max="9278" width="5.42578125" style="268" customWidth="1"/>
    <col min="9279" max="9279" width="5.140625" style="268" customWidth="1"/>
    <col min="9280" max="9280" width="4.140625" style="268" customWidth="1"/>
    <col min="9281" max="9281" width="6.140625" style="268" customWidth="1"/>
    <col min="9282" max="9283" width="5.5703125" style="268" customWidth="1"/>
    <col min="9284" max="9284" width="4.42578125" style="268" customWidth="1"/>
    <col min="9285" max="9296" width="0" style="268" hidden="1" customWidth="1"/>
    <col min="9297" max="9297" width="7.5703125" style="268" customWidth="1"/>
    <col min="9298" max="9298" width="6.42578125" style="268" customWidth="1"/>
    <col min="9299" max="9299" width="5.42578125" style="268" customWidth="1"/>
    <col min="9300" max="9300" width="5.140625" style="268" customWidth="1"/>
    <col min="9301" max="9301" width="5.7109375" style="268" customWidth="1"/>
    <col min="9302" max="9302" width="5.42578125" style="268" customWidth="1"/>
    <col min="9303" max="9303" width="4.5703125" style="268" customWidth="1"/>
    <col min="9304" max="9304" width="5.42578125" style="268" customWidth="1"/>
    <col min="9305" max="9307" width="5.85546875" style="268" customWidth="1"/>
    <col min="9308" max="9308" width="4.42578125" style="268" customWidth="1"/>
    <col min="9309" max="9323" width="0" style="268" hidden="1" customWidth="1"/>
    <col min="9324" max="9324" width="9.140625" style="268" customWidth="1"/>
    <col min="9325" max="9469" width="9.140625" style="268"/>
    <col min="9470" max="9470" width="3.140625" style="268" customWidth="1"/>
    <col min="9471" max="9471" width="12.28515625" style="268" customWidth="1"/>
    <col min="9472" max="9472" width="34.85546875" style="268" customWidth="1"/>
    <col min="9473" max="9473" width="8.42578125" style="268" customWidth="1"/>
    <col min="9474" max="9474" width="8.28515625" style="268" customWidth="1"/>
    <col min="9475" max="9475" width="9.42578125" style="268" customWidth="1"/>
    <col min="9476" max="9476" width="8.28515625" style="268" customWidth="1"/>
    <col min="9477" max="9479" width="6.42578125" style="268" customWidth="1"/>
    <col min="9480" max="9480" width="7.140625" style="268" customWidth="1"/>
    <col min="9481" max="9481" width="4.5703125" style="268" customWidth="1"/>
    <col min="9482" max="9482" width="6.7109375" style="268" customWidth="1"/>
    <col min="9483" max="9483" width="6.85546875" style="268" customWidth="1"/>
    <col min="9484" max="9484" width="6.28515625" style="268" customWidth="1"/>
    <col min="9485" max="9485" width="4" style="268" customWidth="1"/>
    <col min="9486" max="9486" width="7.28515625" style="268" customWidth="1"/>
    <col min="9487" max="9487" width="7.5703125" style="268" customWidth="1"/>
    <col min="9488" max="9488" width="6" style="268" customWidth="1"/>
    <col min="9489" max="9489" width="4.7109375" style="268" customWidth="1"/>
    <col min="9490" max="9490" width="5.42578125" style="268" customWidth="1"/>
    <col min="9491" max="9491" width="5.7109375" style="268" customWidth="1"/>
    <col min="9492" max="9492" width="5.85546875" style="268" customWidth="1"/>
    <col min="9493" max="9493" width="5.7109375" style="268" customWidth="1"/>
    <col min="9494" max="9504" width="0" style="268" hidden="1" customWidth="1"/>
    <col min="9505" max="9505" width="5.85546875" style="268" customWidth="1"/>
    <col min="9506" max="9506" width="5.7109375" style="268" customWidth="1"/>
    <col min="9507" max="9507" width="5" style="268" customWidth="1"/>
    <col min="9508" max="9508" width="4.140625" style="268" customWidth="1"/>
    <col min="9509" max="9509" width="5.85546875" style="268" customWidth="1"/>
    <col min="9510" max="9510" width="5.7109375" style="268" customWidth="1"/>
    <col min="9511" max="9511" width="4.7109375" style="268" customWidth="1"/>
    <col min="9512" max="9512" width="4.42578125" style="268" customWidth="1"/>
    <col min="9513" max="9516" width="0" style="268" hidden="1" customWidth="1"/>
    <col min="9517" max="9517" width="5.85546875" style="268" customWidth="1"/>
    <col min="9518" max="9518" width="5.42578125" style="268" customWidth="1"/>
    <col min="9519" max="9519" width="5.28515625" style="268" customWidth="1"/>
    <col min="9520" max="9520" width="4.85546875" style="268" customWidth="1"/>
    <col min="9521" max="9532" width="0" style="268" hidden="1" customWidth="1"/>
    <col min="9533" max="9533" width="5.85546875" style="268" customWidth="1"/>
    <col min="9534" max="9534" width="5.42578125" style="268" customWidth="1"/>
    <col min="9535" max="9535" width="5.140625" style="268" customWidth="1"/>
    <col min="9536" max="9536" width="4.140625" style="268" customWidth="1"/>
    <col min="9537" max="9537" width="6.140625" style="268" customWidth="1"/>
    <col min="9538" max="9539" width="5.5703125" style="268" customWidth="1"/>
    <col min="9540" max="9540" width="4.42578125" style="268" customWidth="1"/>
    <col min="9541" max="9552" width="0" style="268" hidden="1" customWidth="1"/>
    <col min="9553" max="9553" width="7.5703125" style="268" customWidth="1"/>
    <col min="9554" max="9554" width="6.42578125" style="268" customWidth="1"/>
    <col min="9555" max="9555" width="5.42578125" style="268" customWidth="1"/>
    <col min="9556" max="9556" width="5.140625" style="268" customWidth="1"/>
    <col min="9557" max="9557" width="5.7109375" style="268" customWidth="1"/>
    <col min="9558" max="9558" width="5.42578125" style="268" customWidth="1"/>
    <col min="9559" max="9559" width="4.5703125" style="268" customWidth="1"/>
    <col min="9560" max="9560" width="5.42578125" style="268" customWidth="1"/>
    <col min="9561" max="9563" width="5.85546875" style="268" customWidth="1"/>
    <col min="9564" max="9564" width="4.42578125" style="268" customWidth="1"/>
    <col min="9565" max="9579" width="0" style="268" hidden="1" customWidth="1"/>
    <col min="9580" max="9580" width="9.140625" style="268" customWidth="1"/>
    <col min="9581" max="9725" width="9.140625" style="268"/>
    <col min="9726" max="9726" width="3.140625" style="268" customWidth="1"/>
    <col min="9727" max="9727" width="12.28515625" style="268" customWidth="1"/>
    <col min="9728" max="9728" width="34.85546875" style="268" customWidth="1"/>
    <col min="9729" max="9729" width="8.42578125" style="268" customWidth="1"/>
    <col min="9730" max="9730" width="8.28515625" style="268" customWidth="1"/>
    <col min="9731" max="9731" width="9.42578125" style="268" customWidth="1"/>
    <col min="9732" max="9732" width="8.28515625" style="268" customWidth="1"/>
    <col min="9733" max="9735" width="6.42578125" style="268" customWidth="1"/>
    <col min="9736" max="9736" width="7.140625" style="268" customWidth="1"/>
    <col min="9737" max="9737" width="4.5703125" style="268" customWidth="1"/>
    <col min="9738" max="9738" width="6.7109375" style="268" customWidth="1"/>
    <col min="9739" max="9739" width="6.85546875" style="268" customWidth="1"/>
    <col min="9740" max="9740" width="6.28515625" style="268" customWidth="1"/>
    <col min="9741" max="9741" width="4" style="268" customWidth="1"/>
    <col min="9742" max="9742" width="7.28515625" style="268" customWidth="1"/>
    <col min="9743" max="9743" width="7.5703125" style="268" customWidth="1"/>
    <col min="9744" max="9744" width="6" style="268" customWidth="1"/>
    <col min="9745" max="9745" width="4.7109375" style="268" customWidth="1"/>
    <col min="9746" max="9746" width="5.42578125" style="268" customWidth="1"/>
    <col min="9747" max="9747" width="5.7109375" style="268" customWidth="1"/>
    <col min="9748" max="9748" width="5.85546875" style="268" customWidth="1"/>
    <col min="9749" max="9749" width="5.7109375" style="268" customWidth="1"/>
    <col min="9750" max="9760" width="0" style="268" hidden="1" customWidth="1"/>
    <col min="9761" max="9761" width="5.85546875" style="268" customWidth="1"/>
    <col min="9762" max="9762" width="5.7109375" style="268" customWidth="1"/>
    <col min="9763" max="9763" width="5" style="268" customWidth="1"/>
    <col min="9764" max="9764" width="4.140625" style="268" customWidth="1"/>
    <col min="9765" max="9765" width="5.85546875" style="268" customWidth="1"/>
    <col min="9766" max="9766" width="5.7109375" style="268" customWidth="1"/>
    <col min="9767" max="9767" width="4.7109375" style="268" customWidth="1"/>
    <col min="9768" max="9768" width="4.42578125" style="268" customWidth="1"/>
    <col min="9769" max="9772" width="0" style="268" hidden="1" customWidth="1"/>
    <col min="9773" max="9773" width="5.85546875" style="268" customWidth="1"/>
    <col min="9774" max="9774" width="5.42578125" style="268" customWidth="1"/>
    <col min="9775" max="9775" width="5.28515625" style="268" customWidth="1"/>
    <col min="9776" max="9776" width="4.85546875" style="268" customWidth="1"/>
    <col min="9777" max="9788" width="0" style="268" hidden="1" customWidth="1"/>
    <col min="9789" max="9789" width="5.85546875" style="268" customWidth="1"/>
    <col min="9790" max="9790" width="5.42578125" style="268" customWidth="1"/>
    <col min="9791" max="9791" width="5.140625" style="268" customWidth="1"/>
    <col min="9792" max="9792" width="4.140625" style="268" customWidth="1"/>
    <col min="9793" max="9793" width="6.140625" style="268" customWidth="1"/>
    <col min="9794" max="9795" width="5.5703125" style="268" customWidth="1"/>
    <col min="9796" max="9796" width="4.42578125" style="268" customWidth="1"/>
    <col min="9797" max="9808" width="0" style="268" hidden="1" customWidth="1"/>
    <col min="9809" max="9809" width="7.5703125" style="268" customWidth="1"/>
    <col min="9810" max="9810" width="6.42578125" style="268" customWidth="1"/>
    <col min="9811" max="9811" width="5.42578125" style="268" customWidth="1"/>
    <col min="9812" max="9812" width="5.140625" style="268" customWidth="1"/>
    <col min="9813" max="9813" width="5.7109375" style="268" customWidth="1"/>
    <col min="9814" max="9814" width="5.42578125" style="268" customWidth="1"/>
    <col min="9815" max="9815" width="4.5703125" style="268" customWidth="1"/>
    <col min="9816" max="9816" width="5.42578125" style="268" customWidth="1"/>
    <col min="9817" max="9819" width="5.85546875" style="268" customWidth="1"/>
    <col min="9820" max="9820" width="4.42578125" style="268" customWidth="1"/>
    <col min="9821" max="9835" width="0" style="268" hidden="1" customWidth="1"/>
    <col min="9836" max="9836" width="9.140625" style="268" customWidth="1"/>
    <col min="9837" max="9981" width="9.140625" style="268"/>
    <col min="9982" max="9982" width="3.140625" style="268" customWidth="1"/>
    <col min="9983" max="9983" width="12.28515625" style="268" customWidth="1"/>
    <col min="9984" max="9984" width="34.85546875" style="268" customWidth="1"/>
    <col min="9985" max="9985" width="8.42578125" style="268" customWidth="1"/>
    <col min="9986" max="9986" width="8.28515625" style="268" customWidth="1"/>
    <col min="9987" max="9987" width="9.42578125" style="268" customWidth="1"/>
    <col min="9988" max="9988" width="8.28515625" style="268" customWidth="1"/>
    <col min="9989" max="9991" width="6.42578125" style="268" customWidth="1"/>
    <col min="9992" max="9992" width="7.140625" style="268" customWidth="1"/>
    <col min="9993" max="9993" width="4.5703125" style="268" customWidth="1"/>
    <col min="9994" max="9994" width="6.7109375" style="268" customWidth="1"/>
    <col min="9995" max="9995" width="6.85546875" style="268" customWidth="1"/>
    <col min="9996" max="9996" width="6.28515625" style="268" customWidth="1"/>
    <col min="9997" max="9997" width="4" style="268" customWidth="1"/>
    <col min="9998" max="9998" width="7.28515625" style="268" customWidth="1"/>
    <col min="9999" max="9999" width="7.5703125" style="268" customWidth="1"/>
    <col min="10000" max="10000" width="6" style="268" customWidth="1"/>
    <col min="10001" max="10001" width="4.7109375" style="268" customWidth="1"/>
    <col min="10002" max="10002" width="5.42578125" style="268" customWidth="1"/>
    <col min="10003" max="10003" width="5.7109375" style="268" customWidth="1"/>
    <col min="10004" max="10004" width="5.85546875" style="268" customWidth="1"/>
    <col min="10005" max="10005" width="5.7109375" style="268" customWidth="1"/>
    <col min="10006" max="10016" width="0" style="268" hidden="1" customWidth="1"/>
    <col min="10017" max="10017" width="5.85546875" style="268" customWidth="1"/>
    <col min="10018" max="10018" width="5.7109375" style="268" customWidth="1"/>
    <col min="10019" max="10019" width="5" style="268" customWidth="1"/>
    <col min="10020" max="10020" width="4.140625" style="268" customWidth="1"/>
    <col min="10021" max="10021" width="5.85546875" style="268" customWidth="1"/>
    <col min="10022" max="10022" width="5.7109375" style="268" customWidth="1"/>
    <col min="10023" max="10023" width="4.7109375" style="268" customWidth="1"/>
    <col min="10024" max="10024" width="4.42578125" style="268" customWidth="1"/>
    <col min="10025" max="10028" width="0" style="268" hidden="1" customWidth="1"/>
    <col min="10029" max="10029" width="5.85546875" style="268" customWidth="1"/>
    <col min="10030" max="10030" width="5.42578125" style="268" customWidth="1"/>
    <col min="10031" max="10031" width="5.28515625" style="268" customWidth="1"/>
    <col min="10032" max="10032" width="4.85546875" style="268" customWidth="1"/>
    <col min="10033" max="10044" width="0" style="268" hidden="1" customWidth="1"/>
    <col min="10045" max="10045" width="5.85546875" style="268" customWidth="1"/>
    <col min="10046" max="10046" width="5.42578125" style="268" customWidth="1"/>
    <col min="10047" max="10047" width="5.140625" style="268" customWidth="1"/>
    <col min="10048" max="10048" width="4.140625" style="268" customWidth="1"/>
    <col min="10049" max="10049" width="6.140625" style="268" customWidth="1"/>
    <col min="10050" max="10051" width="5.5703125" style="268" customWidth="1"/>
    <col min="10052" max="10052" width="4.42578125" style="268" customWidth="1"/>
    <col min="10053" max="10064" width="0" style="268" hidden="1" customWidth="1"/>
    <col min="10065" max="10065" width="7.5703125" style="268" customWidth="1"/>
    <col min="10066" max="10066" width="6.42578125" style="268" customWidth="1"/>
    <col min="10067" max="10067" width="5.42578125" style="268" customWidth="1"/>
    <col min="10068" max="10068" width="5.140625" style="268" customWidth="1"/>
    <col min="10069" max="10069" width="5.7109375" style="268" customWidth="1"/>
    <col min="10070" max="10070" width="5.42578125" style="268" customWidth="1"/>
    <col min="10071" max="10071" width="4.5703125" style="268" customWidth="1"/>
    <col min="10072" max="10072" width="5.42578125" style="268" customWidth="1"/>
    <col min="10073" max="10075" width="5.85546875" style="268" customWidth="1"/>
    <col min="10076" max="10076" width="4.42578125" style="268" customWidth="1"/>
    <col min="10077" max="10091" width="0" style="268" hidden="1" customWidth="1"/>
    <col min="10092" max="10092" width="9.140625" style="268" customWidth="1"/>
    <col min="10093" max="10237" width="9.140625" style="268"/>
    <col min="10238" max="10238" width="3.140625" style="268" customWidth="1"/>
    <col min="10239" max="10239" width="12.28515625" style="268" customWidth="1"/>
    <col min="10240" max="10240" width="34.85546875" style="268" customWidth="1"/>
    <col min="10241" max="10241" width="8.42578125" style="268" customWidth="1"/>
    <col min="10242" max="10242" width="8.28515625" style="268" customWidth="1"/>
    <col min="10243" max="10243" width="9.42578125" style="268" customWidth="1"/>
    <col min="10244" max="10244" width="8.28515625" style="268" customWidth="1"/>
    <col min="10245" max="10247" width="6.42578125" style="268" customWidth="1"/>
    <col min="10248" max="10248" width="7.140625" style="268" customWidth="1"/>
    <col min="10249" max="10249" width="4.5703125" style="268" customWidth="1"/>
    <col min="10250" max="10250" width="6.7109375" style="268" customWidth="1"/>
    <col min="10251" max="10251" width="6.85546875" style="268" customWidth="1"/>
    <col min="10252" max="10252" width="6.28515625" style="268" customWidth="1"/>
    <col min="10253" max="10253" width="4" style="268" customWidth="1"/>
    <col min="10254" max="10254" width="7.28515625" style="268" customWidth="1"/>
    <col min="10255" max="10255" width="7.5703125" style="268" customWidth="1"/>
    <col min="10256" max="10256" width="6" style="268" customWidth="1"/>
    <col min="10257" max="10257" width="4.7109375" style="268" customWidth="1"/>
    <col min="10258" max="10258" width="5.42578125" style="268" customWidth="1"/>
    <col min="10259" max="10259" width="5.7109375" style="268" customWidth="1"/>
    <col min="10260" max="10260" width="5.85546875" style="268" customWidth="1"/>
    <col min="10261" max="10261" width="5.7109375" style="268" customWidth="1"/>
    <col min="10262" max="10272" width="0" style="268" hidden="1" customWidth="1"/>
    <col min="10273" max="10273" width="5.85546875" style="268" customWidth="1"/>
    <col min="10274" max="10274" width="5.7109375" style="268" customWidth="1"/>
    <col min="10275" max="10275" width="5" style="268" customWidth="1"/>
    <col min="10276" max="10276" width="4.140625" style="268" customWidth="1"/>
    <col min="10277" max="10277" width="5.85546875" style="268" customWidth="1"/>
    <col min="10278" max="10278" width="5.7109375" style="268" customWidth="1"/>
    <col min="10279" max="10279" width="4.7109375" style="268" customWidth="1"/>
    <col min="10280" max="10280" width="4.42578125" style="268" customWidth="1"/>
    <col min="10281" max="10284" width="0" style="268" hidden="1" customWidth="1"/>
    <col min="10285" max="10285" width="5.85546875" style="268" customWidth="1"/>
    <col min="10286" max="10286" width="5.42578125" style="268" customWidth="1"/>
    <col min="10287" max="10287" width="5.28515625" style="268" customWidth="1"/>
    <col min="10288" max="10288" width="4.85546875" style="268" customWidth="1"/>
    <col min="10289" max="10300" width="0" style="268" hidden="1" customWidth="1"/>
    <col min="10301" max="10301" width="5.85546875" style="268" customWidth="1"/>
    <col min="10302" max="10302" width="5.42578125" style="268" customWidth="1"/>
    <col min="10303" max="10303" width="5.140625" style="268" customWidth="1"/>
    <col min="10304" max="10304" width="4.140625" style="268" customWidth="1"/>
    <col min="10305" max="10305" width="6.140625" style="268" customWidth="1"/>
    <col min="10306" max="10307" width="5.5703125" style="268" customWidth="1"/>
    <col min="10308" max="10308" width="4.42578125" style="268" customWidth="1"/>
    <col min="10309" max="10320" width="0" style="268" hidden="1" customWidth="1"/>
    <col min="10321" max="10321" width="7.5703125" style="268" customWidth="1"/>
    <col min="10322" max="10322" width="6.42578125" style="268" customWidth="1"/>
    <col min="10323" max="10323" width="5.42578125" style="268" customWidth="1"/>
    <col min="10324" max="10324" width="5.140625" style="268" customWidth="1"/>
    <col min="10325" max="10325" width="5.7109375" style="268" customWidth="1"/>
    <col min="10326" max="10326" width="5.42578125" style="268" customWidth="1"/>
    <col min="10327" max="10327" width="4.5703125" style="268" customWidth="1"/>
    <col min="10328" max="10328" width="5.42578125" style="268" customWidth="1"/>
    <col min="10329" max="10331" width="5.85546875" style="268" customWidth="1"/>
    <col min="10332" max="10332" width="4.42578125" style="268" customWidth="1"/>
    <col min="10333" max="10347" width="0" style="268" hidden="1" customWidth="1"/>
    <col min="10348" max="10348" width="9.140625" style="268" customWidth="1"/>
    <col min="10349" max="10493" width="9.140625" style="268"/>
    <col min="10494" max="10494" width="3.140625" style="268" customWidth="1"/>
    <col min="10495" max="10495" width="12.28515625" style="268" customWidth="1"/>
    <col min="10496" max="10496" width="34.85546875" style="268" customWidth="1"/>
    <col min="10497" max="10497" width="8.42578125" style="268" customWidth="1"/>
    <col min="10498" max="10498" width="8.28515625" style="268" customWidth="1"/>
    <col min="10499" max="10499" width="9.42578125" style="268" customWidth="1"/>
    <col min="10500" max="10500" width="8.28515625" style="268" customWidth="1"/>
    <col min="10501" max="10503" width="6.42578125" style="268" customWidth="1"/>
    <col min="10504" max="10504" width="7.140625" style="268" customWidth="1"/>
    <col min="10505" max="10505" width="4.5703125" style="268" customWidth="1"/>
    <col min="10506" max="10506" width="6.7109375" style="268" customWidth="1"/>
    <col min="10507" max="10507" width="6.85546875" style="268" customWidth="1"/>
    <col min="10508" max="10508" width="6.28515625" style="268" customWidth="1"/>
    <col min="10509" max="10509" width="4" style="268" customWidth="1"/>
    <col min="10510" max="10510" width="7.28515625" style="268" customWidth="1"/>
    <col min="10511" max="10511" width="7.5703125" style="268" customWidth="1"/>
    <col min="10512" max="10512" width="6" style="268" customWidth="1"/>
    <col min="10513" max="10513" width="4.7109375" style="268" customWidth="1"/>
    <col min="10514" max="10514" width="5.42578125" style="268" customWidth="1"/>
    <col min="10515" max="10515" width="5.7109375" style="268" customWidth="1"/>
    <col min="10516" max="10516" width="5.85546875" style="268" customWidth="1"/>
    <col min="10517" max="10517" width="5.7109375" style="268" customWidth="1"/>
    <col min="10518" max="10528" width="0" style="268" hidden="1" customWidth="1"/>
    <col min="10529" max="10529" width="5.85546875" style="268" customWidth="1"/>
    <col min="10530" max="10530" width="5.7109375" style="268" customWidth="1"/>
    <col min="10531" max="10531" width="5" style="268" customWidth="1"/>
    <col min="10532" max="10532" width="4.140625" style="268" customWidth="1"/>
    <col min="10533" max="10533" width="5.85546875" style="268" customWidth="1"/>
    <col min="10534" max="10534" width="5.7109375" style="268" customWidth="1"/>
    <col min="10535" max="10535" width="4.7109375" style="268" customWidth="1"/>
    <col min="10536" max="10536" width="4.42578125" style="268" customWidth="1"/>
    <col min="10537" max="10540" width="0" style="268" hidden="1" customWidth="1"/>
    <col min="10541" max="10541" width="5.85546875" style="268" customWidth="1"/>
    <col min="10542" max="10542" width="5.42578125" style="268" customWidth="1"/>
    <col min="10543" max="10543" width="5.28515625" style="268" customWidth="1"/>
    <col min="10544" max="10544" width="4.85546875" style="268" customWidth="1"/>
    <col min="10545" max="10556" width="0" style="268" hidden="1" customWidth="1"/>
    <col min="10557" max="10557" width="5.85546875" style="268" customWidth="1"/>
    <col min="10558" max="10558" width="5.42578125" style="268" customWidth="1"/>
    <col min="10559" max="10559" width="5.140625" style="268" customWidth="1"/>
    <col min="10560" max="10560" width="4.140625" style="268" customWidth="1"/>
    <col min="10561" max="10561" width="6.140625" style="268" customWidth="1"/>
    <col min="10562" max="10563" width="5.5703125" style="268" customWidth="1"/>
    <col min="10564" max="10564" width="4.42578125" style="268" customWidth="1"/>
    <col min="10565" max="10576" width="0" style="268" hidden="1" customWidth="1"/>
    <col min="10577" max="10577" width="7.5703125" style="268" customWidth="1"/>
    <col min="10578" max="10578" width="6.42578125" style="268" customWidth="1"/>
    <col min="10579" max="10579" width="5.42578125" style="268" customWidth="1"/>
    <col min="10580" max="10580" width="5.140625" style="268" customWidth="1"/>
    <col min="10581" max="10581" width="5.7109375" style="268" customWidth="1"/>
    <col min="10582" max="10582" width="5.42578125" style="268" customWidth="1"/>
    <col min="10583" max="10583" width="4.5703125" style="268" customWidth="1"/>
    <col min="10584" max="10584" width="5.42578125" style="268" customWidth="1"/>
    <col min="10585" max="10587" width="5.85546875" style="268" customWidth="1"/>
    <col min="10588" max="10588" width="4.42578125" style="268" customWidth="1"/>
    <col min="10589" max="10603" width="0" style="268" hidden="1" customWidth="1"/>
    <col min="10604" max="10604" width="9.140625" style="268" customWidth="1"/>
    <col min="10605" max="10749" width="9.140625" style="268"/>
    <col min="10750" max="10750" width="3.140625" style="268" customWidth="1"/>
    <col min="10751" max="10751" width="12.28515625" style="268" customWidth="1"/>
    <col min="10752" max="10752" width="34.85546875" style="268" customWidth="1"/>
    <col min="10753" max="10753" width="8.42578125" style="268" customWidth="1"/>
    <col min="10754" max="10754" width="8.28515625" style="268" customWidth="1"/>
    <col min="10755" max="10755" width="9.42578125" style="268" customWidth="1"/>
    <col min="10756" max="10756" width="8.28515625" style="268" customWidth="1"/>
    <col min="10757" max="10759" width="6.42578125" style="268" customWidth="1"/>
    <col min="10760" max="10760" width="7.140625" style="268" customWidth="1"/>
    <col min="10761" max="10761" width="4.5703125" style="268" customWidth="1"/>
    <col min="10762" max="10762" width="6.7109375" style="268" customWidth="1"/>
    <col min="10763" max="10763" width="6.85546875" style="268" customWidth="1"/>
    <col min="10764" max="10764" width="6.28515625" style="268" customWidth="1"/>
    <col min="10765" max="10765" width="4" style="268" customWidth="1"/>
    <col min="10766" max="10766" width="7.28515625" style="268" customWidth="1"/>
    <col min="10767" max="10767" width="7.5703125" style="268" customWidth="1"/>
    <col min="10768" max="10768" width="6" style="268" customWidth="1"/>
    <col min="10769" max="10769" width="4.7109375" style="268" customWidth="1"/>
    <col min="10770" max="10770" width="5.42578125" style="268" customWidth="1"/>
    <col min="10771" max="10771" width="5.7109375" style="268" customWidth="1"/>
    <col min="10772" max="10772" width="5.85546875" style="268" customWidth="1"/>
    <col min="10773" max="10773" width="5.7109375" style="268" customWidth="1"/>
    <col min="10774" max="10784" width="0" style="268" hidden="1" customWidth="1"/>
    <col min="10785" max="10785" width="5.85546875" style="268" customWidth="1"/>
    <col min="10786" max="10786" width="5.7109375" style="268" customWidth="1"/>
    <col min="10787" max="10787" width="5" style="268" customWidth="1"/>
    <col min="10788" max="10788" width="4.140625" style="268" customWidth="1"/>
    <col min="10789" max="10789" width="5.85546875" style="268" customWidth="1"/>
    <col min="10790" max="10790" width="5.7109375" style="268" customWidth="1"/>
    <col min="10791" max="10791" width="4.7109375" style="268" customWidth="1"/>
    <col min="10792" max="10792" width="4.42578125" style="268" customWidth="1"/>
    <col min="10793" max="10796" width="0" style="268" hidden="1" customWidth="1"/>
    <col min="10797" max="10797" width="5.85546875" style="268" customWidth="1"/>
    <col min="10798" max="10798" width="5.42578125" style="268" customWidth="1"/>
    <col min="10799" max="10799" width="5.28515625" style="268" customWidth="1"/>
    <col min="10800" max="10800" width="4.85546875" style="268" customWidth="1"/>
    <col min="10801" max="10812" width="0" style="268" hidden="1" customWidth="1"/>
    <col min="10813" max="10813" width="5.85546875" style="268" customWidth="1"/>
    <col min="10814" max="10814" width="5.42578125" style="268" customWidth="1"/>
    <col min="10815" max="10815" width="5.140625" style="268" customWidth="1"/>
    <col min="10816" max="10816" width="4.140625" style="268" customWidth="1"/>
    <col min="10817" max="10817" width="6.140625" style="268" customWidth="1"/>
    <col min="10818" max="10819" width="5.5703125" style="268" customWidth="1"/>
    <col min="10820" max="10820" width="4.42578125" style="268" customWidth="1"/>
    <col min="10821" max="10832" width="0" style="268" hidden="1" customWidth="1"/>
    <col min="10833" max="10833" width="7.5703125" style="268" customWidth="1"/>
    <col min="10834" max="10834" width="6.42578125" style="268" customWidth="1"/>
    <col min="10835" max="10835" width="5.42578125" style="268" customWidth="1"/>
    <col min="10836" max="10836" width="5.140625" style="268" customWidth="1"/>
    <col min="10837" max="10837" width="5.7109375" style="268" customWidth="1"/>
    <col min="10838" max="10838" width="5.42578125" style="268" customWidth="1"/>
    <col min="10839" max="10839" width="4.5703125" style="268" customWidth="1"/>
    <col min="10840" max="10840" width="5.42578125" style="268" customWidth="1"/>
    <col min="10841" max="10843" width="5.85546875" style="268" customWidth="1"/>
    <col min="10844" max="10844" width="4.42578125" style="268" customWidth="1"/>
    <col min="10845" max="10859" width="0" style="268" hidden="1" customWidth="1"/>
    <col min="10860" max="10860" width="9.140625" style="268" customWidth="1"/>
    <col min="10861" max="11005" width="9.140625" style="268"/>
    <col min="11006" max="11006" width="3.140625" style="268" customWidth="1"/>
    <col min="11007" max="11007" width="12.28515625" style="268" customWidth="1"/>
    <col min="11008" max="11008" width="34.85546875" style="268" customWidth="1"/>
    <col min="11009" max="11009" width="8.42578125" style="268" customWidth="1"/>
    <col min="11010" max="11010" width="8.28515625" style="268" customWidth="1"/>
    <col min="11011" max="11011" width="9.42578125" style="268" customWidth="1"/>
    <col min="11012" max="11012" width="8.28515625" style="268" customWidth="1"/>
    <col min="11013" max="11015" width="6.42578125" style="268" customWidth="1"/>
    <col min="11016" max="11016" width="7.140625" style="268" customWidth="1"/>
    <col min="11017" max="11017" width="4.5703125" style="268" customWidth="1"/>
    <col min="11018" max="11018" width="6.7109375" style="268" customWidth="1"/>
    <col min="11019" max="11019" width="6.85546875" style="268" customWidth="1"/>
    <col min="11020" max="11020" width="6.28515625" style="268" customWidth="1"/>
    <col min="11021" max="11021" width="4" style="268" customWidth="1"/>
    <col min="11022" max="11022" width="7.28515625" style="268" customWidth="1"/>
    <col min="11023" max="11023" width="7.5703125" style="268" customWidth="1"/>
    <col min="11024" max="11024" width="6" style="268" customWidth="1"/>
    <col min="11025" max="11025" width="4.7109375" style="268" customWidth="1"/>
    <col min="11026" max="11026" width="5.42578125" style="268" customWidth="1"/>
    <col min="11027" max="11027" width="5.7109375" style="268" customWidth="1"/>
    <col min="11028" max="11028" width="5.85546875" style="268" customWidth="1"/>
    <col min="11029" max="11029" width="5.7109375" style="268" customWidth="1"/>
    <col min="11030" max="11040" width="0" style="268" hidden="1" customWidth="1"/>
    <col min="11041" max="11041" width="5.85546875" style="268" customWidth="1"/>
    <col min="11042" max="11042" width="5.7109375" style="268" customWidth="1"/>
    <col min="11043" max="11043" width="5" style="268" customWidth="1"/>
    <col min="11044" max="11044" width="4.140625" style="268" customWidth="1"/>
    <col min="11045" max="11045" width="5.85546875" style="268" customWidth="1"/>
    <col min="11046" max="11046" width="5.7109375" style="268" customWidth="1"/>
    <col min="11047" max="11047" width="4.7109375" style="268" customWidth="1"/>
    <col min="11048" max="11048" width="4.42578125" style="268" customWidth="1"/>
    <col min="11049" max="11052" width="0" style="268" hidden="1" customWidth="1"/>
    <col min="11053" max="11053" width="5.85546875" style="268" customWidth="1"/>
    <col min="11054" max="11054" width="5.42578125" style="268" customWidth="1"/>
    <col min="11055" max="11055" width="5.28515625" style="268" customWidth="1"/>
    <col min="11056" max="11056" width="4.85546875" style="268" customWidth="1"/>
    <col min="11057" max="11068" width="0" style="268" hidden="1" customWidth="1"/>
    <col min="11069" max="11069" width="5.85546875" style="268" customWidth="1"/>
    <col min="11070" max="11070" width="5.42578125" style="268" customWidth="1"/>
    <col min="11071" max="11071" width="5.140625" style="268" customWidth="1"/>
    <col min="11072" max="11072" width="4.140625" style="268" customWidth="1"/>
    <col min="11073" max="11073" width="6.140625" style="268" customWidth="1"/>
    <col min="11074" max="11075" width="5.5703125" style="268" customWidth="1"/>
    <col min="11076" max="11076" width="4.42578125" style="268" customWidth="1"/>
    <col min="11077" max="11088" width="0" style="268" hidden="1" customWidth="1"/>
    <col min="11089" max="11089" width="7.5703125" style="268" customWidth="1"/>
    <col min="11090" max="11090" width="6.42578125" style="268" customWidth="1"/>
    <col min="11091" max="11091" width="5.42578125" style="268" customWidth="1"/>
    <col min="11092" max="11092" width="5.140625" style="268" customWidth="1"/>
    <col min="11093" max="11093" width="5.7109375" style="268" customWidth="1"/>
    <col min="11094" max="11094" width="5.42578125" style="268" customWidth="1"/>
    <col min="11095" max="11095" width="4.5703125" style="268" customWidth="1"/>
    <col min="11096" max="11096" width="5.42578125" style="268" customWidth="1"/>
    <col min="11097" max="11099" width="5.85546875" style="268" customWidth="1"/>
    <col min="11100" max="11100" width="4.42578125" style="268" customWidth="1"/>
    <col min="11101" max="11115" width="0" style="268" hidden="1" customWidth="1"/>
    <col min="11116" max="11116" width="9.140625" style="268" customWidth="1"/>
    <col min="11117" max="11261" width="9.140625" style="268"/>
    <col min="11262" max="11262" width="3.140625" style="268" customWidth="1"/>
    <col min="11263" max="11263" width="12.28515625" style="268" customWidth="1"/>
    <col min="11264" max="11264" width="34.85546875" style="268" customWidth="1"/>
    <col min="11265" max="11265" width="8.42578125" style="268" customWidth="1"/>
    <col min="11266" max="11266" width="8.28515625" style="268" customWidth="1"/>
    <col min="11267" max="11267" width="9.42578125" style="268" customWidth="1"/>
    <col min="11268" max="11268" width="8.28515625" style="268" customWidth="1"/>
    <col min="11269" max="11271" width="6.42578125" style="268" customWidth="1"/>
    <col min="11272" max="11272" width="7.140625" style="268" customWidth="1"/>
    <col min="11273" max="11273" width="4.5703125" style="268" customWidth="1"/>
    <col min="11274" max="11274" width="6.7109375" style="268" customWidth="1"/>
    <col min="11275" max="11275" width="6.85546875" style="268" customWidth="1"/>
    <col min="11276" max="11276" width="6.28515625" style="268" customWidth="1"/>
    <col min="11277" max="11277" width="4" style="268" customWidth="1"/>
    <col min="11278" max="11278" width="7.28515625" style="268" customWidth="1"/>
    <col min="11279" max="11279" width="7.5703125" style="268" customWidth="1"/>
    <col min="11280" max="11280" width="6" style="268" customWidth="1"/>
    <col min="11281" max="11281" width="4.7109375" style="268" customWidth="1"/>
    <col min="11282" max="11282" width="5.42578125" style="268" customWidth="1"/>
    <col min="11283" max="11283" width="5.7109375" style="268" customWidth="1"/>
    <col min="11284" max="11284" width="5.85546875" style="268" customWidth="1"/>
    <col min="11285" max="11285" width="5.7109375" style="268" customWidth="1"/>
    <col min="11286" max="11296" width="0" style="268" hidden="1" customWidth="1"/>
    <col min="11297" max="11297" width="5.85546875" style="268" customWidth="1"/>
    <col min="11298" max="11298" width="5.7109375" style="268" customWidth="1"/>
    <col min="11299" max="11299" width="5" style="268" customWidth="1"/>
    <col min="11300" max="11300" width="4.140625" style="268" customWidth="1"/>
    <col min="11301" max="11301" width="5.85546875" style="268" customWidth="1"/>
    <col min="11302" max="11302" width="5.7109375" style="268" customWidth="1"/>
    <col min="11303" max="11303" width="4.7109375" style="268" customWidth="1"/>
    <col min="11304" max="11304" width="4.42578125" style="268" customWidth="1"/>
    <col min="11305" max="11308" width="0" style="268" hidden="1" customWidth="1"/>
    <col min="11309" max="11309" width="5.85546875" style="268" customWidth="1"/>
    <col min="11310" max="11310" width="5.42578125" style="268" customWidth="1"/>
    <col min="11311" max="11311" width="5.28515625" style="268" customWidth="1"/>
    <col min="11312" max="11312" width="4.85546875" style="268" customWidth="1"/>
    <col min="11313" max="11324" width="0" style="268" hidden="1" customWidth="1"/>
    <col min="11325" max="11325" width="5.85546875" style="268" customWidth="1"/>
    <col min="11326" max="11326" width="5.42578125" style="268" customWidth="1"/>
    <col min="11327" max="11327" width="5.140625" style="268" customWidth="1"/>
    <col min="11328" max="11328" width="4.140625" style="268" customWidth="1"/>
    <col min="11329" max="11329" width="6.140625" style="268" customWidth="1"/>
    <col min="11330" max="11331" width="5.5703125" style="268" customWidth="1"/>
    <col min="11332" max="11332" width="4.42578125" style="268" customWidth="1"/>
    <col min="11333" max="11344" width="0" style="268" hidden="1" customWidth="1"/>
    <col min="11345" max="11345" width="7.5703125" style="268" customWidth="1"/>
    <col min="11346" max="11346" width="6.42578125" style="268" customWidth="1"/>
    <col min="11347" max="11347" width="5.42578125" style="268" customWidth="1"/>
    <col min="11348" max="11348" width="5.140625" style="268" customWidth="1"/>
    <col min="11349" max="11349" width="5.7109375" style="268" customWidth="1"/>
    <col min="11350" max="11350" width="5.42578125" style="268" customWidth="1"/>
    <col min="11351" max="11351" width="4.5703125" style="268" customWidth="1"/>
    <col min="11352" max="11352" width="5.42578125" style="268" customWidth="1"/>
    <col min="11353" max="11355" width="5.85546875" style="268" customWidth="1"/>
    <col min="11356" max="11356" width="4.42578125" style="268" customWidth="1"/>
    <col min="11357" max="11371" width="0" style="268" hidden="1" customWidth="1"/>
    <col min="11372" max="11372" width="9.140625" style="268" customWidth="1"/>
    <col min="11373" max="11517" width="9.140625" style="268"/>
    <col min="11518" max="11518" width="3.140625" style="268" customWidth="1"/>
    <col min="11519" max="11519" width="12.28515625" style="268" customWidth="1"/>
    <col min="11520" max="11520" width="34.85546875" style="268" customWidth="1"/>
    <col min="11521" max="11521" width="8.42578125" style="268" customWidth="1"/>
    <col min="11522" max="11522" width="8.28515625" style="268" customWidth="1"/>
    <col min="11523" max="11523" width="9.42578125" style="268" customWidth="1"/>
    <col min="11524" max="11524" width="8.28515625" style="268" customWidth="1"/>
    <col min="11525" max="11527" width="6.42578125" style="268" customWidth="1"/>
    <col min="11528" max="11528" width="7.140625" style="268" customWidth="1"/>
    <col min="11529" max="11529" width="4.5703125" style="268" customWidth="1"/>
    <col min="11530" max="11530" width="6.7109375" style="268" customWidth="1"/>
    <col min="11531" max="11531" width="6.85546875" style="268" customWidth="1"/>
    <col min="11532" max="11532" width="6.28515625" style="268" customWidth="1"/>
    <col min="11533" max="11533" width="4" style="268" customWidth="1"/>
    <col min="11534" max="11534" width="7.28515625" style="268" customWidth="1"/>
    <col min="11535" max="11535" width="7.5703125" style="268" customWidth="1"/>
    <col min="11536" max="11536" width="6" style="268" customWidth="1"/>
    <col min="11537" max="11537" width="4.7109375" style="268" customWidth="1"/>
    <col min="11538" max="11538" width="5.42578125" style="268" customWidth="1"/>
    <col min="11539" max="11539" width="5.7109375" style="268" customWidth="1"/>
    <col min="11540" max="11540" width="5.85546875" style="268" customWidth="1"/>
    <col min="11541" max="11541" width="5.7109375" style="268" customWidth="1"/>
    <col min="11542" max="11552" width="0" style="268" hidden="1" customWidth="1"/>
    <col min="11553" max="11553" width="5.85546875" style="268" customWidth="1"/>
    <col min="11554" max="11554" width="5.7109375" style="268" customWidth="1"/>
    <col min="11555" max="11555" width="5" style="268" customWidth="1"/>
    <col min="11556" max="11556" width="4.140625" style="268" customWidth="1"/>
    <col min="11557" max="11557" width="5.85546875" style="268" customWidth="1"/>
    <col min="11558" max="11558" width="5.7109375" style="268" customWidth="1"/>
    <col min="11559" max="11559" width="4.7109375" style="268" customWidth="1"/>
    <col min="11560" max="11560" width="4.42578125" style="268" customWidth="1"/>
    <col min="11561" max="11564" width="0" style="268" hidden="1" customWidth="1"/>
    <col min="11565" max="11565" width="5.85546875" style="268" customWidth="1"/>
    <col min="11566" max="11566" width="5.42578125" style="268" customWidth="1"/>
    <col min="11567" max="11567" width="5.28515625" style="268" customWidth="1"/>
    <col min="11568" max="11568" width="4.85546875" style="268" customWidth="1"/>
    <col min="11569" max="11580" width="0" style="268" hidden="1" customWidth="1"/>
    <col min="11581" max="11581" width="5.85546875" style="268" customWidth="1"/>
    <col min="11582" max="11582" width="5.42578125" style="268" customWidth="1"/>
    <col min="11583" max="11583" width="5.140625" style="268" customWidth="1"/>
    <col min="11584" max="11584" width="4.140625" style="268" customWidth="1"/>
    <col min="11585" max="11585" width="6.140625" style="268" customWidth="1"/>
    <col min="11586" max="11587" width="5.5703125" style="268" customWidth="1"/>
    <col min="11588" max="11588" width="4.42578125" style="268" customWidth="1"/>
    <col min="11589" max="11600" width="0" style="268" hidden="1" customWidth="1"/>
    <col min="11601" max="11601" width="7.5703125" style="268" customWidth="1"/>
    <col min="11602" max="11602" width="6.42578125" style="268" customWidth="1"/>
    <col min="11603" max="11603" width="5.42578125" style="268" customWidth="1"/>
    <col min="11604" max="11604" width="5.140625" style="268" customWidth="1"/>
    <col min="11605" max="11605" width="5.7109375" style="268" customWidth="1"/>
    <col min="11606" max="11606" width="5.42578125" style="268" customWidth="1"/>
    <col min="11607" max="11607" width="4.5703125" style="268" customWidth="1"/>
    <col min="11608" max="11608" width="5.42578125" style="268" customWidth="1"/>
    <col min="11609" max="11611" width="5.85546875" style="268" customWidth="1"/>
    <col min="11612" max="11612" width="4.42578125" style="268" customWidth="1"/>
    <col min="11613" max="11627" width="0" style="268" hidden="1" customWidth="1"/>
    <col min="11628" max="11628" width="9.140625" style="268" customWidth="1"/>
    <col min="11629" max="11773" width="9.140625" style="268"/>
    <col min="11774" max="11774" width="3.140625" style="268" customWidth="1"/>
    <col min="11775" max="11775" width="12.28515625" style="268" customWidth="1"/>
    <col min="11776" max="11776" width="34.85546875" style="268" customWidth="1"/>
    <col min="11777" max="11777" width="8.42578125" style="268" customWidth="1"/>
    <col min="11778" max="11778" width="8.28515625" style="268" customWidth="1"/>
    <col min="11779" max="11779" width="9.42578125" style="268" customWidth="1"/>
    <col min="11780" max="11780" width="8.28515625" style="268" customWidth="1"/>
    <col min="11781" max="11783" width="6.42578125" style="268" customWidth="1"/>
    <col min="11784" max="11784" width="7.140625" style="268" customWidth="1"/>
    <col min="11785" max="11785" width="4.5703125" style="268" customWidth="1"/>
    <col min="11786" max="11786" width="6.7109375" style="268" customWidth="1"/>
    <col min="11787" max="11787" width="6.85546875" style="268" customWidth="1"/>
    <col min="11788" max="11788" width="6.28515625" style="268" customWidth="1"/>
    <col min="11789" max="11789" width="4" style="268" customWidth="1"/>
    <col min="11790" max="11790" width="7.28515625" style="268" customWidth="1"/>
    <col min="11791" max="11791" width="7.5703125" style="268" customWidth="1"/>
    <col min="11792" max="11792" width="6" style="268" customWidth="1"/>
    <col min="11793" max="11793" width="4.7109375" style="268" customWidth="1"/>
    <col min="11794" max="11794" width="5.42578125" style="268" customWidth="1"/>
    <col min="11795" max="11795" width="5.7109375" style="268" customWidth="1"/>
    <col min="11796" max="11796" width="5.85546875" style="268" customWidth="1"/>
    <col min="11797" max="11797" width="5.7109375" style="268" customWidth="1"/>
    <col min="11798" max="11808" width="0" style="268" hidden="1" customWidth="1"/>
    <col min="11809" max="11809" width="5.85546875" style="268" customWidth="1"/>
    <col min="11810" max="11810" width="5.7109375" style="268" customWidth="1"/>
    <col min="11811" max="11811" width="5" style="268" customWidth="1"/>
    <col min="11812" max="11812" width="4.140625" style="268" customWidth="1"/>
    <col min="11813" max="11813" width="5.85546875" style="268" customWidth="1"/>
    <col min="11814" max="11814" width="5.7109375" style="268" customWidth="1"/>
    <col min="11815" max="11815" width="4.7109375" style="268" customWidth="1"/>
    <col min="11816" max="11816" width="4.42578125" style="268" customWidth="1"/>
    <col min="11817" max="11820" width="0" style="268" hidden="1" customWidth="1"/>
    <col min="11821" max="11821" width="5.85546875" style="268" customWidth="1"/>
    <col min="11822" max="11822" width="5.42578125" style="268" customWidth="1"/>
    <col min="11823" max="11823" width="5.28515625" style="268" customWidth="1"/>
    <col min="11824" max="11824" width="4.85546875" style="268" customWidth="1"/>
    <col min="11825" max="11836" width="0" style="268" hidden="1" customWidth="1"/>
    <col min="11837" max="11837" width="5.85546875" style="268" customWidth="1"/>
    <col min="11838" max="11838" width="5.42578125" style="268" customWidth="1"/>
    <col min="11839" max="11839" width="5.140625" style="268" customWidth="1"/>
    <col min="11840" max="11840" width="4.140625" style="268" customWidth="1"/>
    <col min="11841" max="11841" width="6.140625" style="268" customWidth="1"/>
    <col min="11842" max="11843" width="5.5703125" style="268" customWidth="1"/>
    <col min="11844" max="11844" width="4.42578125" style="268" customWidth="1"/>
    <col min="11845" max="11856" width="0" style="268" hidden="1" customWidth="1"/>
    <col min="11857" max="11857" width="7.5703125" style="268" customWidth="1"/>
    <col min="11858" max="11858" width="6.42578125" style="268" customWidth="1"/>
    <col min="11859" max="11859" width="5.42578125" style="268" customWidth="1"/>
    <col min="11860" max="11860" width="5.140625" style="268" customWidth="1"/>
    <col min="11861" max="11861" width="5.7109375" style="268" customWidth="1"/>
    <col min="11862" max="11862" width="5.42578125" style="268" customWidth="1"/>
    <col min="11863" max="11863" width="4.5703125" style="268" customWidth="1"/>
    <col min="11864" max="11864" width="5.42578125" style="268" customWidth="1"/>
    <col min="11865" max="11867" width="5.85546875" style="268" customWidth="1"/>
    <col min="11868" max="11868" width="4.42578125" style="268" customWidth="1"/>
    <col min="11869" max="11883" width="0" style="268" hidden="1" customWidth="1"/>
    <col min="11884" max="11884" width="9.140625" style="268" customWidth="1"/>
    <col min="11885" max="12029" width="9.140625" style="268"/>
    <col min="12030" max="12030" width="3.140625" style="268" customWidth="1"/>
    <col min="12031" max="12031" width="12.28515625" style="268" customWidth="1"/>
    <col min="12032" max="12032" width="34.85546875" style="268" customWidth="1"/>
    <col min="12033" max="12033" width="8.42578125" style="268" customWidth="1"/>
    <col min="12034" max="12034" width="8.28515625" style="268" customWidth="1"/>
    <col min="12035" max="12035" width="9.42578125" style="268" customWidth="1"/>
    <col min="12036" max="12036" width="8.28515625" style="268" customWidth="1"/>
    <col min="12037" max="12039" width="6.42578125" style="268" customWidth="1"/>
    <col min="12040" max="12040" width="7.140625" style="268" customWidth="1"/>
    <col min="12041" max="12041" width="4.5703125" style="268" customWidth="1"/>
    <col min="12042" max="12042" width="6.7109375" style="268" customWidth="1"/>
    <col min="12043" max="12043" width="6.85546875" style="268" customWidth="1"/>
    <col min="12044" max="12044" width="6.28515625" style="268" customWidth="1"/>
    <col min="12045" max="12045" width="4" style="268" customWidth="1"/>
    <col min="12046" max="12046" width="7.28515625" style="268" customWidth="1"/>
    <col min="12047" max="12047" width="7.5703125" style="268" customWidth="1"/>
    <col min="12048" max="12048" width="6" style="268" customWidth="1"/>
    <col min="12049" max="12049" width="4.7109375" style="268" customWidth="1"/>
    <col min="12050" max="12050" width="5.42578125" style="268" customWidth="1"/>
    <col min="12051" max="12051" width="5.7109375" style="268" customWidth="1"/>
    <col min="12052" max="12052" width="5.85546875" style="268" customWidth="1"/>
    <col min="12053" max="12053" width="5.7109375" style="268" customWidth="1"/>
    <col min="12054" max="12064" width="0" style="268" hidden="1" customWidth="1"/>
    <col min="12065" max="12065" width="5.85546875" style="268" customWidth="1"/>
    <col min="12066" max="12066" width="5.7109375" style="268" customWidth="1"/>
    <col min="12067" max="12067" width="5" style="268" customWidth="1"/>
    <col min="12068" max="12068" width="4.140625" style="268" customWidth="1"/>
    <col min="12069" max="12069" width="5.85546875" style="268" customWidth="1"/>
    <col min="12070" max="12070" width="5.7109375" style="268" customWidth="1"/>
    <col min="12071" max="12071" width="4.7109375" style="268" customWidth="1"/>
    <col min="12072" max="12072" width="4.42578125" style="268" customWidth="1"/>
    <col min="12073" max="12076" width="0" style="268" hidden="1" customWidth="1"/>
    <col min="12077" max="12077" width="5.85546875" style="268" customWidth="1"/>
    <col min="12078" max="12078" width="5.42578125" style="268" customWidth="1"/>
    <col min="12079" max="12079" width="5.28515625" style="268" customWidth="1"/>
    <col min="12080" max="12080" width="4.85546875" style="268" customWidth="1"/>
    <col min="12081" max="12092" width="0" style="268" hidden="1" customWidth="1"/>
    <col min="12093" max="12093" width="5.85546875" style="268" customWidth="1"/>
    <col min="12094" max="12094" width="5.42578125" style="268" customWidth="1"/>
    <col min="12095" max="12095" width="5.140625" style="268" customWidth="1"/>
    <col min="12096" max="12096" width="4.140625" style="268" customWidth="1"/>
    <col min="12097" max="12097" width="6.140625" style="268" customWidth="1"/>
    <col min="12098" max="12099" width="5.5703125" style="268" customWidth="1"/>
    <col min="12100" max="12100" width="4.42578125" style="268" customWidth="1"/>
    <col min="12101" max="12112" width="0" style="268" hidden="1" customWidth="1"/>
    <col min="12113" max="12113" width="7.5703125" style="268" customWidth="1"/>
    <col min="12114" max="12114" width="6.42578125" style="268" customWidth="1"/>
    <col min="12115" max="12115" width="5.42578125" style="268" customWidth="1"/>
    <col min="12116" max="12116" width="5.140625" style="268" customWidth="1"/>
    <col min="12117" max="12117" width="5.7109375" style="268" customWidth="1"/>
    <col min="12118" max="12118" width="5.42578125" style="268" customWidth="1"/>
    <col min="12119" max="12119" width="4.5703125" style="268" customWidth="1"/>
    <col min="12120" max="12120" width="5.42578125" style="268" customWidth="1"/>
    <col min="12121" max="12123" width="5.85546875" style="268" customWidth="1"/>
    <col min="12124" max="12124" width="4.42578125" style="268" customWidth="1"/>
    <col min="12125" max="12139" width="0" style="268" hidden="1" customWidth="1"/>
    <col min="12140" max="12140" width="9.140625" style="268" customWidth="1"/>
    <col min="12141" max="12285" width="9.140625" style="268"/>
    <col min="12286" max="12286" width="3.140625" style="268" customWidth="1"/>
    <col min="12287" max="12287" width="12.28515625" style="268" customWidth="1"/>
    <col min="12288" max="12288" width="34.85546875" style="268" customWidth="1"/>
    <col min="12289" max="12289" width="8.42578125" style="268" customWidth="1"/>
    <col min="12290" max="12290" width="8.28515625" style="268" customWidth="1"/>
    <col min="12291" max="12291" width="9.42578125" style="268" customWidth="1"/>
    <col min="12292" max="12292" width="8.28515625" style="268" customWidth="1"/>
    <col min="12293" max="12295" width="6.42578125" style="268" customWidth="1"/>
    <col min="12296" max="12296" width="7.140625" style="268" customWidth="1"/>
    <col min="12297" max="12297" width="4.5703125" style="268" customWidth="1"/>
    <col min="12298" max="12298" width="6.7109375" style="268" customWidth="1"/>
    <col min="12299" max="12299" width="6.85546875" style="268" customWidth="1"/>
    <col min="12300" max="12300" width="6.28515625" style="268" customWidth="1"/>
    <col min="12301" max="12301" width="4" style="268" customWidth="1"/>
    <col min="12302" max="12302" width="7.28515625" style="268" customWidth="1"/>
    <col min="12303" max="12303" width="7.5703125" style="268" customWidth="1"/>
    <col min="12304" max="12304" width="6" style="268" customWidth="1"/>
    <col min="12305" max="12305" width="4.7109375" style="268" customWidth="1"/>
    <col min="12306" max="12306" width="5.42578125" style="268" customWidth="1"/>
    <col min="12307" max="12307" width="5.7109375" style="268" customWidth="1"/>
    <col min="12308" max="12308" width="5.85546875" style="268" customWidth="1"/>
    <col min="12309" max="12309" width="5.7109375" style="268" customWidth="1"/>
    <col min="12310" max="12320" width="0" style="268" hidden="1" customWidth="1"/>
    <col min="12321" max="12321" width="5.85546875" style="268" customWidth="1"/>
    <col min="12322" max="12322" width="5.7109375" style="268" customWidth="1"/>
    <col min="12323" max="12323" width="5" style="268" customWidth="1"/>
    <col min="12324" max="12324" width="4.140625" style="268" customWidth="1"/>
    <col min="12325" max="12325" width="5.85546875" style="268" customWidth="1"/>
    <col min="12326" max="12326" width="5.7109375" style="268" customWidth="1"/>
    <col min="12327" max="12327" width="4.7109375" style="268" customWidth="1"/>
    <col min="12328" max="12328" width="4.42578125" style="268" customWidth="1"/>
    <col min="12329" max="12332" width="0" style="268" hidden="1" customWidth="1"/>
    <col min="12333" max="12333" width="5.85546875" style="268" customWidth="1"/>
    <col min="12334" max="12334" width="5.42578125" style="268" customWidth="1"/>
    <col min="12335" max="12335" width="5.28515625" style="268" customWidth="1"/>
    <col min="12336" max="12336" width="4.85546875" style="268" customWidth="1"/>
    <col min="12337" max="12348" width="0" style="268" hidden="1" customWidth="1"/>
    <col min="12349" max="12349" width="5.85546875" style="268" customWidth="1"/>
    <col min="12350" max="12350" width="5.42578125" style="268" customWidth="1"/>
    <col min="12351" max="12351" width="5.140625" style="268" customWidth="1"/>
    <col min="12352" max="12352" width="4.140625" style="268" customWidth="1"/>
    <col min="12353" max="12353" width="6.140625" style="268" customWidth="1"/>
    <col min="12354" max="12355" width="5.5703125" style="268" customWidth="1"/>
    <col min="12356" max="12356" width="4.42578125" style="268" customWidth="1"/>
    <col min="12357" max="12368" width="0" style="268" hidden="1" customWidth="1"/>
    <col min="12369" max="12369" width="7.5703125" style="268" customWidth="1"/>
    <col min="12370" max="12370" width="6.42578125" style="268" customWidth="1"/>
    <col min="12371" max="12371" width="5.42578125" style="268" customWidth="1"/>
    <col min="12372" max="12372" width="5.140625" style="268" customWidth="1"/>
    <col min="12373" max="12373" width="5.7109375" style="268" customWidth="1"/>
    <col min="12374" max="12374" width="5.42578125" style="268" customWidth="1"/>
    <col min="12375" max="12375" width="4.5703125" style="268" customWidth="1"/>
    <col min="12376" max="12376" width="5.42578125" style="268" customWidth="1"/>
    <col min="12377" max="12379" width="5.85546875" style="268" customWidth="1"/>
    <col min="12380" max="12380" width="4.42578125" style="268" customWidth="1"/>
    <col min="12381" max="12395" width="0" style="268" hidden="1" customWidth="1"/>
    <col min="12396" max="12396" width="9.140625" style="268" customWidth="1"/>
    <col min="12397" max="12541" width="9.140625" style="268"/>
    <col min="12542" max="12542" width="3.140625" style="268" customWidth="1"/>
    <col min="12543" max="12543" width="12.28515625" style="268" customWidth="1"/>
    <col min="12544" max="12544" width="34.85546875" style="268" customWidth="1"/>
    <col min="12545" max="12545" width="8.42578125" style="268" customWidth="1"/>
    <col min="12546" max="12546" width="8.28515625" style="268" customWidth="1"/>
    <col min="12547" max="12547" width="9.42578125" style="268" customWidth="1"/>
    <col min="12548" max="12548" width="8.28515625" style="268" customWidth="1"/>
    <col min="12549" max="12551" width="6.42578125" style="268" customWidth="1"/>
    <col min="12552" max="12552" width="7.140625" style="268" customWidth="1"/>
    <col min="12553" max="12553" width="4.5703125" style="268" customWidth="1"/>
    <col min="12554" max="12554" width="6.7109375" style="268" customWidth="1"/>
    <col min="12555" max="12555" width="6.85546875" style="268" customWidth="1"/>
    <col min="12556" max="12556" width="6.28515625" style="268" customWidth="1"/>
    <col min="12557" max="12557" width="4" style="268" customWidth="1"/>
    <col min="12558" max="12558" width="7.28515625" style="268" customWidth="1"/>
    <col min="12559" max="12559" width="7.5703125" style="268" customWidth="1"/>
    <col min="12560" max="12560" width="6" style="268" customWidth="1"/>
    <col min="12561" max="12561" width="4.7109375" style="268" customWidth="1"/>
    <col min="12562" max="12562" width="5.42578125" style="268" customWidth="1"/>
    <col min="12563" max="12563" width="5.7109375" style="268" customWidth="1"/>
    <col min="12564" max="12564" width="5.85546875" style="268" customWidth="1"/>
    <col min="12565" max="12565" width="5.7109375" style="268" customWidth="1"/>
    <col min="12566" max="12576" width="0" style="268" hidden="1" customWidth="1"/>
    <col min="12577" max="12577" width="5.85546875" style="268" customWidth="1"/>
    <col min="12578" max="12578" width="5.7109375" style="268" customWidth="1"/>
    <col min="12579" max="12579" width="5" style="268" customWidth="1"/>
    <col min="12580" max="12580" width="4.140625" style="268" customWidth="1"/>
    <col min="12581" max="12581" width="5.85546875" style="268" customWidth="1"/>
    <col min="12582" max="12582" width="5.7109375" style="268" customWidth="1"/>
    <col min="12583" max="12583" width="4.7109375" style="268" customWidth="1"/>
    <col min="12584" max="12584" width="4.42578125" style="268" customWidth="1"/>
    <col min="12585" max="12588" width="0" style="268" hidden="1" customWidth="1"/>
    <col min="12589" max="12589" width="5.85546875" style="268" customWidth="1"/>
    <col min="12590" max="12590" width="5.42578125" style="268" customWidth="1"/>
    <col min="12591" max="12591" width="5.28515625" style="268" customWidth="1"/>
    <col min="12592" max="12592" width="4.85546875" style="268" customWidth="1"/>
    <col min="12593" max="12604" width="0" style="268" hidden="1" customWidth="1"/>
    <col min="12605" max="12605" width="5.85546875" style="268" customWidth="1"/>
    <col min="12606" max="12606" width="5.42578125" style="268" customWidth="1"/>
    <col min="12607" max="12607" width="5.140625" style="268" customWidth="1"/>
    <col min="12608" max="12608" width="4.140625" style="268" customWidth="1"/>
    <col min="12609" max="12609" width="6.140625" style="268" customWidth="1"/>
    <col min="12610" max="12611" width="5.5703125" style="268" customWidth="1"/>
    <col min="12612" max="12612" width="4.42578125" style="268" customWidth="1"/>
    <col min="12613" max="12624" width="0" style="268" hidden="1" customWidth="1"/>
    <col min="12625" max="12625" width="7.5703125" style="268" customWidth="1"/>
    <col min="12626" max="12626" width="6.42578125" style="268" customWidth="1"/>
    <col min="12627" max="12627" width="5.42578125" style="268" customWidth="1"/>
    <col min="12628" max="12628" width="5.140625" style="268" customWidth="1"/>
    <col min="12629" max="12629" width="5.7109375" style="268" customWidth="1"/>
    <col min="12630" max="12630" width="5.42578125" style="268" customWidth="1"/>
    <col min="12631" max="12631" width="4.5703125" style="268" customWidth="1"/>
    <col min="12632" max="12632" width="5.42578125" style="268" customWidth="1"/>
    <col min="12633" max="12635" width="5.85546875" style="268" customWidth="1"/>
    <col min="12636" max="12636" width="4.42578125" style="268" customWidth="1"/>
    <col min="12637" max="12651" width="0" style="268" hidden="1" customWidth="1"/>
    <col min="12652" max="12652" width="9.140625" style="268" customWidth="1"/>
    <col min="12653" max="12797" width="9.140625" style="268"/>
    <col min="12798" max="12798" width="3.140625" style="268" customWidth="1"/>
    <col min="12799" max="12799" width="12.28515625" style="268" customWidth="1"/>
    <col min="12800" max="12800" width="34.85546875" style="268" customWidth="1"/>
    <col min="12801" max="12801" width="8.42578125" style="268" customWidth="1"/>
    <col min="12802" max="12802" width="8.28515625" style="268" customWidth="1"/>
    <col min="12803" max="12803" width="9.42578125" style="268" customWidth="1"/>
    <col min="12804" max="12804" width="8.28515625" style="268" customWidth="1"/>
    <col min="12805" max="12807" width="6.42578125" style="268" customWidth="1"/>
    <col min="12808" max="12808" width="7.140625" style="268" customWidth="1"/>
    <col min="12809" max="12809" width="4.5703125" style="268" customWidth="1"/>
    <col min="12810" max="12810" width="6.7109375" style="268" customWidth="1"/>
    <col min="12811" max="12811" width="6.85546875" style="268" customWidth="1"/>
    <col min="12812" max="12812" width="6.28515625" style="268" customWidth="1"/>
    <col min="12813" max="12813" width="4" style="268" customWidth="1"/>
    <col min="12814" max="12814" width="7.28515625" style="268" customWidth="1"/>
    <col min="12815" max="12815" width="7.5703125" style="268" customWidth="1"/>
    <col min="12816" max="12816" width="6" style="268" customWidth="1"/>
    <col min="12817" max="12817" width="4.7109375" style="268" customWidth="1"/>
    <col min="12818" max="12818" width="5.42578125" style="268" customWidth="1"/>
    <col min="12819" max="12819" width="5.7109375" style="268" customWidth="1"/>
    <col min="12820" max="12820" width="5.85546875" style="268" customWidth="1"/>
    <col min="12821" max="12821" width="5.7109375" style="268" customWidth="1"/>
    <col min="12822" max="12832" width="0" style="268" hidden="1" customWidth="1"/>
    <col min="12833" max="12833" width="5.85546875" style="268" customWidth="1"/>
    <col min="12834" max="12834" width="5.7109375" style="268" customWidth="1"/>
    <col min="12835" max="12835" width="5" style="268" customWidth="1"/>
    <col min="12836" max="12836" width="4.140625" style="268" customWidth="1"/>
    <col min="12837" max="12837" width="5.85546875" style="268" customWidth="1"/>
    <col min="12838" max="12838" width="5.7109375" style="268" customWidth="1"/>
    <col min="12839" max="12839" width="4.7109375" style="268" customWidth="1"/>
    <col min="12840" max="12840" width="4.42578125" style="268" customWidth="1"/>
    <col min="12841" max="12844" width="0" style="268" hidden="1" customWidth="1"/>
    <col min="12845" max="12845" width="5.85546875" style="268" customWidth="1"/>
    <col min="12846" max="12846" width="5.42578125" style="268" customWidth="1"/>
    <col min="12847" max="12847" width="5.28515625" style="268" customWidth="1"/>
    <col min="12848" max="12848" width="4.85546875" style="268" customWidth="1"/>
    <col min="12849" max="12860" width="0" style="268" hidden="1" customWidth="1"/>
    <col min="12861" max="12861" width="5.85546875" style="268" customWidth="1"/>
    <col min="12862" max="12862" width="5.42578125" style="268" customWidth="1"/>
    <col min="12863" max="12863" width="5.140625" style="268" customWidth="1"/>
    <col min="12864" max="12864" width="4.140625" style="268" customWidth="1"/>
    <col min="12865" max="12865" width="6.140625" style="268" customWidth="1"/>
    <col min="12866" max="12867" width="5.5703125" style="268" customWidth="1"/>
    <col min="12868" max="12868" width="4.42578125" style="268" customWidth="1"/>
    <col min="12869" max="12880" width="0" style="268" hidden="1" customWidth="1"/>
    <col min="12881" max="12881" width="7.5703125" style="268" customWidth="1"/>
    <col min="12882" max="12882" width="6.42578125" style="268" customWidth="1"/>
    <col min="12883" max="12883" width="5.42578125" style="268" customWidth="1"/>
    <col min="12884" max="12884" width="5.140625" style="268" customWidth="1"/>
    <col min="12885" max="12885" width="5.7109375" style="268" customWidth="1"/>
    <col min="12886" max="12886" width="5.42578125" style="268" customWidth="1"/>
    <col min="12887" max="12887" width="4.5703125" style="268" customWidth="1"/>
    <col min="12888" max="12888" width="5.42578125" style="268" customWidth="1"/>
    <col min="12889" max="12891" width="5.85546875" style="268" customWidth="1"/>
    <col min="12892" max="12892" width="4.42578125" style="268" customWidth="1"/>
    <col min="12893" max="12907" width="0" style="268" hidden="1" customWidth="1"/>
    <col min="12908" max="12908" width="9.140625" style="268" customWidth="1"/>
    <col min="12909" max="13053" width="9.140625" style="268"/>
    <col min="13054" max="13054" width="3.140625" style="268" customWidth="1"/>
    <col min="13055" max="13055" width="12.28515625" style="268" customWidth="1"/>
    <col min="13056" max="13056" width="34.85546875" style="268" customWidth="1"/>
    <col min="13057" max="13057" width="8.42578125" style="268" customWidth="1"/>
    <col min="13058" max="13058" width="8.28515625" style="268" customWidth="1"/>
    <col min="13059" max="13059" width="9.42578125" style="268" customWidth="1"/>
    <col min="13060" max="13060" width="8.28515625" style="268" customWidth="1"/>
    <col min="13061" max="13063" width="6.42578125" style="268" customWidth="1"/>
    <col min="13064" max="13064" width="7.140625" style="268" customWidth="1"/>
    <col min="13065" max="13065" width="4.5703125" style="268" customWidth="1"/>
    <col min="13066" max="13066" width="6.7109375" style="268" customWidth="1"/>
    <col min="13067" max="13067" width="6.85546875" style="268" customWidth="1"/>
    <col min="13068" max="13068" width="6.28515625" style="268" customWidth="1"/>
    <col min="13069" max="13069" width="4" style="268" customWidth="1"/>
    <col min="13070" max="13070" width="7.28515625" style="268" customWidth="1"/>
    <col min="13071" max="13071" width="7.5703125" style="268" customWidth="1"/>
    <col min="13072" max="13072" width="6" style="268" customWidth="1"/>
    <col min="13073" max="13073" width="4.7109375" style="268" customWidth="1"/>
    <col min="13074" max="13074" width="5.42578125" style="268" customWidth="1"/>
    <col min="13075" max="13075" width="5.7109375" style="268" customWidth="1"/>
    <col min="13076" max="13076" width="5.85546875" style="268" customWidth="1"/>
    <col min="13077" max="13077" width="5.7109375" style="268" customWidth="1"/>
    <col min="13078" max="13088" width="0" style="268" hidden="1" customWidth="1"/>
    <col min="13089" max="13089" width="5.85546875" style="268" customWidth="1"/>
    <col min="13090" max="13090" width="5.7109375" style="268" customWidth="1"/>
    <col min="13091" max="13091" width="5" style="268" customWidth="1"/>
    <col min="13092" max="13092" width="4.140625" style="268" customWidth="1"/>
    <col min="13093" max="13093" width="5.85546875" style="268" customWidth="1"/>
    <col min="13094" max="13094" width="5.7109375" style="268" customWidth="1"/>
    <col min="13095" max="13095" width="4.7109375" style="268" customWidth="1"/>
    <col min="13096" max="13096" width="4.42578125" style="268" customWidth="1"/>
    <col min="13097" max="13100" width="0" style="268" hidden="1" customWidth="1"/>
    <col min="13101" max="13101" width="5.85546875" style="268" customWidth="1"/>
    <col min="13102" max="13102" width="5.42578125" style="268" customWidth="1"/>
    <col min="13103" max="13103" width="5.28515625" style="268" customWidth="1"/>
    <col min="13104" max="13104" width="4.85546875" style="268" customWidth="1"/>
    <col min="13105" max="13116" width="0" style="268" hidden="1" customWidth="1"/>
    <col min="13117" max="13117" width="5.85546875" style="268" customWidth="1"/>
    <col min="13118" max="13118" width="5.42578125" style="268" customWidth="1"/>
    <col min="13119" max="13119" width="5.140625" style="268" customWidth="1"/>
    <col min="13120" max="13120" width="4.140625" style="268" customWidth="1"/>
    <col min="13121" max="13121" width="6.140625" style="268" customWidth="1"/>
    <col min="13122" max="13123" width="5.5703125" style="268" customWidth="1"/>
    <col min="13124" max="13124" width="4.42578125" style="268" customWidth="1"/>
    <col min="13125" max="13136" width="0" style="268" hidden="1" customWidth="1"/>
    <col min="13137" max="13137" width="7.5703125" style="268" customWidth="1"/>
    <col min="13138" max="13138" width="6.42578125" style="268" customWidth="1"/>
    <col min="13139" max="13139" width="5.42578125" style="268" customWidth="1"/>
    <col min="13140" max="13140" width="5.140625" style="268" customWidth="1"/>
    <col min="13141" max="13141" width="5.7109375" style="268" customWidth="1"/>
    <col min="13142" max="13142" width="5.42578125" style="268" customWidth="1"/>
    <col min="13143" max="13143" width="4.5703125" style="268" customWidth="1"/>
    <col min="13144" max="13144" width="5.42578125" style="268" customWidth="1"/>
    <col min="13145" max="13147" width="5.85546875" style="268" customWidth="1"/>
    <col min="13148" max="13148" width="4.42578125" style="268" customWidth="1"/>
    <col min="13149" max="13163" width="0" style="268" hidden="1" customWidth="1"/>
    <col min="13164" max="13164" width="9.140625" style="268" customWidth="1"/>
    <col min="13165" max="13309" width="9.140625" style="268"/>
    <col min="13310" max="13310" width="3.140625" style="268" customWidth="1"/>
    <col min="13311" max="13311" width="12.28515625" style="268" customWidth="1"/>
    <col min="13312" max="13312" width="34.85546875" style="268" customWidth="1"/>
    <col min="13313" max="13313" width="8.42578125" style="268" customWidth="1"/>
    <col min="13314" max="13314" width="8.28515625" style="268" customWidth="1"/>
    <col min="13315" max="13315" width="9.42578125" style="268" customWidth="1"/>
    <col min="13316" max="13316" width="8.28515625" style="268" customWidth="1"/>
    <col min="13317" max="13319" width="6.42578125" style="268" customWidth="1"/>
    <col min="13320" max="13320" width="7.140625" style="268" customWidth="1"/>
    <col min="13321" max="13321" width="4.5703125" style="268" customWidth="1"/>
    <col min="13322" max="13322" width="6.7109375" style="268" customWidth="1"/>
    <col min="13323" max="13323" width="6.85546875" style="268" customWidth="1"/>
    <col min="13324" max="13324" width="6.28515625" style="268" customWidth="1"/>
    <col min="13325" max="13325" width="4" style="268" customWidth="1"/>
    <col min="13326" max="13326" width="7.28515625" style="268" customWidth="1"/>
    <col min="13327" max="13327" width="7.5703125" style="268" customWidth="1"/>
    <col min="13328" max="13328" width="6" style="268" customWidth="1"/>
    <col min="13329" max="13329" width="4.7109375" style="268" customWidth="1"/>
    <col min="13330" max="13330" width="5.42578125" style="268" customWidth="1"/>
    <col min="13331" max="13331" width="5.7109375" style="268" customWidth="1"/>
    <col min="13332" max="13332" width="5.85546875" style="268" customWidth="1"/>
    <col min="13333" max="13333" width="5.7109375" style="268" customWidth="1"/>
    <col min="13334" max="13344" width="0" style="268" hidden="1" customWidth="1"/>
    <col min="13345" max="13345" width="5.85546875" style="268" customWidth="1"/>
    <col min="13346" max="13346" width="5.7109375" style="268" customWidth="1"/>
    <col min="13347" max="13347" width="5" style="268" customWidth="1"/>
    <col min="13348" max="13348" width="4.140625" style="268" customWidth="1"/>
    <col min="13349" max="13349" width="5.85546875" style="268" customWidth="1"/>
    <col min="13350" max="13350" width="5.7109375" style="268" customWidth="1"/>
    <col min="13351" max="13351" width="4.7109375" style="268" customWidth="1"/>
    <col min="13352" max="13352" width="4.42578125" style="268" customWidth="1"/>
    <col min="13353" max="13356" width="0" style="268" hidden="1" customWidth="1"/>
    <col min="13357" max="13357" width="5.85546875" style="268" customWidth="1"/>
    <col min="13358" max="13358" width="5.42578125" style="268" customWidth="1"/>
    <col min="13359" max="13359" width="5.28515625" style="268" customWidth="1"/>
    <col min="13360" max="13360" width="4.85546875" style="268" customWidth="1"/>
    <col min="13361" max="13372" width="0" style="268" hidden="1" customWidth="1"/>
    <col min="13373" max="13373" width="5.85546875" style="268" customWidth="1"/>
    <col min="13374" max="13374" width="5.42578125" style="268" customWidth="1"/>
    <col min="13375" max="13375" width="5.140625" style="268" customWidth="1"/>
    <col min="13376" max="13376" width="4.140625" style="268" customWidth="1"/>
    <col min="13377" max="13377" width="6.140625" style="268" customWidth="1"/>
    <col min="13378" max="13379" width="5.5703125" style="268" customWidth="1"/>
    <col min="13380" max="13380" width="4.42578125" style="268" customWidth="1"/>
    <col min="13381" max="13392" width="0" style="268" hidden="1" customWidth="1"/>
    <col min="13393" max="13393" width="7.5703125" style="268" customWidth="1"/>
    <col min="13394" max="13394" width="6.42578125" style="268" customWidth="1"/>
    <col min="13395" max="13395" width="5.42578125" style="268" customWidth="1"/>
    <col min="13396" max="13396" width="5.140625" style="268" customWidth="1"/>
    <col min="13397" max="13397" width="5.7109375" style="268" customWidth="1"/>
    <col min="13398" max="13398" width="5.42578125" style="268" customWidth="1"/>
    <col min="13399" max="13399" width="4.5703125" style="268" customWidth="1"/>
    <col min="13400" max="13400" width="5.42578125" style="268" customWidth="1"/>
    <col min="13401" max="13403" width="5.85546875" style="268" customWidth="1"/>
    <col min="13404" max="13404" width="4.42578125" style="268" customWidth="1"/>
    <col min="13405" max="13419" width="0" style="268" hidden="1" customWidth="1"/>
    <col min="13420" max="13420" width="9.140625" style="268" customWidth="1"/>
    <col min="13421" max="13565" width="9.140625" style="268"/>
    <col min="13566" max="13566" width="3.140625" style="268" customWidth="1"/>
    <col min="13567" max="13567" width="12.28515625" style="268" customWidth="1"/>
    <col min="13568" max="13568" width="34.85546875" style="268" customWidth="1"/>
    <col min="13569" max="13569" width="8.42578125" style="268" customWidth="1"/>
    <col min="13570" max="13570" width="8.28515625" style="268" customWidth="1"/>
    <col min="13571" max="13571" width="9.42578125" style="268" customWidth="1"/>
    <col min="13572" max="13572" width="8.28515625" style="268" customWidth="1"/>
    <col min="13573" max="13575" width="6.42578125" style="268" customWidth="1"/>
    <col min="13576" max="13576" width="7.140625" style="268" customWidth="1"/>
    <col min="13577" max="13577" width="4.5703125" style="268" customWidth="1"/>
    <col min="13578" max="13578" width="6.7109375" style="268" customWidth="1"/>
    <col min="13579" max="13579" width="6.85546875" style="268" customWidth="1"/>
    <col min="13580" max="13580" width="6.28515625" style="268" customWidth="1"/>
    <col min="13581" max="13581" width="4" style="268" customWidth="1"/>
    <col min="13582" max="13582" width="7.28515625" style="268" customWidth="1"/>
    <col min="13583" max="13583" width="7.5703125" style="268" customWidth="1"/>
    <col min="13584" max="13584" width="6" style="268" customWidth="1"/>
    <col min="13585" max="13585" width="4.7109375" style="268" customWidth="1"/>
    <col min="13586" max="13586" width="5.42578125" style="268" customWidth="1"/>
    <col min="13587" max="13587" width="5.7109375" style="268" customWidth="1"/>
    <col min="13588" max="13588" width="5.85546875" style="268" customWidth="1"/>
    <col min="13589" max="13589" width="5.7109375" style="268" customWidth="1"/>
    <col min="13590" max="13600" width="0" style="268" hidden="1" customWidth="1"/>
    <col min="13601" max="13601" width="5.85546875" style="268" customWidth="1"/>
    <col min="13602" max="13602" width="5.7109375" style="268" customWidth="1"/>
    <col min="13603" max="13603" width="5" style="268" customWidth="1"/>
    <col min="13604" max="13604" width="4.140625" style="268" customWidth="1"/>
    <col min="13605" max="13605" width="5.85546875" style="268" customWidth="1"/>
    <col min="13606" max="13606" width="5.7109375" style="268" customWidth="1"/>
    <col min="13607" max="13607" width="4.7109375" style="268" customWidth="1"/>
    <col min="13608" max="13608" width="4.42578125" style="268" customWidth="1"/>
    <col min="13609" max="13612" width="0" style="268" hidden="1" customWidth="1"/>
    <col min="13613" max="13613" width="5.85546875" style="268" customWidth="1"/>
    <col min="13614" max="13614" width="5.42578125" style="268" customWidth="1"/>
    <col min="13615" max="13615" width="5.28515625" style="268" customWidth="1"/>
    <col min="13616" max="13616" width="4.85546875" style="268" customWidth="1"/>
    <col min="13617" max="13628" width="0" style="268" hidden="1" customWidth="1"/>
    <col min="13629" max="13629" width="5.85546875" style="268" customWidth="1"/>
    <col min="13630" max="13630" width="5.42578125" style="268" customWidth="1"/>
    <col min="13631" max="13631" width="5.140625" style="268" customWidth="1"/>
    <col min="13632" max="13632" width="4.140625" style="268" customWidth="1"/>
    <col min="13633" max="13633" width="6.140625" style="268" customWidth="1"/>
    <col min="13634" max="13635" width="5.5703125" style="268" customWidth="1"/>
    <col min="13636" max="13636" width="4.42578125" style="268" customWidth="1"/>
    <col min="13637" max="13648" width="0" style="268" hidden="1" customWidth="1"/>
    <col min="13649" max="13649" width="7.5703125" style="268" customWidth="1"/>
    <col min="13650" max="13650" width="6.42578125" style="268" customWidth="1"/>
    <col min="13651" max="13651" width="5.42578125" style="268" customWidth="1"/>
    <col min="13652" max="13652" width="5.140625" style="268" customWidth="1"/>
    <col min="13653" max="13653" width="5.7109375" style="268" customWidth="1"/>
    <col min="13654" max="13654" width="5.42578125" style="268" customWidth="1"/>
    <col min="13655" max="13655" width="4.5703125" style="268" customWidth="1"/>
    <col min="13656" max="13656" width="5.42578125" style="268" customWidth="1"/>
    <col min="13657" max="13659" width="5.85546875" style="268" customWidth="1"/>
    <col min="13660" max="13660" width="4.42578125" style="268" customWidth="1"/>
    <col min="13661" max="13675" width="0" style="268" hidden="1" customWidth="1"/>
    <col min="13676" max="13676" width="9.140625" style="268" customWidth="1"/>
    <col min="13677" max="13821" width="9.140625" style="268"/>
    <col min="13822" max="13822" width="3.140625" style="268" customWidth="1"/>
    <col min="13823" max="13823" width="12.28515625" style="268" customWidth="1"/>
    <col min="13824" max="13824" width="34.85546875" style="268" customWidth="1"/>
    <col min="13825" max="13825" width="8.42578125" style="268" customWidth="1"/>
    <col min="13826" max="13826" width="8.28515625" style="268" customWidth="1"/>
    <col min="13827" max="13827" width="9.42578125" style="268" customWidth="1"/>
    <col min="13828" max="13828" width="8.28515625" style="268" customWidth="1"/>
    <col min="13829" max="13831" width="6.42578125" style="268" customWidth="1"/>
    <col min="13832" max="13832" width="7.140625" style="268" customWidth="1"/>
    <col min="13833" max="13833" width="4.5703125" style="268" customWidth="1"/>
    <col min="13834" max="13834" width="6.7109375" style="268" customWidth="1"/>
    <col min="13835" max="13835" width="6.85546875" style="268" customWidth="1"/>
    <col min="13836" max="13836" width="6.28515625" style="268" customWidth="1"/>
    <col min="13837" max="13837" width="4" style="268" customWidth="1"/>
    <col min="13838" max="13838" width="7.28515625" style="268" customWidth="1"/>
    <col min="13839" max="13839" width="7.5703125" style="268" customWidth="1"/>
    <col min="13840" max="13840" width="6" style="268" customWidth="1"/>
    <col min="13841" max="13841" width="4.7109375" style="268" customWidth="1"/>
    <col min="13842" max="13842" width="5.42578125" style="268" customWidth="1"/>
    <col min="13843" max="13843" width="5.7109375" style="268" customWidth="1"/>
    <col min="13844" max="13844" width="5.85546875" style="268" customWidth="1"/>
    <col min="13845" max="13845" width="5.7109375" style="268" customWidth="1"/>
    <col min="13846" max="13856" width="0" style="268" hidden="1" customWidth="1"/>
    <col min="13857" max="13857" width="5.85546875" style="268" customWidth="1"/>
    <col min="13858" max="13858" width="5.7109375" style="268" customWidth="1"/>
    <col min="13859" max="13859" width="5" style="268" customWidth="1"/>
    <col min="13860" max="13860" width="4.140625" style="268" customWidth="1"/>
    <col min="13861" max="13861" width="5.85546875" style="268" customWidth="1"/>
    <col min="13862" max="13862" width="5.7109375" style="268" customWidth="1"/>
    <col min="13863" max="13863" width="4.7109375" style="268" customWidth="1"/>
    <col min="13864" max="13864" width="4.42578125" style="268" customWidth="1"/>
    <col min="13865" max="13868" width="0" style="268" hidden="1" customWidth="1"/>
    <col min="13869" max="13869" width="5.85546875" style="268" customWidth="1"/>
    <col min="13870" max="13870" width="5.42578125" style="268" customWidth="1"/>
    <col min="13871" max="13871" width="5.28515625" style="268" customWidth="1"/>
    <col min="13872" max="13872" width="4.85546875" style="268" customWidth="1"/>
    <col min="13873" max="13884" width="0" style="268" hidden="1" customWidth="1"/>
    <col min="13885" max="13885" width="5.85546875" style="268" customWidth="1"/>
    <col min="13886" max="13886" width="5.42578125" style="268" customWidth="1"/>
    <col min="13887" max="13887" width="5.140625" style="268" customWidth="1"/>
    <col min="13888" max="13888" width="4.140625" style="268" customWidth="1"/>
    <col min="13889" max="13889" width="6.140625" style="268" customWidth="1"/>
    <col min="13890" max="13891" width="5.5703125" style="268" customWidth="1"/>
    <col min="13892" max="13892" width="4.42578125" style="268" customWidth="1"/>
    <col min="13893" max="13904" width="0" style="268" hidden="1" customWidth="1"/>
    <col min="13905" max="13905" width="7.5703125" style="268" customWidth="1"/>
    <col min="13906" max="13906" width="6.42578125" style="268" customWidth="1"/>
    <col min="13907" max="13907" width="5.42578125" style="268" customWidth="1"/>
    <col min="13908" max="13908" width="5.140625" style="268" customWidth="1"/>
    <col min="13909" max="13909" width="5.7109375" style="268" customWidth="1"/>
    <col min="13910" max="13910" width="5.42578125" style="268" customWidth="1"/>
    <col min="13911" max="13911" width="4.5703125" style="268" customWidth="1"/>
    <col min="13912" max="13912" width="5.42578125" style="268" customWidth="1"/>
    <col min="13913" max="13915" width="5.85546875" style="268" customWidth="1"/>
    <col min="13916" max="13916" width="4.42578125" style="268" customWidth="1"/>
    <col min="13917" max="13931" width="0" style="268" hidden="1" customWidth="1"/>
    <col min="13932" max="13932" width="9.140625" style="268" customWidth="1"/>
    <col min="13933" max="14077" width="9.140625" style="268"/>
    <col min="14078" max="14078" width="3.140625" style="268" customWidth="1"/>
    <col min="14079" max="14079" width="12.28515625" style="268" customWidth="1"/>
    <col min="14080" max="14080" width="34.85546875" style="268" customWidth="1"/>
    <col min="14081" max="14081" width="8.42578125" style="268" customWidth="1"/>
    <col min="14082" max="14082" width="8.28515625" style="268" customWidth="1"/>
    <col min="14083" max="14083" width="9.42578125" style="268" customWidth="1"/>
    <col min="14084" max="14084" width="8.28515625" style="268" customWidth="1"/>
    <col min="14085" max="14087" width="6.42578125" style="268" customWidth="1"/>
    <col min="14088" max="14088" width="7.140625" style="268" customWidth="1"/>
    <col min="14089" max="14089" width="4.5703125" style="268" customWidth="1"/>
    <col min="14090" max="14090" width="6.7109375" style="268" customWidth="1"/>
    <col min="14091" max="14091" width="6.85546875" style="268" customWidth="1"/>
    <col min="14092" max="14092" width="6.28515625" style="268" customWidth="1"/>
    <col min="14093" max="14093" width="4" style="268" customWidth="1"/>
    <col min="14094" max="14094" width="7.28515625" style="268" customWidth="1"/>
    <col min="14095" max="14095" width="7.5703125" style="268" customWidth="1"/>
    <col min="14096" max="14096" width="6" style="268" customWidth="1"/>
    <col min="14097" max="14097" width="4.7109375" style="268" customWidth="1"/>
    <col min="14098" max="14098" width="5.42578125" style="268" customWidth="1"/>
    <col min="14099" max="14099" width="5.7109375" style="268" customWidth="1"/>
    <col min="14100" max="14100" width="5.85546875" style="268" customWidth="1"/>
    <col min="14101" max="14101" width="5.7109375" style="268" customWidth="1"/>
    <col min="14102" max="14112" width="0" style="268" hidden="1" customWidth="1"/>
    <col min="14113" max="14113" width="5.85546875" style="268" customWidth="1"/>
    <col min="14114" max="14114" width="5.7109375" style="268" customWidth="1"/>
    <col min="14115" max="14115" width="5" style="268" customWidth="1"/>
    <col min="14116" max="14116" width="4.140625" style="268" customWidth="1"/>
    <col min="14117" max="14117" width="5.85546875" style="268" customWidth="1"/>
    <col min="14118" max="14118" width="5.7109375" style="268" customWidth="1"/>
    <col min="14119" max="14119" width="4.7109375" style="268" customWidth="1"/>
    <col min="14120" max="14120" width="4.42578125" style="268" customWidth="1"/>
    <col min="14121" max="14124" width="0" style="268" hidden="1" customWidth="1"/>
    <col min="14125" max="14125" width="5.85546875" style="268" customWidth="1"/>
    <col min="14126" max="14126" width="5.42578125" style="268" customWidth="1"/>
    <col min="14127" max="14127" width="5.28515625" style="268" customWidth="1"/>
    <col min="14128" max="14128" width="4.85546875" style="268" customWidth="1"/>
    <col min="14129" max="14140" width="0" style="268" hidden="1" customWidth="1"/>
    <col min="14141" max="14141" width="5.85546875" style="268" customWidth="1"/>
    <col min="14142" max="14142" width="5.42578125" style="268" customWidth="1"/>
    <col min="14143" max="14143" width="5.140625" style="268" customWidth="1"/>
    <col min="14144" max="14144" width="4.140625" style="268" customWidth="1"/>
    <col min="14145" max="14145" width="6.140625" style="268" customWidth="1"/>
    <col min="14146" max="14147" width="5.5703125" style="268" customWidth="1"/>
    <col min="14148" max="14148" width="4.42578125" style="268" customWidth="1"/>
    <col min="14149" max="14160" width="0" style="268" hidden="1" customWidth="1"/>
    <col min="14161" max="14161" width="7.5703125" style="268" customWidth="1"/>
    <col min="14162" max="14162" width="6.42578125" style="268" customWidth="1"/>
    <col min="14163" max="14163" width="5.42578125" style="268" customWidth="1"/>
    <col min="14164" max="14164" width="5.140625" style="268" customWidth="1"/>
    <col min="14165" max="14165" width="5.7109375" style="268" customWidth="1"/>
    <col min="14166" max="14166" width="5.42578125" style="268" customWidth="1"/>
    <col min="14167" max="14167" width="4.5703125" style="268" customWidth="1"/>
    <col min="14168" max="14168" width="5.42578125" style="268" customWidth="1"/>
    <col min="14169" max="14171" width="5.85546875" style="268" customWidth="1"/>
    <col min="14172" max="14172" width="4.42578125" style="268" customWidth="1"/>
    <col min="14173" max="14187" width="0" style="268" hidden="1" customWidth="1"/>
    <col min="14188" max="14188" width="9.140625" style="268" customWidth="1"/>
    <col min="14189" max="14333" width="9.140625" style="268"/>
    <col min="14334" max="14334" width="3.140625" style="268" customWidth="1"/>
    <col min="14335" max="14335" width="12.28515625" style="268" customWidth="1"/>
    <col min="14336" max="14336" width="34.85546875" style="268" customWidth="1"/>
    <col min="14337" max="14337" width="8.42578125" style="268" customWidth="1"/>
    <col min="14338" max="14338" width="8.28515625" style="268" customWidth="1"/>
    <col min="14339" max="14339" width="9.42578125" style="268" customWidth="1"/>
    <col min="14340" max="14340" width="8.28515625" style="268" customWidth="1"/>
    <col min="14341" max="14343" width="6.42578125" style="268" customWidth="1"/>
    <col min="14344" max="14344" width="7.140625" style="268" customWidth="1"/>
    <col min="14345" max="14345" width="4.5703125" style="268" customWidth="1"/>
    <col min="14346" max="14346" width="6.7109375" style="268" customWidth="1"/>
    <col min="14347" max="14347" width="6.85546875" style="268" customWidth="1"/>
    <col min="14348" max="14348" width="6.28515625" style="268" customWidth="1"/>
    <col min="14349" max="14349" width="4" style="268" customWidth="1"/>
    <col min="14350" max="14350" width="7.28515625" style="268" customWidth="1"/>
    <col min="14351" max="14351" width="7.5703125" style="268" customWidth="1"/>
    <col min="14352" max="14352" width="6" style="268" customWidth="1"/>
    <col min="14353" max="14353" width="4.7109375" style="268" customWidth="1"/>
    <col min="14354" max="14354" width="5.42578125" style="268" customWidth="1"/>
    <col min="14355" max="14355" width="5.7109375" style="268" customWidth="1"/>
    <col min="14356" max="14356" width="5.85546875" style="268" customWidth="1"/>
    <col min="14357" max="14357" width="5.7109375" style="268" customWidth="1"/>
    <col min="14358" max="14368" width="0" style="268" hidden="1" customWidth="1"/>
    <col min="14369" max="14369" width="5.85546875" style="268" customWidth="1"/>
    <col min="14370" max="14370" width="5.7109375" style="268" customWidth="1"/>
    <col min="14371" max="14371" width="5" style="268" customWidth="1"/>
    <col min="14372" max="14372" width="4.140625" style="268" customWidth="1"/>
    <col min="14373" max="14373" width="5.85546875" style="268" customWidth="1"/>
    <col min="14374" max="14374" width="5.7109375" style="268" customWidth="1"/>
    <col min="14375" max="14375" width="4.7109375" style="268" customWidth="1"/>
    <col min="14376" max="14376" width="4.42578125" style="268" customWidth="1"/>
    <col min="14377" max="14380" width="0" style="268" hidden="1" customWidth="1"/>
    <col min="14381" max="14381" width="5.85546875" style="268" customWidth="1"/>
    <col min="14382" max="14382" width="5.42578125" style="268" customWidth="1"/>
    <col min="14383" max="14383" width="5.28515625" style="268" customWidth="1"/>
    <col min="14384" max="14384" width="4.85546875" style="268" customWidth="1"/>
    <col min="14385" max="14396" width="0" style="268" hidden="1" customWidth="1"/>
    <col min="14397" max="14397" width="5.85546875" style="268" customWidth="1"/>
    <col min="14398" max="14398" width="5.42578125" style="268" customWidth="1"/>
    <col min="14399" max="14399" width="5.140625" style="268" customWidth="1"/>
    <col min="14400" max="14400" width="4.140625" style="268" customWidth="1"/>
    <col min="14401" max="14401" width="6.140625" style="268" customWidth="1"/>
    <col min="14402" max="14403" width="5.5703125" style="268" customWidth="1"/>
    <col min="14404" max="14404" width="4.42578125" style="268" customWidth="1"/>
    <col min="14405" max="14416" width="0" style="268" hidden="1" customWidth="1"/>
    <col min="14417" max="14417" width="7.5703125" style="268" customWidth="1"/>
    <col min="14418" max="14418" width="6.42578125" style="268" customWidth="1"/>
    <col min="14419" max="14419" width="5.42578125" style="268" customWidth="1"/>
    <col min="14420" max="14420" width="5.140625" style="268" customWidth="1"/>
    <col min="14421" max="14421" width="5.7109375" style="268" customWidth="1"/>
    <col min="14422" max="14422" width="5.42578125" style="268" customWidth="1"/>
    <col min="14423" max="14423" width="4.5703125" style="268" customWidth="1"/>
    <col min="14424" max="14424" width="5.42578125" style="268" customWidth="1"/>
    <col min="14425" max="14427" width="5.85546875" style="268" customWidth="1"/>
    <col min="14428" max="14428" width="4.42578125" style="268" customWidth="1"/>
    <col min="14429" max="14443" width="0" style="268" hidden="1" customWidth="1"/>
    <col min="14444" max="14444" width="9.140625" style="268" customWidth="1"/>
    <col min="14445" max="14589" width="9.140625" style="268"/>
    <col min="14590" max="14590" width="3.140625" style="268" customWidth="1"/>
    <col min="14591" max="14591" width="12.28515625" style="268" customWidth="1"/>
    <col min="14592" max="14592" width="34.85546875" style="268" customWidth="1"/>
    <col min="14593" max="14593" width="8.42578125" style="268" customWidth="1"/>
    <col min="14594" max="14594" width="8.28515625" style="268" customWidth="1"/>
    <col min="14595" max="14595" width="9.42578125" style="268" customWidth="1"/>
    <col min="14596" max="14596" width="8.28515625" style="268" customWidth="1"/>
    <col min="14597" max="14599" width="6.42578125" style="268" customWidth="1"/>
    <col min="14600" max="14600" width="7.140625" style="268" customWidth="1"/>
    <col min="14601" max="14601" width="4.5703125" style="268" customWidth="1"/>
    <col min="14602" max="14602" width="6.7109375" style="268" customWidth="1"/>
    <col min="14603" max="14603" width="6.85546875" style="268" customWidth="1"/>
    <col min="14604" max="14604" width="6.28515625" style="268" customWidth="1"/>
    <col min="14605" max="14605" width="4" style="268" customWidth="1"/>
    <col min="14606" max="14606" width="7.28515625" style="268" customWidth="1"/>
    <col min="14607" max="14607" width="7.5703125" style="268" customWidth="1"/>
    <col min="14608" max="14608" width="6" style="268" customWidth="1"/>
    <col min="14609" max="14609" width="4.7109375" style="268" customWidth="1"/>
    <col min="14610" max="14610" width="5.42578125" style="268" customWidth="1"/>
    <col min="14611" max="14611" width="5.7109375" style="268" customWidth="1"/>
    <col min="14612" max="14612" width="5.85546875" style="268" customWidth="1"/>
    <col min="14613" max="14613" width="5.7109375" style="268" customWidth="1"/>
    <col min="14614" max="14624" width="0" style="268" hidden="1" customWidth="1"/>
    <col min="14625" max="14625" width="5.85546875" style="268" customWidth="1"/>
    <col min="14626" max="14626" width="5.7109375" style="268" customWidth="1"/>
    <col min="14627" max="14627" width="5" style="268" customWidth="1"/>
    <col min="14628" max="14628" width="4.140625" style="268" customWidth="1"/>
    <col min="14629" max="14629" width="5.85546875" style="268" customWidth="1"/>
    <col min="14630" max="14630" width="5.7109375" style="268" customWidth="1"/>
    <col min="14631" max="14631" width="4.7109375" style="268" customWidth="1"/>
    <col min="14632" max="14632" width="4.42578125" style="268" customWidth="1"/>
    <col min="14633" max="14636" width="0" style="268" hidden="1" customWidth="1"/>
    <col min="14637" max="14637" width="5.85546875" style="268" customWidth="1"/>
    <col min="14638" max="14638" width="5.42578125" style="268" customWidth="1"/>
    <col min="14639" max="14639" width="5.28515625" style="268" customWidth="1"/>
    <col min="14640" max="14640" width="4.85546875" style="268" customWidth="1"/>
    <col min="14641" max="14652" width="0" style="268" hidden="1" customWidth="1"/>
    <col min="14653" max="14653" width="5.85546875" style="268" customWidth="1"/>
    <col min="14654" max="14654" width="5.42578125" style="268" customWidth="1"/>
    <col min="14655" max="14655" width="5.140625" style="268" customWidth="1"/>
    <col min="14656" max="14656" width="4.140625" style="268" customWidth="1"/>
    <col min="14657" max="14657" width="6.140625" style="268" customWidth="1"/>
    <col min="14658" max="14659" width="5.5703125" style="268" customWidth="1"/>
    <col min="14660" max="14660" width="4.42578125" style="268" customWidth="1"/>
    <col min="14661" max="14672" width="0" style="268" hidden="1" customWidth="1"/>
    <col min="14673" max="14673" width="7.5703125" style="268" customWidth="1"/>
    <col min="14674" max="14674" width="6.42578125" style="268" customWidth="1"/>
    <col min="14675" max="14675" width="5.42578125" style="268" customWidth="1"/>
    <col min="14676" max="14676" width="5.140625" style="268" customWidth="1"/>
    <col min="14677" max="14677" width="5.7109375" style="268" customWidth="1"/>
    <col min="14678" max="14678" width="5.42578125" style="268" customWidth="1"/>
    <col min="14679" max="14679" width="4.5703125" style="268" customWidth="1"/>
    <col min="14680" max="14680" width="5.42578125" style="268" customWidth="1"/>
    <col min="14681" max="14683" width="5.85546875" style="268" customWidth="1"/>
    <col min="14684" max="14684" width="4.42578125" style="268" customWidth="1"/>
    <col min="14685" max="14699" width="0" style="268" hidden="1" customWidth="1"/>
    <col min="14700" max="14700" width="9.140625" style="268" customWidth="1"/>
    <col min="14701" max="14845" width="9.140625" style="268"/>
    <col min="14846" max="14846" width="3.140625" style="268" customWidth="1"/>
    <col min="14847" max="14847" width="12.28515625" style="268" customWidth="1"/>
    <col min="14848" max="14848" width="34.85546875" style="268" customWidth="1"/>
    <col min="14849" max="14849" width="8.42578125" style="268" customWidth="1"/>
    <col min="14850" max="14850" width="8.28515625" style="268" customWidth="1"/>
    <col min="14851" max="14851" width="9.42578125" style="268" customWidth="1"/>
    <col min="14852" max="14852" width="8.28515625" style="268" customWidth="1"/>
    <col min="14853" max="14855" width="6.42578125" style="268" customWidth="1"/>
    <col min="14856" max="14856" width="7.140625" style="268" customWidth="1"/>
    <col min="14857" max="14857" width="4.5703125" style="268" customWidth="1"/>
    <col min="14858" max="14858" width="6.7109375" style="268" customWidth="1"/>
    <col min="14859" max="14859" width="6.85546875" style="268" customWidth="1"/>
    <col min="14860" max="14860" width="6.28515625" style="268" customWidth="1"/>
    <col min="14861" max="14861" width="4" style="268" customWidth="1"/>
    <col min="14862" max="14862" width="7.28515625" style="268" customWidth="1"/>
    <col min="14863" max="14863" width="7.5703125" style="268" customWidth="1"/>
    <col min="14864" max="14864" width="6" style="268" customWidth="1"/>
    <col min="14865" max="14865" width="4.7109375" style="268" customWidth="1"/>
    <col min="14866" max="14866" width="5.42578125" style="268" customWidth="1"/>
    <col min="14867" max="14867" width="5.7109375" style="268" customWidth="1"/>
    <col min="14868" max="14868" width="5.85546875" style="268" customWidth="1"/>
    <col min="14869" max="14869" width="5.7109375" style="268" customWidth="1"/>
    <col min="14870" max="14880" width="0" style="268" hidden="1" customWidth="1"/>
    <col min="14881" max="14881" width="5.85546875" style="268" customWidth="1"/>
    <col min="14882" max="14882" width="5.7109375" style="268" customWidth="1"/>
    <col min="14883" max="14883" width="5" style="268" customWidth="1"/>
    <col min="14884" max="14884" width="4.140625" style="268" customWidth="1"/>
    <col min="14885" max="14885" width="5.85546875" style="268" customWidth="1"/>
    <col min="14886" max="14886" width="5.7109375" style="268" customWidth="1"/>
    <col min="14887" max="14887" width="4.7109375" style="268" customWidth="1"/>
    <col min="14888" max="14888" width="4.42578125" style="268" customWidth="1"/>
    <col min="14889" max="14892" width="0" style="268" hidden="1" customWidth="1"/>
    <col min="14893" max="14893" width="5.85546875" style="268" customWidth="1"/>
    <col min="14894" max="14894" width="5.42578125" style="268" customWidth="1"/>
    <col min="14895" max="14895" width="5.28515625" style="268" customWidth="1"/>
    <col min="14896" max="14896" width="4.85546875" style="268" customWidth="1"/>
    <col min="14897" max="14908" width="0" style="268" hidden="1" customWidth="1"/>
    <col min="14909" max="14909" width="5.85546875" style="268" customWidth="1"/>
    <col min="14910" max="14910" width="5.42578125" style="268" customWidth="1"/>
    <col min="14911" max="14911" width="5.140625" style="268" customWidth="1"/>
    <col min="14912" max="14912" width="4.140625" style="268" customWidth="1"/>
    <col min="14913" max="14913" width="6.140625" style="268" customWidth="1"/>
    <col min="14914" max="14915" width="5.5703125" style="268" customWidth="1"/>
    <col min="14916" max="14916" width="4.42578125" style="268" customWidth="1"/>
    <col min="14917" max="14928" width="0" style="268" hidden="1" customWidth="1"/>
    <col min="14929" max="14929" width="7.5703125" style="268" customWidth="1"/>
    <col min="14930" max="14930" width="6.42578125" style="268" customWidth="1"/>
    <col min="14931" max="14931" width="5.42578125" style="268" customWidth="1"/>
    <col min="14932" max="14932" width="5.140625" style="268" customWidth="1"/>
    <col min="14933" max="14933" width="5.7109375" style="268" customWidth="1"/>
    <col min="14934" max="14934" width="5.42578125" style="268" customWidth="1"/>
    <col min="14935" max="14935" width="4.5703125" style="268" customWidth="1"/>
    <col min="14936" max="14936" width="5.42578125" style="268" customWidth="1"/>
    <col min="14937" max="14939" width="5.85546875" style="268" customWidth="1"/>
    <col min="14940" max="14940" width="4.42578125" style="268" customWidth="1"/>
    <col min="14941" max="14955" width="0" style="268" hidden="1" customWidth="1"/>
    <col min="14956" max="14956" width="9.140625" style="268" customWidth="1"/>
    <col min="14957" max="15101" width="9.140625" style="268"/>
    <col min="15102" max="15102" width="3.140625" style="268" customWidth="1"/>
    <col min="15103" max="15103" width="12.28515625" style="268" customWidth="1"/>
    <col min="15104" max="15104" width="34.85546875" style="268" customWidth="1"/>
    <col min="15105" max="15105" width="8.42578125" style="268" customWidth="1"/>
    <col min="15106" max="15106" width="8.28515625" style="268" customWidth="1"/>
    <col min="15107" max="15107" width="9.42578125" style="268" customWidth="1"/>
    <col min="15108" max="15108" width="8.28515625" style="268" customWidth="1"/>
    <col min="15109" max="15111" width="6.42578125" style="268" customWidth="1"/>
    <col min="15112" max="15112" width="7.140625" style="268" customWidth="1"/>
    <col min="15113" max="15113" width="4.5703125" style="268" customWidth="1"/>
    <col min="15114" max="15114" width="6.7109375" style="268" customWidth="1"/>
    <col min="15115" max="15115" width="6.85546875" style="268" customWidth="1"/>
    <col min="15116" max="15116" width="6.28515625" style="268" customWidth="1"/>
    <col min="15117" max="15117" width="4" style="268" customWidth="1"/>
    <col min="15118" max="15118" width="7.28515625" style="268" customWidth="1"/>
    <col min="15119" max="15119" width="7.5703125" style="268" customWidth="1"/>
    <col min="15120" max="15120" width="6" style="268" customWidth="1"/>
    <col min="15121" max="15121" width="4.7109375" style="268" customWidth="1"/>
    <col min="15122" max="15122" width="5.42578125" style="268" customWidth="1"/>
    <col min="15123" max="15123" width="5.7109375" style="268" customWidth="1"/>
    <col min="15124" max="15124" width="5.85546875" style="268" customWidth="1"/>
    <col min="15125" max="15125" width="5.7109375" style="268" customWidth="1"/>
    <col min="15126" max="15136" width="0" style="268" hidden="1" customWidth="1"/>
    <col min="15137" max="15137" width="5.85546875" style="268" customWidth="1"/>
    <col min="15138" max="15138" width="5.7109375" style="268" customWidth="1"/>
    <col min="15139" max="15139" width="5" style="268" customWidth="1"/>
    <col min="15140" max="15140" width="4.140625" style="268" customWidth="1"/>
    <col min="15141" max="15141" width="5.85546875" style="268" customWidth="1"/>
    <col min="15142" max="15142" width="5.7109375" style="268" customWidth="1"/>
    <col min="15143" max="15143" width="4.7109375" style="268" customWidth="1"/>
    <col min="15144" max="15144" width="4.42578125" style="268" customWidth="1"/>
    <col min="15145" max="15148" width="0" style="268" hidden="1" customWidth="1"/>
    <col min="15149" max="15149" width="5.85546875" style="268" customWidth="1"/>
    <col min="15150" max="15150" width="5.42578125" style="268" customWidth="1"/>
    <col min="15151" max="15151" width="5.28515625" style="268" customWidth="1"/>
    <col min="15152" max="15152" width="4.85546875" style="268" customWidth="1"/>
    <col min="15153" max="15164" width="0" style="268" hidden="1" customWidth="1"/>
    <col min="15165" max="15165" width="5.85546875" style="268" customWidth="1"/>
    <col min="15166" max="15166" width="5.42578125" style="268" customWidth="1"/>
    <col min="15167" max="15167" width="5.140625" style="268" customWidth="1"/>
    <col min="15168" max="15168" width="4.140625" style="268" customWidth="1"/>
    <col min="15169" max="15169" width="6.140625" style="268" customWidth="1"/>
    <col min="15170" max="15171" width="5.5703125" style="268" customWidth="1"/>
    <col min="15172" max="15172" width="4.42578125" style="268" customWidth="1"/>
    <col min="15173" max="15184" width="0" style="268" hidden="1" customWidth="1"/>
    <col min="15185" max="15185" width="7.5703125" style="268" customWidth="1"/>
    <col min="15186" max="15186" width="6.42578125" style="268" customWidth="1"/>
    <col min="15187" max="15187" width="5.42578125" style="268" customWidth="1"/>
    <col min="15188" max="15188" width="5.140625" style="268" customWidth="1"/>
    <col min="15189" max="15189" width="5.7109375" style="268" customWidth="1"/>
    <col min="15190" max="15190" width="5.42578125" style="268" customWidth="1"/>
    <col min="15191" max="15191" width="4.5703125" style="268" customWidth="1"/>
    <col min="15192" max="15192" width="5.42578125" style="268" customWidth="1"/>
    <col min="15193" max="15195" width="5.85546875" style="268" customWidth="1"/>
    <col min="15196" max="15196" width="4.42578125" style="268" customWidth="1"/>
    <col min="15197" max="15211" width="0" style="268" hidden="1" customWidth="1"/>
    <col min="15212" max="15212" width="9.140625" style="268" customWidth="1"/>
    <col min="15213" max="15357" width="9.140625" style="268"/>
    <col min="15358" max="15358" width="3.140625" style="268" customWidth="1"/>
    <col min="15359" max="15359" width="12.28515625" style="268" customWidth="1"/>
    <col min="15360" max="15360" width="34.85546875" style="268" customWidth="1"/>
    <col min="15361" max="15361" width="8.42578125" style="268" customWidth="1"/>
    <col min="15362" max="15362" width="8.28515625" style="268" customWidth="1"/>
    <col min="15363" max="15363" width="9.42578125" style="268" customWidth="1"/>
    <col min="15364" max="15364" width="8.28515625" style="268" customWidth="1"/>
    <col min="15365" max="15367" width="6.42578125" style="268" customWidth="1"/>
    <col min="15368" max="15368" width="7.140625" style="268" customWidth="1"/>
    <col min="15369" max="15369" width="4.5703125" style="268" customWidth="1"/>
    <col min="15370" max="15370" width="6.7109375" style="268" customWidth="1"/>
    <col min="15371" max="15371" width="6.85546875" style="268" customWidth="1"/>
    <col min="15372" max="15372" width="6.28515625" style="268" customWidth="1"/>
    <col min="15373" max="15373" width="4" style="268" customWidth="1"/>
    <col min="15374" max="15374" width="7.28515625" style="268" customWidth="1"/>
    <col min="15375" max="15375" width="7.5703125" style="268" customWidth="1"/>
    <col min="15376" max="15376" width="6" style="268" customWidth="1"/>
    <col min="15377" max="15377" width="4.7109375" style="268" customWidth="1"/>
    <col min="15378" max="15378" width="5.42578125" style="268" customWidth="1"/>
    <col min="15379" max="15379" width="5.7109375" style="268" customWidth="1"/>
    <col min="15380" max="15380" width="5.85546875" style="268" customWidth="1"/>
    <col min="15381" max="15381" width="5.7109375" style="268" customWidth="1"/>
    <col min="15382" max="15392" width="0" style="268" hidden="1" customWidth="1"/>
    <col min="15393" max="15393" width="5.85546875" style="268" customWidth="1"/>
    <col min="15394" max="15394" width="5.7109375" style="268" customWidth="1"/>
    <col min="15395" max="15395" width="5" style="268" customWidth="1"/>
    <col min="15396" max="15396" width="4.140625" style="268" customWidth="1"/>
    <col min="15397" max="15397" width="5.85546875" style="268" customWidth="1"/>
    <col min="15398" max="15398" width="5.7109375" style="268" customWidth="1"/>
    <col min="15399" max="15399" width="4.7109375" style="268" customWidth="1"/>
    <col min="15400" max="15400" width="4.42578125" style="268" customWidth="1"/>
    <col min="15401" max="15404" width="0" style="268" hidden="1" customWidth="1"/>
    <col min="15405" max="15405" width="5.85546875" style="268" customWidth="1"/>
    <col min="15406" max="15406" width="5.42578125" style="268" customWidth="1"/>
    <col min="15407" max="15407" width="5.28515625" style="268" customWidth="1"/>
    <col min="15408" max="15408" width="4.85546875" style="268" customWidth="1"/>
    <col min="15409" max="15420" width="0" style="268" hidden="1" customWidth="1"/>
    <col min="15421" max="15421" width="5.85546875" style="268" customWidth="1"/>
    <col min="15422" max="15422" width="5.42578125" style="268" customWidth="1"/>
    <col min="15423" max="15423" width="5.140625" style="268" customWidth="1"/>
    <col min="15424" max="15424" width="4.140625" style="268" customWidth="1"/>
    <col min="15425" max="15425" width="6.140625" style="268" customWidth="1"/>
    <col min="15426" max="15427" width="5.5703125" style="268" customWidth="1"/>
    <col min="15428" max="15428" width="4.42578125" style="268" customWidth="1"/>
    <col min="15429" max="15440" width="0" style="268" hidden="1" customWidth="1"/>
    <col min="15441" max="15441" width="7.5703125" style="268" customWidth="1"/>
    <col min="15442" max="15442" width="6.42578125" style="268" customWidth="1"/>
    <col min="15443" max="15443" width="5.42578125" style="268" customWidth="1"/>
    <col min="15444" max="15444" width="5.140625" style="268" customWidth="1"/>
    <col min="15445" max="15445" width="5.7109375" style="268" customWidth="1"/>
    <col min="15446" max="15446" width="5.42578125" style="268" customWidth="1"/>
    <col min="15447" max="15447" width="4.5703125" style="268" customWidth="1"/>
    <col min="15448" max="15448" width="5.42578125" style="268" customWidth="1"/>
    <col min="15449" max="15451" width="5.85546875" style="268" customWidth="1"/>
    <col min="15452" max="15452" width="4.42578125" style="268" customWidth="1"/>
    <col min="15453" max="15467" width="0" style="268" hidden="1" customWidth="1"/>
    <col min="15468" max="15468" width="9.140625" style="268" customWidth="1"/>
    <col min="15469" max="15613" width="9.140625" style="268"/>
    <col min="15614" max="15614" width="3.140625" style="268" customWidth="1"/>
    <col min="15615" max="15615" width="12.28515625" style="268" customWidth="1"/>
    <col min="15616" max="15616" width="34.85546875" style="268" customWidth="1"/>
    <col min="15617" max="15617" width="8.42578125" style="268" customWidth="1"/>
    <col min="15618" max="15618" width="8.28515625" style="268" customWidth="1"/>
    <col min="15619" max="15619" width="9.42578125" style="268" customWidth="1"/>
    <col min="15620" max="15620" width="8.28515625" style="268" customWidth="1"/>
    <col min="15621" max="15623" width="6.42578125" style="268" customWidth="1"/>
    <col min="15624" max="15624" width="7.140625" style="268" customWidth="1"/>
    <col min="15625" max="15625" width="4.5703125" style="268" customWidth="1"/>
    <col min="15626" max="15626" width="6.7109375" style="268" customWidth="1"/>
    <col min="15627" max="15627" width="6.85546875" style="268" customWidth="1"/>
    <col min="15628" max="15628" width="6.28515625" style="268" customWidth="1"/>
    <col min="15629" max="15629" width="4" style="268" customWidth="1"/>
    <col min="15630" max="15630" width="7.28515625" style="268" customWidth="1"/>
    <col min="15631" max="15631" width="7.5703125" style="268" customWidth="1"/>
    <col min="15632" max="15632" width="6" style="268" customWidth="1"/>
    <col min="15633" max="15633" width="4.7109375" style="268" customWidth="1"/>
    <col min="15634" max="15634" width="5.42578125" style="268" customWidth="1"/>
    <col min="15635" max="15635" width="5.7109375" style="268" customWidth="1"/>
    <col min="15636" max="15636" width="5.85546875" style="268" customWidth="1"/>
    <col min="15637" max="15637" width="5.7109375" style="268" customWidth="1"/>
    <col min="15638" max="15648" width="0" style="268" hidden="1" customWidth="1"/>
    <col min="15649" max="15649" width="5.85546875" style="268" customWidth="1"/>
    <col min="15650" max="15650" width="5.7109375" style="268" customWidth="1"/>
    <col min="15651" max="15651" width="5" style="268" customWidth="1"/>
    <col min="15652" max="15652" width="4.140625" style="268" customWidth="1"/>
    <col min="15653" max="15653" width="5.85546875" style="268" customWidth="1"/>
    <col min="15654" max="15654" width="5.7109375" style="268" customWidth="1"/>
    <col min="15655" max="15655" width="4.7109375" style="268" customWidth="1"/>
    <col min="15656" max="15656" width="4.42578125" style="268" customWidth="1"/>
    <col min="15657" max="15660" width="0" style="268" hidden="1" customWidth="1"/>
    <col min="15661" max="15661" width="5.85546875" style="268" customWidth="1"/>
    <col min="15662" max="15662" width="5.42578125" style="268" customWidth="1"/>
    <col min="15663" max="15663" width="5.28515625" style="268" customWidth="1"/>
    <col min="15664" max="15664" width="4.85546875" style="268" customWidth="1"/>
    <col min="15665" max="15676" width="0" style="268" hidden="1" customWidth="1"/>
    <col min="15677" max="15677" width="5.85546875" style="268" customWidth="1"/>
    <col min="15678" max="15678" width="5.42578125" style="268" customWidth="1"/>
    <col min="15679" max="15679" width="5.140625" style="268" customWidth="1"/>
    <col min="15680" max="15680" width="4.140625" style="268" customWidth="1"/>
    <col min="15681" max="15681" width="6.140625" style="268" customWidth="1"/>
    <col min="15682" max="15683" width="5.5703125" style="268" customWidth="1"/>
    <col min="15684" max="15684" width="4.42578125" style="268" customWidth="1"/>
    <col min="15685" max="15696" width="0" style="268" hidden="1" customWidth="1"/>
    <col min="15697" max="15697" width="7.5703125" style="268" customWidth="1"/>
    <col min="15698" max="15698" width="6.42578125" style="268" customWidth="1"/>
    <col min="15699" max="15699" width="5.42578125" style="268" customWidth="1"/>
    <col min="15700" max="15700" width="5.140625" style="268" customWidth="1"/>
    <col min="15701" max="15701" width="5.7109375" style="268" customWidth="1"/>
    <col min="15702" max="15702" width="5.42578125" style="268" customWidth="1"/>
    <col min="15703" max="15703" width="4.5703125" style="268" customWidth="1"/>
    <col min="15704" max="15704" width="5.42578125" style="268" customWidth="1"/>
    <col min="15705" max="15707" width="5.85546875" style="268" customWidth="1"/>
    <col min="15708" max="15708" width="4.42578125" style="268" customWidth="1"/>
    <col min="15709" max="15723" width="0" style="268" hidden="1" customWidth="1"/>
    <col min="15724" max="15724" width="9.140625" style="268" customWidth="1"/>
    <col min="15725" max="15869" width="9.140625" style="268"/>
    <col min="15870" max="15870" width="3.140625" style="268" customWidth="1"/>
    <col min="15871" max="15871" width="12.28515625" style="268" customWidth="1"/>
    <col min="15872" max="15872" width="34.85546875" style="268" customWidth="1"/>
    <col min="15873" max="15873" width="8.42578125" style="268" customWidth="1"/>
    <col min="15874" max="15874" width="8.28515625" style="268" customWidth="1"/>
    <col min="15875" max="15875" width="9.42578125" style="268" customWidth="1"/>
    <col min="15876" max="15876" width="8.28515625" style="268" customWidth="1"/>
    <col min="15877" max="15879" width="6.42578125" style="268" customWidth="1"/>
    <col min="15880" max="15880" width="7.140625" style="268" customWidth="1"/>
    <col min="15881" max="15881" width="4.5703125" style="268" customWidth="1"/>
    <col min="15882" max="15882" width="6.7109375" style="268" customWidth="1"/>
    <col min="15883" max="15883" width="6.85546875" style="268" customWidth="1"/>
    <col min="15884" max="15884" width="6.28515625" style="268" customWidth="1"/>
    <col min="15885" max="15885" width="4" style="268" customWidth="1"/>
    <col min="15886" max="15886" width="7.28515625" style="268" customWidth="1"/>
    <col min="15887" max="15887" width="7.5703125" style="268" customWidth="1"/>
    <col min="15888" max="15888" width="6" style="268" customWidth="1"/>
    <col min="15889" max="15889" width="4.7109375" style="268" customWidth="1"/>
    <col min="15890" max="15890" width="5.42578125" style="268" customWidth="1"/>
    <col min="15891" max="15891" width="5.7109375" style="268" customWidth="1"/>
    <col min="15892" max="15892" width="5.85546875" style="268" customWidth="1"/>
    <col min="15893" max="15893" width="5.7109375" style="268" customWidth="1"/>
    <col min="15894" max="15904" width="0" style="268" hidden="1" customWidth="1"/>
    <col min="15905" max="15905" width="5.85546875" style="268" customWidth="1"/>
    <col min="15906" max="15906" width="5.7109375" style="268" customWidth="1"/>
    <col min="15907" max="15907" width="5" style="268" customWidth="1"/>
    <col min="15908" max="15908" width="4.140625" style="268" customWidth="1"/>
    <col min="15909" max="15909" width="5.85546875" style="268" customWidth="1"/>
    <col min="15910" max="15910" width="5.7109375" style="268" customWidth="1"/>
    <col min="15911" max="15911" width="4.7109375" style="268" customWidth="1"/>
    <col min="15912" max="15912" width="4.42578125" style="268" customWidth="1"/>
    <col min="15913" max="15916" width="0" style="268" hidden="1" customWidth="1"/>
    <col min="15917" max="15917" width="5.85546875" style="268" customWidth="1"/>
    <col min="15918" max="15918" width="5.42578125" style="268" customWidth="1"/>
    <col min="15919" max="15919" width="5.28515625" style="268" customWidth="1"/>
    <col min="15920" max="15920" width="4.85546875" style="268" customWidth="1"/>
    <col min="15921" max="15932" width="0" style="268" hidden="1" customWidth="1"/>
    <col min="15933" max="15933" width="5.85546875" style="268" customWidth="1"/>
    <col min="15934" max="15934" width="5.42578125" style="268" customWidth="1"/>
    <col min="15935" max="15935" width="5.140625" style="268" customWidth="1"/>
    <col min="15936" max="15936" width="4.140625" style="268" customWidth="1"/>
    <col min="15937" max="15937" width="6.140625" style="268" customWidth="1"/>
    <col min="15938" max="15939" width="5.5703125" style="268" customWidth="1"/>
    <col min="15940" max="15940" width="4.42578125" style="268" customWidth="1"/>
    <col min="15941" max="15952" width="0" style="268" hidden="1" customWidth="1"/>
    <col min="15953" max="15953" width="7.5703125" style="268" customWidth="1"/>
    <col min="15954" max="15954" width="6.42578125" style="268" customWidth="1"/>
    <col min="15955" max="15955" width="5.42578125" style="268" customWidth="1"/>
    <col min="15956" max="15956" width="5.140625" style="268" customWidth="1"/>
    <col min="15957" max="15957" width="5.7109375" style="268" customWidth="1"/>
    <col min="15958" max="15958" width="5.42578125" style="268" customWidth="1"/>
    <col min="15959" max="15959" width="4.5703125" style="268" customWidth="1"/>
    <col min="15960" max="15960" width="5.42578125" style="268" customWidth="1"/>
    <col min="15961" max="15963" width="5.85546875" style="268" customWidth="1"/>
    <col min="15964" max="15964" width="4.42578125" style="268" customWidth="1"/>
    <col min="15965" max="15979" width="0" style="268" hidden="1" customWidth="1"/>
    <col min="15980" max="15980" width="9.140625" style="268" customWidth="1"/>
    <col min="15981" max="16125" width="9.140625" style="268"/>
    <col min="16126" max="16126" width="3.140625" style="268" customWidth="1"/>
    <col min="16127" max="16127" width="12.28515625" style="268" customWidth="1"/>
    <col min="16128" max="16128" width="34.85546875" style="268" customWidth="1"/>
    <col min="16129" max="16129" width="8.42578125" style="268" customWidth="1"/>
    <col min="16130" max="16130" width="8.28515625" style="268" customWidth="1"/>
    <col min="16131" max="16131" width="9.42578125" style="268" customWidth="1"/>
    <col min="16132" max="16132" width="8.28515625" style="268" customWidth="1"/>
    <col min="16133" max="16135" width="6.42578125" style="268" customWidth="1"/>
    <col min="16136" max="16136" width="7.140625" style="268" customWidth="1"/>
    <col min="16137" max="16137" width="4.5703125" style="268" customWidth="1"/>
    <col min="16138" max="16138" width="6.7109375" style="268" customWidth="1"/>
    <col min="16139" max="16139" width="6.85546875" style="268" customWidth="1"/>
    <col min="16140" max="16140" width="6.28515625" style="268" customWidth="1"/>
    <col min="16141" max="16141" width="4" style="268" customWidth="1"/>
    <col min="16142" max="16142" width="7.28515625" style="268" customWidth="1"/>
    <col min="16143" max="16143" width="7.5703125" style="268" customWidth="1"/>
    <col min="16144" max="16144" width="6" style="268" customWidth="1"/>
    <col min="16145" max="16145" width="4.7109375" style="268" customWidth="1"/>
    <col min="16146" max="16146" width="5.42578125" style="268" customWidth="1"/>
    <col min="16147" max="16147" width="5.7109375" style="268" customWidth="1"/>
    <col min="16148" max="16148" width="5.85546875" style="268" customWidth="1"/>
    <col min="16149" max="16149" width="5.7109375" style="268" customWidth="1"/>
    <col min="16150" max="16160" width="0" style="268" hidden="1" customWidth="1"/>
    <col min="16161" max="16161" width="5.85546875" style="268" customWidth="1"/>
    <col min="16162" max="16162" width="5.7109375" style="268" customWidth="1"/>
    <col min="16163" max="16163" width="5" style="268" customWidth="1"/>
    <col min="16164" max="16164" width="4.140625" style="268" customWidth="1"/>
    <col min="16165" max="16165" width="5.85546875" style="268" customWidth="1"/>
    <col min="16166" max="16166" width="5.7109375" style="268" customWidth="1"/>
    <col min="16167" max="16167" width="4.7109375" style="268" customWidth="1"/>
    <col min="16168" max="16168" width="4.42578125" style="268" customWidth="1"/>
    <col min="16169" max="16172" width="0" style="268" hidden="1" customWidth="1"/>
    <col min="16173" max="16173" width="5.85546875" style="268" customWidth="1"/>
    <col min="16174" max="16174" width="5.42578125" style="268" customWidth="1"/>
    <col min="16175" max="16175" width="5.28515625" style="268" customWidth="1"/>
    <col min="16176" max="16176" width="4.85546875" style="268" customWidth="1"/>
    <col min="16177" max="16188" width="0" style="268" hidden="1" customWidth="1"/>
    <col min="16189" max="16189" width="5.85546875" style="268" customWidth="1"/>
    <col min="16190" max="16190" width="5.42578125" style="268" customWidth="1"/>
    <col min="16191" max="16191" width="5.140625" style="268" customWidth="1"/>
    <col min="16192" max="16192" width="4.140625" style="268" customWidth="1"/>
    <col min="16193" max="16193" width="6.140625" style="268" customWidth="1"/>
    <col min="16194" max="16195" width="5.5703125" style="268" customWidth="1"/>
    <col min="16196" max="16196" width="4.42578125" style="268" customWidth="1"/>
    <col min="16197" max="16208" width="0" style="268" hidden="1" customWidth="1"/>
    <col min="16209" max="16209" width="7.5703125" style="268" customWidth="1"/>
    <col min="16210" max="16210" width="6.42578125" style="268" customWidth="1"/>
    <col min="16211" max="16211" width="5.42578125" style="268" customWidth="1"/>
    <col min="16212" max="16212" width="5.140625" style="268" customWidth="1"/>
    <col min="16213" max="16213" width="5.7109375" style="268" customWidth="1"/>
    <col min="16214" max="16214" width="5.42578125" style="268" customWidth="1"/>
    <col min="16215" max="16215" width="4.5703125" style="268" customWidth="1"/>
    <col min="16216" max="16216" width="5.42578125" style="268" customWidth="1"/>
    <col min="16217" max="16219" width="5.85546875" style="268" customWidth="1"/>
    <col min="16220" max="16220" width="4.42578125" style="268" customWidth="1"/>
    <col min="16221" max="16235" width="0" style="268" hidden="1" customWidth="1"/>
    <col min="16236" max="16236" width="9.140625" style="268" customWidth="1"/>
    <col min="16237" max="16384" width="9.140625" style="268"/>
  </cols>
  <sheetData>
    <row r="1" spans="1:115" ht="15.75">
      <c r="A1" s="249"/>
      <c r="B1" s="324"/>
      <c r="C1" s="249" t="s">
        <v>559</v>
      </c>
      <c r="D1" s="266"/>
      <c r="E1" s="267" t="s">
        <v>778</v>
      </c>
      <c r="F1" s="324"/>
      <c r="G1" s="249"/>
      <c r="H1" s="249"/>
      <c r="I1" s="324"/>
      <c r="J1" s="324"/>
      <c r="K1" s="249"/>
      <c r="L1" s="249"/>
      <c r="M1" s="324"/>
      <c r="N1" s="324"/>
      <c r="O1" s="249"/>
      <c r="P1" s="249"/>
      <c r="Q1" s="324"/>
      <c r="R1" s="324"/>
      <c r="S1" s="249"/>
      <c r="T1" s="249"/>
      <c r="U1" s="324"/>
      <c r="V1" s="324"/>
      <c r="W1" s="249"/>
      <c r="X1" s="249"/>
      <c r="Y1" s="325"/>
      <c r="Z1" s="325"/>
      <c r="AA1" s="249"/>
      <c r="AB1" s="249"/>
      <c r="AC1" s="324"/>
      <c r="AD1" s="324"/>
      <c r="AE1" s="249"/>
      <c r="AF1" s="249"/>
      <c r="AG1" s="249"/>
      <c r="AH1" s="249"/>
      <c r="AI1" s="249"/>
      <c r="AJ1" s="324"/>
      <c r="AK1" s="324"/>
      <c r="AL1" s="249"/>
      <c r="AM1" s="249"/>
      <c r="AN1" s="324"/>
      <c r="AO1" s="324"/>
      <c r="AP1" s="249"/>
      <c r="AQ1" s="249"/>
      <c r="AR1" s="249"/>
      <c r="AS1" s="249"/>
      <c r="AT1" s="249"/>
      <c r="AU1" s="249"/>
      <c r="AV1" s="324"/>
      <c r="AW1" s="324"/>
      <c r="AX1" s="249"/>
      <c r="AY1" s="249"/>
      <c r="AZ1" s="249"/>
      <c r="BA1" s="249"/>
      <c r="BB1" s="249"/>
      <c r="BC1" s="249"/>
      <c r="BD1" s="324"/>
      <c r="BE1" s="324"/>
      <c r="BF1" s="249"/>
      <c r="BG1" s="249"/>
      <c r="BH1" s="324"/>
      <c r="BI1" s="324"/>
      <c r="BJ1" s="249"/>
      <c r="BK1" s="249"/>
      <c r="BL1" s="326"/>
      <c r="BM1" s="326"/>
      <c r="BN1" s="326"/>
      <c r="BO1" s="326"/>
      <c r="BP1" s="326"/>
      <c r="BQ1" s="326"/>
      <c r="BR1" s="326"/>
      <c r="BS1" s="326"/>
      <c r="BT1" s="326"/>
      <c r="BU1" s="1027"/>
      <c r="BV1" s="1027"/>
      <c r="BW1" s="1027"/>
      <c r="BX1" s="1027"/>
      <c r="BY1" s="1027"/>
      <c r="BZ1" s="1027"/>
      <c r="CA1" s="1027"/>
      <c r="CB1" s="1027"/>
      <c r="CC1" s="1027"/>
      <c r="CD1" s="1027"/>
      <c r="CE1" s="1027"/>
      <c r="CF1" s="1027"/>
      <c r="CG1" s="1027"/>
      <c r="CH1" s="1027"/>
      <c r="CI1" s="1027"/>
      <c r="CJ1" s="1027"/>
      <c r="CK1" s="1027"/>
      <c r="CL1" s="1027"/>
      <c r="CM1" s="1027"/>
      <c r="CN1" s="1027"/>
      <c r="CO1" s="1027"/>
      <c r="CP1" s="1027"/>
      <c r="CQ1" s="1027"/>
      <c r="CR1" s="248"/>
      <c r="CS1" s="248"/>
      <c r="CT1" s="248"/>
      <c r="CU1" s="248"/>
      <c r="CV1" s="327"/>
      <c r="CW1" s="327"/>
      <c r="CX1" s="248"/>
      <c r="CY1" s="248"/>
      <c r="CZ1" s="327"/>
      <c r="DA1" s="327"/>
      <c r="DB1" s="248"/>
      <c r="DC1" s="248"/>
      <c r="DD1" s="273" t="s">
        <v>620</v>
      </c>
    </row>
    <row r="2" spans="1:115" s="377" customFormat="1" ht="10.5" customHeight="1">
      <c r="A2" s="1019" t="s">
        <v>247</v>
      </c>
      <c r="B2" s="380"/>
      <c r="C2" s="1029" t="s">
        <v>248</v>
      </c>
      <c r="D2" s="1032" t="s">
        <v>249</v>
      </c>
      <c r="E2" s="1033"/>
      <c r="F2" s="1034"/>
      <c r="G2" s="1038" t="s">
        <v>412</v>
      </c>
      <c r="H2" s="1038" t="s">
        <v>413</v>
      </c>
      <c r="I2" s="372"/>
      <c r="J2" s="372"/>
      <c r="K2" s="373"/>
      <c r="L2" s="373"/>
      <c r="M2" s="372"/>
      <c r="N2" s="372"/>
      <c r="O2" s="373"/>
      <c r="P2" s="373"/>
      <c r="Q2" s="372"/>
      <c r="R2" s="372"/>
      <c r="S2" s="373"/>
      <c r="T2" s="373"/>
      <c r="U2" s="372"/>
      <c r="V2" s="372"/>
      <c r="W2" s="373"/>
      <c r="X2" s="373"/>
      <c r="Y2" s="372"/>
      <c r="Z2" s="372"/>
      <c r="AA2" s="373"/>
      <c r="AB2" s="373"/>
      <c r="AC2" s="372"/>
      <c r="AD2" s="372"/>
      <c r="AE2" s="373"/>
      <c r="AF2" s="373"/>
      <c r="AG2" s="373" t="s">
        <v>414</v>
      </c>
      <c r="AH2" s="373" t="s">
        <v>414</v>
      </c>
      <c r="AI2" s="373"/>
      <c r="AJ2" s="372"/>
      <c r="AK2" s="372"/>
      <c r="AL2" s="373"/>
      <c r="AM2" s="373"/>
      <c r="AN2" s="372"/>
      <c r="AO2" s="372"/>
      <c r="AP2" s="373"/>
      <c r="AQ2" s="373"/>
      <c r="AR2" s="373"/>
      <c r="AS2" s="373"/>
      <c r="AT2" s="373"/>
      <c r="AU2" s="373"/>
      <c r="AV2" s="372"/>
      <c r="AW2" s="372"/>
      <c r="AX2" s="373"/>
      <c r="AY2" s="373"/>
      <c r="AZ2" s="373"/>
      <c r="BA2" s="373"/>
      <c r="BB2" s="373"/>
      <c r="BC2" s="373"/>
      <c r="BD2" s="372"/>
      <c r="BE2" s="372"/>
      <c r="BF2" s="374"/>
      <c r="BG2" s="374"/>
      <c r="BH2" s="372"/>
      <c r="BI2" s="372"/>
      <c r="BJ2" s="374"/>
      <c r="BK2" s="374"/>
      <c r="BL2" s="374"/>
      <c r="BM2" s="374"/>
      <c r="BN2" s="374"/>
      <c r="BO2" s="374"/>
      <c r="BP2" s="374"/>
      <c r="BQ2" s="374"/>
      <c r="BR2" s="374"/>
      <c r="BS2" s="374"/>
      <c r="BT2" s="374"/>
      <c r="BU2" s="374"/>
      <c r="BV2" s="374"/>
      <c r="BW2" s="374"/>
      <c r="BX2" s="372"/>
      <c r="BY2" s="372"/>
      <c r="BZ2" s="373"/>
      <c r="CA2" s="374"/>
      <c r="CB2" s="374"/>
      <c r="CC2" s="374"/>
      <c r="CD2" s="374"/>
      <c r="CE2" s="374"/>
      <c r="CF2" s="372"/>
      <c r="CG2" s="372"/>
      <c r="CH2" s="374"/>
      <c r="CI2" s="374"/>
      <c r="CJ2" s="372"/>
      <c r="CK2" s="372"/>
      <c r="CL2" s="374"/>
      <c r="CM2" s="374"/>
      <c r="CN2" s="374"/>
      <c r="CO2" s="374"/>
      <c r="CP2" s="374"/>
      <c r="CQ2" s="374"/>
      <c r="CR2" s="375"/>
      <c r="CS2" s="375"/>
      <c r="CT2" s="375"/>
      <c r="CU2" s="375"/>
      <c r="CV2" s="376"/>
      <c r="CW2" s="376"/>
      <c r="CX2" s="375"/>
      <c r="CY2" s="375"/>
      <c r="CZ2" s="376"/>
      <c r="DA2" s="376"/>
      <c r="DB2" s="375"/>
      <c r="DC2" s="375"/>
      <c r="DD2" s="374"/>
      <c r="DE2" s="374"/>
      <c r="DF2" s="374"/>
      <c r="DG2" s="374"/>
      <c r="DH2" s="374"/>
      <c r="DI2" s="374"/>
      <c r="DJ2" s="374"/>
      <c r="DK2" s="374"/>
    </row>
    <row r="3" spans="1:115" s="377" customFormat="1" ht="48.75" customHeight="1">
      <c r="A3" s="1028"/>
      <c r="B3" s="381"/>
      <c r="C3" s="1030"/>
      <c r="D3" s="1035"/>
      <c r="E3" s="1036"/>
      <c r="F3" s="1037"/>
      <c r="G3" s="1039"/>
      <c r="H3" s="1039"/>
      <c r="I3" s="1021" t="s">
        <v>415</v>
      </c>
      <c r="J3" s="1022"/>
      <c r="K3" s="1019" t="s">
        <v>416</v>
      </c>
      <c r="L3" s="1019" t="s">
        <v>413</v>
      </c>
      <c r="M3" s="1021" t="s">
        <v>417</v>
      </c>
      <c r="N3" s="1022"/>
      <c r="O3" s="1019" t="s">
        <v>416</v>
      </c>
      <c r="P3" s="1019" t="s">
        <v>413</v>
      </c>
      <c r="Q3" s="1021" t="s">
        <v>418</v>
      </c>
      <c r="R3" s="1022"/>
      <c r="S3" s="1019" t="s">
        <v>416</v>
      </c>
      <c r="T3" s="1019" t="s">
        <v>413</v>
      </c>
      <c r="U3" s="1021" t="s">
        <v>419</v>
      </c>
      <c r="V3" s="1022"/>
      <c r="W3" s="1019" t="s">
        <v>420</v>
      </c>
      <c r="X3" s="1019" t="s">
        <v>413</v>
      </c>
      <c r="Y3" s="1021" t="s">
        <v>421</v>
      </c>
      <c r="Z3" s="1022"/>
      <c r="AA3" s="1019" t="s">
        <v>416</v>
      </c>
      <c r="AB3" s="1019" t="s">
        <v>413</v>
      </c>
      <c r="AC3" s="1021" t="s">
        <v>422</v>
      </c>
      <c r="AD3" s="1022"/>
      <c r="AE3" s="1019" t="s">
        <v>423</v>
      </c>
      <c r="AF3" s="1019" t="s">
        <v>424</v>
      </c>
      <c r="AG3" s="1021" t="s">
        <v>425</v>
      </c>
      <c r="AH3" s="1022"/>
      <c r="AI3" s="1019" t="s">
        <v>426</v>
      </c>
      <c r="AJ3" s="1021" t="s">
        <v>427</v>
      </c>
      <c r="AK3" s="1022"/>
      <c r="AL3" s="1019" t="s">
        <v>423</v>
      </c>
      <c r="AM3" s="1019" t="s">
        <v>413</v>
      </c>
      <c r="AN3" s="1021" t="s">
        <v>428</v>
      </c>
      <c r="AO3" s="1022"/>
      <c r="AP3" s="1019" t="s">
        <v>416</v>
      </c>
      <c r="AQ3" s="1019" t="s">
        <v>413</v>
      </c>
      <c r="AR3" s="1021" t="s">
        <v>429</v>
      </c>
      <c r="AS3" s="1022"/>
      <c r="AT3" s="1019" t="s">
        <v>416</v>
      </c>
      <c r="AU3" s="1019" t="s">
        <v>413</v>
      </c>
      <c r="AV3" s="1021" t="s">
        <v>430</v>
      </c>
      <c r="AW3" s="1022"/>
      <c r="AX3" s="1019" t="s">
        <v>431</v>
      </c>
      <c r="AY3" s="1019" t="s">
        <v>424</v>
      </c>
      <c r="AZ3" s="1021" t="s">
        <v>432</v>
      </c>
      <c r="BA3" s="1022"/>
      <c r="BB3" s="1019" t="s">
        <v>431</v>
      </c>
      <c r="BC3" s="1019" t="s">
        <v>424</v>
      </c>
      <c r="BD3" s="1021" t="s">
        <v>433</v>
      </c>
      <c r="BE3" s="1022"/>
      <c r="BF3" s="1019" t="s">
        <v>431</v>
      </c>
      <c r="BG3" s="1019" t="s">
        <v>424</v>
      </c>
      <c r="BH3" s="1021" t="s">
        <v>434</v>
      </c>
      <c r="BI3" s="1022"/>
      <c r="BJ3" s="1019" t="s">
        <v>431</v>
      </c>
      <c r="BK3" s="1019" t="s">
        <v>424</v>
      </c>
      <c r="BL3" s="1021" t="s">
        <v>779</v>
      </c>
      <c r="BM3" s="1022"/>
      <c r="BN3" s="1019" t="s">
        <v>431</v>
      </c>
      <c r="BO3" s="1019" t="s">
        <v>424</v>
      </c>
      <c r="BP3" s="1021" t="s">
        <v>561</v>
      </c>
      <c r="BQ3" s="1022"/>
      <c r="BR3" s="1019" t="s">
        <v>431</v>
      </c>
      <c r="BS3" s="1019" t="s">
        <v>424</v>
      </c>
      <c r="BT3" s="1021" t="s">
        <v>435</v>
      </c>
      <c r="BU3" s="1022"/>
      <c r="BV3" s="1019" t="s">
        <v>431</v>
      </c>
      <c r="BW3" s="1019" t="s">
        <v>424</v>
      </c>
      <c r="BX3" s="1021" t="s">
        <v>436</v>
      </c>
      <c r="BY3" s="1022"/>
      <c r="BZ3" s="1019" t="s">
        <v>431</v>
      </c>
      <c r="CA3" s="1019" t="s">
        <v>424</v>
      </c>
      <c r="CB3" s="1021" t="s">
        <v>437</v>
      </c>
      <c r="CC3" s="1022"/>
      <c r="CD3" s="1019" t="s">
        <v>431</v>
      </c>
      <c r="CE3" s="1019" t="s">
        <v>424</v>
      </c>
      <c r="CF3" s="1021" t="s">
        <v>438</v>
      </c>
      <c r="CG3" s="1022"/>
      <c r="CH3" s="1019" t="s">
        <v>431</v>
      </c>
      <c r="CI3" s="1019" t="s">
        <v>424</v>
      </c>
      <c r="CJ3" s="1021" t="s">
        <v>439</v>
      </c>
      <c r="CK3" s="1022"/>
      <c r="CL3" s="1019" t="s">
        <v>431</v>
      </c>
      <c r="CM3" s="1019" t="s">
        <v>424</v>
      </c>
      <c r="CN3" s="1021" t="s">
        <v>440</v>
      </c>
      <c r="CO3" s="1022"/>
      <c r="CP3" s="1019" t="s">
        <v>431</v>
      </c>
      <c r="CQ3" s="1019" t="s">
        <v>424</v>
      </c>
      <c r="CR3" s="1025" t="s">
        <v>514</v>
      </c>
      <c r="CS3" s="1026"/>
      <c r="CT3" s="1023" t="s">
        <v>431</v>
      </c>
      <c r="CU3" s="1023" t="s">
        <v>424</v>
      </c>
      <c r="CV3" s="1025" t="s">
        <v>515</v>
      </c>
      <c r="CW3" s="1026"/>
      <c r="CX3" s="1023" t="s">
        <v>431</v>
      </c>
      <c r="CY3" s="1023" t="s">
        <v>424</v>
      </c>
      <c r="CZ3" s="1025" t="s">
        <v>516</v>
      </c>
      <c r="DA3" s="1026"/>
      <c r="DB3" s="1023" t="s">
        <v>431</v>
      </c>
      <c r="DC3" s="1023" t="s">
        <v>424</v>
      </c>
      <c r="DD3" s="1021" t="s">
        <v>432</v>
      </c>
      <c r="DE3" s="1022"/>
      <c r="DF3" s="1019" t="s">
        <v>431</v>
      </c>
      <c r="DG3" s="1019" t="s">
        <v>424</v>
      </c>
      <c r="DH3" s="1021" t="s">
        <v>780</v>
      </c>
      <c r="DI3" s="1022"/>
      <c r="DJ3" s="1019" t="s">
        <v>431</v>
      </c>
      <c r="DK3" s="1019" t="s">
        <v>424</v>
      </c>
    </row>
    <row r="4" spans="1:115" s="377" customFormat="1" ht="27" customHeight="1">
      <c r="A4" s="1020"/>
      <c r="B4" s="382" t="s">
        <v>639</v>
      </c>
      <c r="C4" s="1031"/>
      <c r="D4" s="378" t="s">
        <v>642</v>
      </c>
      <c r="E4" s="378" t="s">
        <v>727</v>
      </c>
      <c r="F4" s="379" t="s">
        <v>792</v>
      </c>
      <c r="G4" s="1040"/>
      <c r="H4" s="1040"/>
      <c r="I4" s="378" t="s">
        <v>727</v>
      </c>
      <c r="J4" s="379" t="s">
        <v>781</v>
      </c>
      <c r="K4" s="1020"/>
      <c r="L4" s="1020"/>
      <c r="M4" s="378" t="s">
        <v>727</v>
      </c>
      <c r="N4" s="379" t="s">
        <v>781</v>
      </c>
      <c r="O4" s="1020"/>
      <c r="P4" s="1020"/>
      <c r="Q4" s="378" t="s">
        <v>727</v>
      </c>
      <c r="R4" s="379" t="s">
        <v>781</v>
      </c>
      <c r="S4" s="1020"/>
      <c r="T4" s="1020"/>
      <c r="U4" s="378" t="s">
        <v>727</v>
      </c>
      <c r="V4" s="379" t="s">
        <v>781</v>
      </c>
      <c r="W4" s="1020"/>
      <c r="X4" s="1020"/>
      <c r="Y4" s="378" t="s">
        <v>442</v>
      </c>
      <c r="Z4" s="378" t="s">
        <v>443</v>
      </c>
      <c r="AA4" s="1020"/>
      <c r="AB4" s="1020"/>
      <c r="AC4" s="378" t="s">
        <v>444</v>
      </c>
      <c r="AD4" s="378" t="s">
        <v>443</v>
      </c>
      <c r="AE4" s="1020"/>
      <c r="AF4" s="1020"/>
      <c r="AG4" s="378" t="s">
        <v>442</v>
      </c>
      <c r="AH4" s="378" t="s">
        <v>443</v>
      </c>
      <c r="AI4" s="1020"/>
      <c r="AJ4" s="378" t="s">
        <v>727</v>
      </c>
      <c r="AK4" s="379" t="s">
        <v>781</v>
      </c>
      <c r="AL4" s="1020"/>
      <c r="AM4" s="1020"/>
      <c r="AN4" s="378" t="s">
        <v>727</v>
      </c>
      <c r="AO4" s="379" t="s">
        <v>781</v>
      </c>
      <c r="AP4" s="1020"/>
      <c r="AQ4" s="1020"/>
      <c r="AR4" s="378" t="s">
        <v>727</v>
      </c>
      <c r="AS4" s="379" t="s">
        <v>781</v>
      </c>
      <c r="AT4" s="1020"/>
      <c r="AU4" s="1020"/>
      <c r="AV4" s="378" t="s">
        <v>727</v>
      </c>
      <c r="AW4" s="379" t="s">
        <v>781</v>
      </c>
      <c r="AX4" s="1020"/>
      <c r="AY4" s="1020"/>
      <c r="AZ4" s="378" t="s">
        <v>564</v>
      </c>
      <c r="BA4" s="378" t="s">
        <v>565</v>
      </c>
      <c r="BB4" s="1020"/>
      <c r="BC4" s="1020"/>
      <c r="BD4" s="378" t="s">
        <v>442</v>
      </c>
      <c r="BE4" s="378" t="s">
        <v>443</v>
      </c>
      <c r="BF4" s="1020"/>
      <c r="BG4" s="1020"/>
      <c r="BH4" s="378" t="s">
        <v>442</v>
      </c>
      <c r="BI4" s="378" t="s">
        <v>443</v>
      </c>
      <c r="BJ4" s="1020"/>
      <c r="BK4" s="1020"/>
      <c r="BL4" s="378" t="s">
        <v>727</v>
      </c>
      <c r="BM4" s="379" t="s">
        <v>781</v>
      </c>
      <c r="BN4" s="1020"/>
      <c r="BO4" s="1020"/>
      <c r="BP4" s="378" t="s">
        <v>642</v>
      </c>
      <c r="BQ4" s="379" t="s">
        <v>782</v>
      </c>
      <c r="BR4" s="1020"/>
      <c r="BS4" s="1020"/>
      <c r="BT4" s="378" t="s">
        <v>562</v>
      </c>
      <c r="BU4" s="379" t="s">
        <v>566</v>
      </c>
      <c r="BV4" s="1020"/>
      <c r="BW4" s="1020"/>
      <c r="BX4" s="378" t="s">
        <v>442</v>
      </c>
      <c r="BY4" s="378" t="s">
        <v>443</v>
      </c>
      <c r="BZ4" s="1020"/>
      <c r="CA4" s="1020"/>
      <c r="CB4" s="378" t="s">
        <v>442</v>
      </c>
      <c r="CC4" s="378" t="s">
        <v>445</v>
      </c>
      <c r="CD4" s="1020"/>
      <c r="CE4" s="1020"/>
      <c r="CF4" s="378" t="s">
        <v>727</v>
      </c>
      <c r="CG4" s="379" t="s">
        <v>781</v>
      </c>
      <c r="CH4" s="1020"/>
      <c r="CI4" s="1020"/>
      <c r="CJ4" s="378" t="s">
        <v>727</v>
      </c>
      <c r="CK4" s="379" t="s">
        <v>781</v>
      </c>
      <c r="CL4" s="1020"/>
      <c r="CM4" s="1020"/>
      <c r="CN4" s="378" t="s">
        <v>727</v>
      </c>
      <c r="CO4" s="379" t="s">
        <v>781</v>
      </c>
      <c r="CP4" s="1020"/>
      <c r="CQ4" s="1020"/>
      <c r="CR4" s="294" t="s">
        <v>442</v>
      </c>
      <c r="CS4" s="294" t="s">
        <v>443</v>
      </c>
      <c r="CT4" s="1024"/>
      <c r="CU4" s="1024"/>
      <c r="CV4" s="294" t="s">
        <v>442</v>
      </c>
      <c r="CW4" s="294" t="s">
        <v>517</v>
      </c>
      <c r="CX4" s="1024"/>
      <c r="CY4" s="1024"/>
      <c r="CZ4" s="294" t="s">
        <v>442</v>
      </c>
      <c r="DA4" s="294" t="s">
        <v>443</v>
      </c>
      <c r="DB4" s="1024"/>
      <c r="DC4" s="1024"/>
      <c r="DD4" s="378" t="s">
        <v>642</v>
      </c>
      <c r="DE4" s="379" t="s">
        <v>782</v>
      </c>
      <c r="DF4" s="1020"/>
      <c r="DG4" s="1020"/>
      <c r="DH4" s="378" t="s">
        <v>727</v>
      </c>
      <c r="DI4" s="379" t="s">
        <v>781</v>
      </c>
      <c r="DJ4" s="1020"/>
      <c r="DK4" s="1020"/>
    </row>
    <row r="5" spans="1:115" s="273" customFormat="1" ht="15" customHeight="1">
      <c r="A5" s="269" t="s">
        <v>250</v>
      </c>
      <c r="B5" s="383"/>
      <c r="C5" s="270" t="s">
        <v>251</v>
      </c>
      <c r="D5" s="271">
        <f>SUM(D6:D18)</f>
        <v>0</v>
      </c>
      <c r="E5" s="272">
        <f>SUM(E6:E18)</f>
        <v>0.66351000000000004</v>
      </c>
      <c r="F5" s="272">
        <f>SUM(F6:F18)</f>
        <v>0</v>
      </c>
      <c r="G5" s="333">
        <f>F5-E5</f>
        <v>-0.66351000000000004</v>
      </c>
      <c r="H5" s="334">
        <v>0</v>
      </c>
      <c r="I5" s="272">
        <f t="shared" ref="I5:AD5" si="0">SUM(I6:I18)</f>
        <v>0</v>
      </c>
      <c r="J5" s="272">
        <f t="shared" si="0"/>
        <v>0</v>
      </c>
      <c r="K5" s="333">
        <f t="shared" si="0"/>
        <v>0</v>
      </c>
      <c r="L5" s="333">
        <v>0</v>
      </c>
      <c r="M5" s="272">
        <f t="shared" si="0"/>
        <v>0</v>
      </c>
      <c r="N5" s="272">
        <f t="shared" si="0"/>
        <v>0</v>
      </c>
      <c r="O5" s="333">
        <f t="shared" si="0"/>
        <v>0</v>
      </c>
      <c r="P5" s="333">
        <f t="shared" si="0"/>
        <v>0</v>
      </c>
      <c r="Q5" s="272">
        <f t="shared" si="0"/>
        <v>0</v>
      </c>
      <c r="R5" s="272">
        <f t="shared" si="0"/>
        <v>0</v>
      </c>
      <c r="S5" s="333">
        <f t="shared" si="0"/>
        <v>0</v>
      </c>
      <c r="T5" s="333">
        <f t="shared" si="0"/>
        <v>0</v>
      </c>
      <c r="U5" s="272">
        <f t="shared" si="0"/>
        <v>0.66351000000000004</v>
      </c>
      <c r="V5" s="272">
        <f t="shared" si="0"/>
        <v>0</v>
      </c>
      <c r="W5" s="333">
        <f t="shared" si="0"/>
        <v>0</v>
      </c>
      <c r="X5" s="333">
        <f t="shared" si="0"/>
        <v>0</v>
      </c>
      <c r="Y5" s="272">
        <f t="shared" si="0"/>
        <v>0</v>
      </c>
      <c r="Z5" s="272">
        <f t="shared" si="0"/>
        <v>0</v>
      </c>
      <c r="AA5" s="333">
        <f t="shared" si="0"/>
        <v>0</v>
      </c>
      <c r="AB5" s="333">
        <f t="shared" si="0"/>
        <v>0</v>
      </c>
      <c r="AC5" s="272">
        <f t="shared" si="0"/>
        <v>0</v>
      </c>
      <c r="AD5" s="272">
        <f t="shared" si="0"/>
        <v>0</v>
      </c>
      <c r="AE5" s="333">
        <f>AD5-AC5</f>
        <v>0</v>
      </c>
      <c r="AF5" s="333"/>
      <c r="AG5" s="272">
        <f t="shared" ref="AG5:AS5" si="1">SUM(AG6:AG18)</f>
        <v>0</v>
      </c>
      <c r="AH5" s="272">
        <f t="shared" si="1"/>
        <v>0</v>
      </c>
      <c r="AI5" s="333">
        <f t="shared" si="1"/>
        <v>0</v>
      </c>
      <c r="AJ5" s="272">
        <f t="shared" si="1"/>
        <v>0</v>
      </c>
      <c r="AK5" s="272">
        <f t="shared" si="1"/>
        <v>0</v>
      </c>
      <c r="AL5" s="333">
        <f t="shared" si="1"/>
        <v>0</v>
      </c>
      <c r="AM5" s="333">
        <f t="shared" si="1"/>
        <v>0</v>
      </c>
      <c r="AN5" s="272">
        <f t="shared" si="1"/>
        <v>0</v>
      </c>
      <c r="AO5" s="272">
        <f t="shared" si="1"/>
        <v>0</v>
      </c>
      <c r="AP5" s="333">
        <f t="shared" si="1"/>
        <v>0</v>
      </c>
      <c r="AQ5" s="333">
        <f t="shared" si="1"/>
        <v>0</v>
      </c>
      <c r="AR5" s="333">
        <f t="shared" si="1"/>
        <v>0</v>
      </c>
      <c r="AS5" s="333">
        <f t="shared" si="1"/>
        <v>0</v>
      </c>
      <c r="AT5" s="333">
        <f>AS5-AR5</f>
        <v>0</v>
      </c>
      <c r="AU5" s="333"/>
      <c r="AV5" s="272">
        <f t="shared" ref="AV5:CO5" si="2">SUM(AV6:AV18)</f>
        <v>0</v>
      </c>
      <c r="AW5" s="272">
        <f t="shared" si="2"/>
        <v>0</v>
      </c>
      <c r="AX5" s="333">
        <f t="shared" si="2"/>
        <v>0</v>
      </c>
      <c r="AY5" s="333">
        <f t="shared" si="2"/>
        <v>0</v>
      </c>
      <c r="AZ5" s="272">
        <f t="shared" si="2"/>
        <v>0</v>
      </c>
      <c r="BA5" s="272">
        <f t="shared" si="2"/>
        <v>0</v>
      </c>
      <c r="BB5" s="333">
        <f t="shared" si="2"/>
        <v>0</v>
      </c>
      <c r="BC5" s="333">
        <f t="shared" si="2"/>
        <v>0</v>
      </c>
      <c r="BD5" s="272">
        <f t="shared" si="2"/>
        <v>0</v>
      </c>
      <c r="BE5" s="272">
        <f t="shared" si="2"/>
        <v>0</v>
      </c>
      <c r="BF5" s="333">
        <f t="shared" si="2"/>
        <v>0</v>
      </c>
      <c r="BG5" s="333">
        <f t="shared" si="2"/>
        <v>0</v>
      </c>
      <c r="BH5" s="272">
        <f t="shared" si="2"/>
        <v>0</v>
      </c>
      <c r="BI5" s="272">
        <f t="shared" si="2"/>
        <v>0</v>
      </c>
      <c r="BJ5" s="333">
        <f t="shared" si="2"/>
        <v>0</v>
      </c>
      <c r="BK5" s="333">
        <f t="shared" si="2"/>
        <v>0</v>
      </c>
      <c r="BL5" s="272">
        <f t="shared" si="2"/>
        <v>0</v>
      </c>
      <c r="BM5" s="272">
        <f t="shared" si="2"/>
        <v>0</v>
      </c>
      <c r="BN5" s="333">
        <f t="shared" si="2"/>
        <v>0</v>
      </c>
      <c r="BO5" s="333">
        <f t="shared" si="2"/>
        <v>0</v>
      </c>
      <c r="BP5" s="272">
        <f>SUM(BP6:BP18)</f>
        <v>0</v>
      </c>
      <c r="BQ5" s="272">
        <f>SUM(BQ6:BQ18)</f>
        <v>0</v>
      </c>
      <c r="BR5" s="333">
        <f>SUM(BR6:BR18)</f>
        <v>0</v>
      </c>
      <c r="BS5" s="333">
        <f>SUM(BS6:BS18)</f>
        <v>0</v>
      </c>
      <c r="BT5" s="272">
        <f t="shared" si="2"/>
        <v>0</v>
      </c>
      <c r="BU5" s="272">
        <f t="shared" si="2"/>
        <v>0</v>
      </c>
      <c r="BV5" s="333">
        <f t="shared" si="2"/>
        <v>0</v>
      </c>
      <c r="BW5" s="333">
        <f t="shared" si="2"/>
        <v>0</v>
      </c>
      <c r="BX5" s="272">
        <f t="shared" si="2"/>
        <v>0</v>
      </c>
      <c r="BY5" s="272">
        <f t="shared" si="2"/>
        <v>0</v>
      </c>
      <c r="BZ5" s="333">
        <f t="shared" si="2"/>
        <v>0</v>
      </c>
      <c r="CA5" s="333">
        <f t="shared" si="2"/>
        <v>0</v>
      </c>
      <c r="CB5" s="272">
        <f>SUM(CB6:CB18)</f>
        <v>0</v>
      </c>
      <c r="CC5" s="272">
        <f>SUM(CC6:CC18)</f>
        <v>0</v>
      </c>
      <c r="CD5" s="333">
        <f>SUM(CD6:CD18)</f>
        <v>0</v>
      </c>
      <c r="CE5" s="333">
        <f>SUM(CE6:CE18)</f>
        <v>0</v>
      </c>
      <c r="CF5" s="272">
        <f t="shared" si="2"/>
        <v>0</v>
      </c>
      <c r="CG5" s="272">
        <f t="shared" si="2"/>
        <v>0</v>
      </c>
      <c r="CH5" s="333">
        <f t="shared" si="2"/>
        <v>0</v>
      </c>
      <c r="CI5" s="333">
        <f t="shared" si="2"/>
        <v>0</v>
      </c>
      <c r="CJ5" s="272">
        <f t="shared" si="2"/>
        <v>0</v>
      </c>
      <c r="CK5" s="272">
        <f t="shared" si="2"/>
        <v>0</v>
      </c>
      <c r="CL5" s="333">
        <f t="shared" si="2"/>
        <v>0</v>
      </c>
      <c r="CM5" s="335"/>
      <c r="CN5" s="335">
        <f t="shared" si="2"/>
        <v>0</v>
      </c>
      <c r="CO5" s="335">
        <f t="shared" si="2"/>
        <v>0</v>
      </c>
      <c r="CP5" s="335">
        <f>CO5-CN5</f>
        <v>0</v>
      </c>
      <c r="CQ5" s="335"/>
      <c r="CR5" s="330">
        <f>SUM(CR6:CR18)</f>
        <v>0</v>
      </c>
      <c r="CS5" s="330">
        <f>SUM(CS6:CS18)</f>
        <v>0</v>
      </c>
      <c r="CT5" s="336">
        <f>CS5-CR5</f>
        <v>0</v>
      </c>
      <c r="CU5" s="337"/>
      <c r="CV5" s="338">
        <f t="shared" ref="CV5:DE5" si="3">SUM(CV6:CV18)</f>
        <v>0</v>
      </c>
      <c r="CW5" s="338">
        <f t="shared" si="3"/>
        <v>0</v>
      </c>
      <c r="CX5" s="330">
        <f t="shared" si="3"/>
        <v>0</v>
      </c>
      <c r="CY5" s="330">
        <f t="shared" si="3"/>
        <v>0</v>
      </c>
      <c r="CZ5" s="338">
        <f t="shared" si="3"/>
        <v>0</v>
      </c>
      <c r="DA5" s="338">
        <f t="shared" si="3"/>
        <v>0</v>
      </c>
      <c r="DB5" s="330">
        <f t="shared" si="3"/>
        <v>0</v>
      </c>
      <c r="DC5" s="330">
        <f t="shared" si="3"/>
        <v>0</v>
      </c>
      <c r="DD5" s="335">
        <f t="shared" si="3"/>
        <v>0</v>
      </c>
      <c r="DE5" s="335">
        <f t="shared" si="3"/>
        <v>0</v>
      </c>
      <c r="DF5" s="335">
        <f>DE5-DD5</f>
        <v>0</v>
      </c>
      <c r="DG5" s="335"/>
      <c r="DH5" s="335">
        <f>SUM(DH6:DH18)</f>
        <v>0</v>
      </c>
      <c r="DI5" s="335">
        <f>SUM(DI6:DI18)</f>
        <v>0</v>
      </c>
      <c r="DJ5" s="335">
        <f>DI5-DH5</f>
        <v>0</v>
      </c>
      <c r="DK5" s="335"/>
    </row>
    <row r="6" spans="1:115" ht="12" hidden="1" customHeight="1">
      <c r="A6" s="274"/>
      <c r="B6" s="339"/>
      <c r="C6" s="274" t="s">
        <v>252</v>
      </c>
      <c r="D6" s="339"/>
      <c r="E6" s="315">
        <f t="shared" ref="E6:E17" si="4">I6+M6+Q6+U6+Y6+AJ6+AN6+AR6+AV6+BD6+BH6+BX6+CF6+CJ6+CN6+CR6+CV6+CZ6+AZ6+BL6+BT6</f>
        <v>0</v>
      </c>
      <c r="F6" s="315">
        <f>J6+N6+R6+V6+Z6+AK6+AO6+AS6+AW6+BE6+BI6+BY6+CG6+CK6+CO6+CS6+CW6+DA6+BM6+BU6</f>
        <v>0</v>
      </c>
      <c r="G6" s="340">
        <f t="shared" ref="G6:G35" si="5">F6-E6</f>
        <v>0</v>
      </c>
      <c r="H6" s="340"/>
      <c r="I6" s="315"/>
      <c r="J6" s="315"/>
      <c r="K6" s="341">
        <f>J6-I6</f>
        <v>0</v>
      </c>
      <c r="L6" s="341"/>
      <c r="M6" s="315"/>
      <c r="N6" s="315"/>
      <c r="O6" s="341">
        <f>N6-M6</f>
        <v>0</v>
      </c>
      <c r="P6" s="341"/>
      <c r="Q6" s="315"/>
      <c r="R6" s="315"/>
      <c r="S6" s="341">
        <f>R6-Q6</f>
        <v>0</v>
      </c>
      <c r="T6" s="341"/>
      <c r="U6" s="315"/>
      <c r="V6" s="315"/>
      <c r="W6" s="341">
        <f>V6-U6</f>
        <v>0</v>
      </c>
      <c r="X6" s="341"/>
      <c r="Y6" s="315">
        <f t="shared" ref="Y6:Z42" si="6">AC6</f>
        <v>0</v>
      </c>
      <c r="Z6" s="315">
        <f t="shared" si="6"/>
        <v>0</v>
      </c>
      <c r="AA6" s="341">
        <f>Z6-Y6</f>
        <v>0</v>
      </c>
      <c r="AB6" s="341"/>
      <c r="AC6" s="315"/>
      <c r="AD6" s="315"/>
      <c r="AE6" s="341">
        <f>AD6-AC6</f>
        <v>0</v>
      </c>
      <c r="AF6" s="341"/>
      <c r="AG6" s="315"/>
      <c r="AH6" s="315"/>
      <c r="AI6" s="341">
        <f>AH6-AG6</f>
        <v>0</v>
      </c>
      <c r="AJ6" s="315"/>
      <c r="AK6" s="315"/>
      <c r="AL6" s="341">
        <f>AK6-AJ6</f>
        <v>0</v>
      </c>
      <c r="AM6" s="341"/>
      <c r="AN6" s="315"/>
      <c r="AO6" s="315"/>
      <c r="AP6" s="341">
        <f>AO6-AN6</f>
        <v>0</v>
      </c>
      <c r="AQ6" s="341"/>
      <c r="AR6" s="341"/>
      <c r="AS6" s="341"/>
      <c r="AT6" s="341">
        <f>AS6-AR6</f>
        <v>0</v>
      </c>
      <c r="AU6" s="341"/>
      <c r="AV6" s="315"/>
      <c r="AW6" s="315"/>
      <c r="AX6" s="341">
        <f>AW6-AV6</f>
        <v>0</v>
      </c>
      <c r="AY6" s="341"/>
      <c r="AZ6" s="315"/>
      <c r="BA6" s="315"/>
      <c r="BB6" s="341">
        <f>BA6-AZ6</f>
        <v>0</v>
      </c>
      <c r="BC6" s="341"/>
      <c r="BD6" s="315"/>
      <c r="BE6" s="315"/>
      <c r="BF6" s="341">
        <f>BE6-BD6</f>
        <v>0</v>
      </c>
      <c r="BG6" s="341"/>
      <c r="BH6" s="315"/>
      <c r="BI6" s="315"/>
      <c r="BJ6" s="341">
        <f>BI6-BH6</f>
        <v>0</v>
      </c>
      <c r="BK6" s="341"/>
      <c r="BL6" s="315"/>
      <c r="BM6" s="315"/>
      <c r="BN6" s="341">
        <f>BM6-BL6</f>
        <v>0</v>
      </c>
      <c r="BO6" s="341"/>
      <c r="BP6" s="315"/>
      <c r="BQ6" s="315"/>
      <c r="BR6" s="341">
        <f>BQ6-BP6</f>
        <v>0</v>
      </c>
      <c r="BS6" s="341"/>
      <c r="BT6" s="315"/>
      <c r="BU6" s="315"/>
      <c r="BV6" s="341">
        <f>BU6-BT6</f>
        <v>0</v>
      </c>
      <c r="BW6" s="341"/>
      <c r="BX6" s="315"/>
      <c r="BY6" s="315"/>
      <c r="BZ6" s="341">
        <f>BY6-BX6</f>
        <v>0</v>
      </c>
      <c r="CA6" s="341"/>
      <c r="CB6" s="315"/>
      <c r="CC6" s="315"/>
      <c r="CD6" s="341">
        <f>CC6-CB6</f>
        <v>0</v>
      </c>
      <c r="CE6" s="341"/>
      <c r="CF6" s="315"/>
      <c r="CG6" s="315"/>
      <c r="CH6" s="341">
        <f>CG6-CF6</f>
        <v>0</v>
      </c>
      <c r="CI6" s="341"/>
      <c r="CJ6" s="315"/>
      <c r="CK6" s="315"/>
      <c r="CL6" s="341">
        <f>CK6-CJ6</f>
        <v>0</v>
      </c>
      <c r="CM6" s="335"/>
      <c r="CN6" s="342"/>
      <c r="CO6" s="342"/>
      <c r="CP6" s="342">
        <f>CO6-CN6</f>
        <v>0</v>
      </c>
      <c r="CQ6" s="342"/>
      <c r="CR6" s="343"/>
      <c r="CS6" s="343"/>
      <c r="CT6" s="344">
        <f>CS6-CR6</f>
        <v>0</v>
      </c>
      <c r="CU6" s="345"/>
      <c r="CV6" s="239"/>
      <c r="CW6" s="239"/>
      <c r="CX6" s="344">
        <f>CW6-CV6</f>
        <v>0</v>
      </c>
      <c r="CY6" s="345"/>
      <c r="CZ6" s="239"/>
      <c r="DA6" s="239"/>
      <c r="DB6" s="344">
        <f>DA6-CZ6</f>
        <v>0</v>
      </c>
      <c r="DC6" s="345"/>
      <c r="DD6" s="342"/>
      <c r="DE6" s="342"/>
      <c r="DF6" s="342">
        <f>DE6-DD6</f>
        <v>0</v>
      </c>
      <c r="DG6" s="342"/>
      <c r="DH6" s="342"/>
      <c r="DI6" s="342"/>
      <c r="DJ6" s="342">
        <f>DI6-DH6</f>
        <v>0</v>
      </c>
      <c r="DK6" s="342"/>
    </row>
    <row r="7" spans="1:115" ht="16.5" hidden="1" customHeight="1">
      <c r="A7" s="274"/>
      <c r="B7" s="339"/>
      <c r="C7" s="274" t="s">
        <v>253</v>
      </c>
      <c r="D7" s="275"/>
      <c r="E7" s="242">
        <f t="shared" si="4"/>
        <v>0</v>
      </c>
      <c r="F7" s="242">
        <f>J7+N7+R7+V7+Z7+AK7+AO7+AS7+AW7+BE7+BI7+BY7+CG7+CK7+CO7+CS7+CW7+DA7+BM7+BU7</f>
        <v>0</v>
      </c>
      <c r="G7" s="346">
        <f t="shared" si="5"/>
        <v>0</v>
      </c>
      <c r="H7" s="346"/>
      <c r="I7" s="242"/>
      <c r="J7" s="242"/>
      <c r="K7" s="347">
        <f>J7-I7</f>
        <v>0</v>
      </c>
      <c r="L7" s="347"/>
      <c r="M7" s="242"/>
      <c r="N7" s="242"/>
      <c r="O7" s="347">
        <f>N7-M7</f>
        <v>0</v>
      </c>
      <c r="P7" s="347"/>
      <c r="Q7" s="242"/>
      <c r="R7" s="242"/>
      <c r="S7" s="347">
        <f>R7-Q7</f>
        <v>0</v>
      </c>
      <c r="T7" s="347"/>
      <c r="U7" s="242"/>
      <c r="V7" s="242"/>
      <c r="W7" s="347">
        <f>V7-U7</f>
        <v>0</v>
      </c>
      <c r="X7" s="347"/>
      <c r="Y7" s="242">
        <f t="shared" si="6"/>
        <v>0</v>
      </c>
      <c r="Z7" s="242">
        <f t="shared" si="6"/>
        <v>0</v>
      </c>
      <c r="AA7" s="347">
        <f>Z7-Y7</f>
        <v>0</v>
      </c>
      <c r="AB7" s="347"/>
      <c r="AC7" s="242"/>
      <c r="AD7" s="242"/>
      <c r="AE7" s="347">
        <f>AD7-AC7</f>
        <v>0</v>
      </c>
      <c r="AF7" s="347"/>
      <c r="AG7" s="242"/>
      <c r="AH7" s="242"/>
      <c r="AI7" s="347">
        <f>AH7-AG7</f>
        <v>0</v>
      </c>
      <c r="AJ7" s="242"/>
      <c r="AK7" s="242"/>
      <c r="AL7" s="347">
        <f>AK7-AJ7</f>
        <v>0</v>
      </c>
      <c r="AM7" s="347"/>
      <c r="AN7" s="242"/>
      <c r="AO7" s="242"/>
      <c r="AP7" s="347">
        <f>AO7-AN7</f>
        <v>0</v>
      </c>
      <c r="AQ7" s="347"/>
      <c r="AR7" s="347"/>
      <c r="AS7" s="347"/>
      <c r="AT7" s="347">
        <f>AS7-AR7</f>
        <v>0</v>
      </c>
      <c r="AU7" s="347"/>
      <c r="AV7" s="242"/>
      <c r="AW7" s="242"/>
      <c r="AX7" s="347">
        <f>AW7-AV7</f>
        <v>0</v>
      </c>
      <c r="AY7" s="347"/>
      <c r="AZ7" s="242"/>
      <c r="BA7" s="242"/>
      <c r="BB7" s="347">
        <f>BA7-AZ7</f>
        <v>0</v>
      </c>
      <c r="BC7" s="347"/>
      <c r="BD7" s="242"/>
      <c r="BE7" s="242"/>
      <c r="BF7" s="347">
        <f>BE7-BD7</f>
        <v>0</v>
      </c>
      <c r="BG7" s="347"/>
      <c r="BH7" s="242"/>
      <c r="BI7" s="242"/>
      <c r="BJ7" s="347">
        <f>BI7-BH7</f>
        <v>0</v>
      </c>
      <c r="BK7" s="347"/>
      <c r="BL7" s="242"/>
      <c r="BM7" s="242"/>
      <c r="BN7" s="347">
        <f>BM7-BL7</f>
        <v>0</v>
      </c>
      <c r="BO7" s="347"/>
      <c r="BP7" s="242"/>
      <c r="BQ7" s="242"/>
      <c r="BR7" s="347">
        <f>BQ7-BP7</f>
        <v>0</v>
      </c>
      <c r="BS7" s="347"/>
      <c r="BT7" s="242"/>
      <c r="BU7" s="242"/>
      <c r="BV7" s="347">
        <f>BU7-BT7</f>
        <v>0</v>
      </c>
      <c r="BW7" s="347"/>
      <c r="BX7" s="242"/>
      <c r="BY7" s="242"/>
      <c r="BZ7" s="347">
        <f>BY7-BX7</f>
        <v>0</v>
      </c>
      <c r="CA7" s="347"/>
      <c r="CB7" s="242"/>
      <c r="CC7" s="242"/>
      <c r="CD7" s="347">
        <f>CC7-CB7</f>
        <v>0</v>
      </c>
      <c r="CE7" s="347"/>
      <c r="CF7" s="242"/>
      <c r="CG7" s="242"/>
      <c r="CH7" s="347">
        <f>CG7-CF7</f>
        <v>0</v>
      </c>
      <c r="CI7" s="347"/>
      <c r="CJ7" s="242"/>
      <c r="CK7" s="242"/>
      <c r="CL7" s="347">
        <f>CK7-CJ7</f>
        <v>0</v>
      </c>
      <c r="CM7" s="335"/>
      <c r="CN7" s="348"/>
      <c r="CO7" s="348"/>
      <c r="CP7" s="348">
        <f>CO7-CN7</f>
        <v>0</v>
      </c>
      <c r="CQ7" s="348"/>
      <c r="CR7" s="343"/>
      <c r="CS7" s="343"/>
      <c r="CT7" s="344">
        <f>CS7-CR7</f>
        <v>0</v>
      </c>
      <c r="CU7" s="345"/>
      <c r="CV7" s="239"/>
      <c r="CW7" s="239"/>
      <c r="CX7" s="344">
        <f>CW7-CV7</f>
        <v>0</v>
      </c>
      <c r="CY7" s="345"/>
      <c r="CZ7" s="239"/>
      <c r="DA7" s="239"/>
      <c r="DB7" s="344">
        <f>DA7-CZ7</f>
        <v>0</v>
      </c>
      <c r="DC7" s="345"/>
      <c r="DD7" s="348"/>
      <c r="DE7" s="348"/>
      <c r="DF7" s="348">
        <f>DE7-DD7</f>
        <v>0</v>
      </c>
      <c r="DG7" s="348"/>
      <c r="DH7" s="348"/>
      <c r="DI7" s="348"/>
      <c r="DJ7" s="348">
        <f>DI7-DH7</f>
        <v>0</v>
      </c>
      <c r="DK7" s="348"/>
    </row>
    <row r="8" spans="1:115" ht="26.25" hidden="1" customHeight="1">
      <c r="A8" s="274"/>
      <c r="B8" s="339"/>
      <c r="C8" s="276" t="s">
        <v>446</v>
      </c>
      <c r="D8" s="277"/>
      <c r="E8" s="242">
        <f t="shared" si="4"/>
        <v>0</v>
      </c>
      <c r="F8" s="242">
        <f>J8+N8+R8+V8+Z8+AK8+AO8+AS8+AW8+BE8+BI8+BY8+CG8+CK8+CO8+CS8+CW8+DA8+BM8+BU8</f>
        <v>0</v>
      </c>
      <c r="G8" s="346">
        <f t="shared" si="5"/>
        <v>0</v>
      </c>
      <c r="H8" s="346" t="e">
        <f t="shared" ref="H8:H18" si="7">F8/E8</f>
        <v>#DIV/0!</v>
      </c>
      <c r="I8" s="242"/>
      <c r="J8" s="242"/>
      <c r="K8" s="347">
        <f>J8-I8</f>
        <v>0</v>
      </c>
      <c r="L8" s="347"/>
      <c r="M8" s="242"/>
      <c r="N8" s="242"/>
      <c r="O8" s="347">
        <f>N8-M8</f>
        <v>0</v>
      </c>
      <c r="P8" s="347"/>
      <c r="Q8" s="242"/>
      <c r="R8" s="242"/>
      <c r="S8" s="347">
        <f>R8-Q8</f>
        <v>0</v>
      </c>
      <c r="T8" s="347"/>
      <c r="U8" s="242"/>
      <c r="V8" s="242"/>
      <c r="W8" s="347">
        <f>V8-U8</f>
        <v>0</v>
      </c>
      <c r="X8" s="347"/>
      <c r="Y8" s="242">
        <f t="shared" si="6"/>
        <v>0</v>
      </c>
      <c r="Z8" s="242">
        <f t="shared" si="6"/>
        <v>0</v>
      </c>
      <c r="AA8" s="347">
        <f>Z8-Y8</f>
        <v>0</v>
      </c>
      <c r="AB8" s="347"/>
      <c r="AC8" s="242"/>
      <c r="AD8" s="242"/>
      <c r="AE8" s="347">
        <f>AD8-AC8</f>
        <v>0</v>
      </c>
      <c r="AF8" s="347"/>
      <c r="AG8" s="242"/>
      <c r="AH8" s="242"/>
      <c r="AI8" s="347">
        <f>AH8-AG8</f>
        <v>0</v>
      </c>
      <c r="AJ8" s="242"/>
      <c r="AK8" s="242"/>
      <c r="AL8" s="347">
        <f>AK8-AJ8</f>
        <v>0</v>
      </c>
      <c r="AM8" s="347"/>
      <c r="AN8" s="242"/>
      <c r="AO8" s="242"/>
      <c r="AP8" s="347">
        <f>AO8-AN8</f>
        <v>0</v>
      </c>
      <c r="AQ8" s="347"/>
      <c r="AR8" s="347"/>
      <c r="AS8" s="347"/>
      <c r="AT8" s="347">
        <f>AS8-AR8</f>
        <v>0</v>
      </c>
      <c r="AU8" s="347"/>
      <c r="AV8" s="242"/>
      <c r="AW8" s="242"/>
      <c r="AX8" s="347">
        <f>AW8-AV8</f>
        <v>0</v>
      </c>
      <c r="AY8" s="347"/>
      <c r="AZ8" s="242"/>
      <c r="BA8" s="242"/>
      <c r="BB8" s="347">
        <f>BA8-AZ8</f>
        <v>0</v>
      </c>
      <c r="BC8" s="347"/>
      <c r="BD8" s="242"/>
      <c r="BE8" s="242"/>
      <c r="BF8" s="347">
        <f>BE8-BD8</f>
        <v>0</v>
      </c>
      <c r="BG8" s="347"/>
      <c r="BH8" s="242"/>
      <c r="BI8" s="242"/>
      <c r="BJ8" s="347">
        <f>BI8-BH8</f>
        <v>0</v>
      </c>
      <c r="BK8" s="347"/>
      <c r="BL8" s="242"/>
      <c r="BM8" s="242"/>
      <c r="BN8" s="347">
        <f>BM8-BL8</f>
        <v>0</v>
      </c>
      <c r="BO8" s="347"/>
      <c r="BP8" s="242"/>
      <c r="BQ8" s="242"/>
      <c r="BR8" s="347">
        <f>BQ8-BP8</f>
        <v>0</v>
      </c>
      <c r="BS8" s="347"/>
      <c r="BT8" s="242"/>
      <c r="BU8" s="242"/>
      <c r="BV8" s="347">
        <f>BU8-BT8</f>
        <v>0</v>
      </c>
      <c r="BW8" s="347"/>
      <c r="BX8" s="242"/>
      <c r="BY8" s="242"/>
      <c r="BZ8" s="347">
        <f>BY8-BX8</f>
        <v>0</v>
      </c>
      <c r="CA8" s="347"/>
      <c r="CB8" s="242"/>
      <c r="CC8" s="242"/>
      <c r="CD8" s="347">
        <f>CC8-CB8</f>
        <v>0</v>
      </c>
      <c r="CE8" s="347"/>
      <c r="CF8" s="242"/>
      <c r="CG8" s="242"/>
      <c r="CH8" s="347">
        <f>CG8-CF8</f>
        <v>0</v>
      </c>
      <c r="CI8" s="347"/>
      <c r="CJ8" s="242"/>
      <c r="CK8" s="242"/>
      <c r="CL8" s="347">
        <f>CK8-CJ8</f>
        <v>0</v>
      </c>
      <c r="CM8" s="335"/>
      <c r="CN8" s="348"/>
      <c r="CO8" s="348"/>
      <c r="CP8" s="348">
        <f>CO8-CN8</f>
        <v>0</v>
      </c>
      <c r="CQ8" s="348"/>
      <c r="CR8" s="343"/>
      <c r="CS8" s="343"/>
      <c r="CT8" s="344">
        <f>CS8-CR8</f>
        <v>0</v>
      </c>
      <c r="CU8" s="345"/>
      <c r="CV8" s="239"/>
      <c r="CW8" s="239"/>
      <c r="CX8" s="344">
        <f>CW8-CV8</f>
        <v>0</v>
      </c>
      <c r="CY8" s="345"/>
      <c r="CZ8" s="239"/>
      <c r="DA8" s="239"/>
      <c r="DB8" s="344">
        <f>DA8-CZ8</f>
        <v>0</v>
      </c>
      <c r="DC8" s="345"/>
      <c r="DD8" s="348"/>
      <c r="DE8" s="348"/>
      <c r="DF8" s="348">
        <f>DE8-DD8</f>
        <v>0</v>
      </c>
      <c r="DG8" s="348"/>
      <c r="DH8" s="348"/>
      <c r="DI8" s="348"/>
      <c r="DJ8" s="348">
        <f>DI8-DH8</f>
        <v>0</v>
      </c>
      <c r="DK8" s="348"/>
    </row>
    <row r="9" spans="1:115" ht="14.25" hidden="1" customHeight="1">
      <c r="A9" s="274"/>
      <c r="B9" s="339"/>
      <c r="C9" s="276" t="s">
        <v>254</v>
      </c>
      <c r="D9" s="277"/>
      <c r="E9" s="242">
        <f t="shared" si="4"/>
        <v>0</v>
      </c>
      <c r="F9" s="242">
        <f>J9+N9+R9+V9+Z9+AK9+AO9+AS9+AW9+BE9+BI9+BY9+CG9+CK9+CO9+CS9+CW9+DA9+BM9+BU9</f>
        <v>0</v>
      </c>
      <c r="G9" s="346">
        <f t="shared" si="5"/>
        <v>0</v>
      </c>
      <c r="H9" s="346" t="e">
        <f t="shared" si="7"/>
        <v>#DIV/0!</v>
      </c>
      <c r="I9" s="242"/>
      <c r="J9" s="242"/>
      <c r="K9" s="347">
        <f>J9-I9</f>
        <v>0</v>
      </c>
      <c r="L9" s="347"/>
      <c r="M9" s="242"/>
      <c r="N9" s="242"/>
      <c r="O9" s="347">
        <f>N9-M9</f>
        <v>0</v>
      </c>
      <c r="P9" s="347"/>
      <c r="Q9" s="242"/>
      <c r="R9" s="242"/>
      <c r="S9" s="347">
        <f>R9-Q9</f>
        <v>0</v>
      </c>
      <c r="T9" s="347"/>
      <c r="U9" s="242"/>
      <c r="V9" s="242"/>
      <c r="W9" s="347">
        <f>V9-U9</f>
        <v>0</v>
      </c>
      <c r="X9" s="347"/>
      <c r="Y9" s="242">
        <f t="shared" si="6"/>
        <v>0</v>
      </c>
      <c r="Z9" s="242">
        <f t="shared" si="6"/>
        <v>0</v>
      </c>
      <c r="AA9" s="347">
        <f>Z9-Y9</f>
        <v>0</v>
      </c>
      <c r="AB9" s="347"/>
      <c r="AC9" s="242"/>
      <c r="AD9" s="242"/>
      <c r="AE9" s="347">
        <f>AD9-AC9</f>
        <v>0</v>
      </c>
      <c r="AF9" s="347"/>
      <c r="AG9" s="242"/>
      <c r="AH9" s="242"/>
      <c r="AI9" s="347">
        <f>AH9-AG9</f>
        <v>0</v>
      </c>
      <c r="AJ9" s="242"/>
      <c r="AK9" s="242"/>
      <c r="AL9" s="347">
        <f>AK9-AJ9</f>
        <v>0</v>
      </c>
      <c r="AM9" s="347"/>
      <c r="AN9" s="242"/>
      <c r="AO9" s="242"/>
      <c r="AP9" s="347">
        <f>AO9-AN9</f>
        <v>0</v>
      </c>
      <c r="AQ9" s="347"/>
      <c r="AR9" s="347"/>
      <c r="AS9" s="347"/>
      <c r="AT9" s="347">
        <f>AS9-AR9</f>
        <v>0</v>
      </c>
      <c r="AU9" s="347"/>
      <c r="AV9" s="242"/>
      <c r="AW9" s="242"/>
      <c r="AX9" s="347">
        <f>AW9-AV9</f>
        <v>0</v>
      </c>
      <c r="AY9" s="347"/>
      <c r="AZ9" s="242"/>
      <c r="BA9" s="242"/>
      <c r="BB9" s="347">
        <f>BA9-AZ9</f>
        <v>0</v>
      </c>
      <c r="BC9" s="347"/>
      <c r="BD9" s="242"/>
      <c r="BE9" s="242"/>
      <c r="BF9" s="347">
        <f>BE9-BD9</f>
        <v>0</v>
      </c>
      <c r="BG9" s="347"/>
      <c r="BH9" s="242"/>
      <c r="BI9" s="242"/>
      <c r="BJ9" s="347">
        <f>BI9-BH9</f>
        <v>0</v>
      </c>
      <c r="BK9" s="347"/>
      <c r="BL9" s="242"/>
      <c r="BM9" s="242"/>
      <c r="BN9" s="347">
        <f>BM9-BL9</f>
        <v>0</v>
      </c>
      <c r="BO9" s="347"/>
      <c r="BP9" s="242"/>
      <c r="BQ9" s="242"/>
      <c r="BR9" s="347">
        <f>BQ9-BP9</f>
        <v>0</v>
      </c>
      <c r="BS9" s="347"/>
      <c r="BT9" s="242"/>
      <c r="BU9" s="242"/>
      <c r="BV9" s="347">
        <f>BU9-BT9</f>
        <v>0</v>
      </c>
      <c r="BW9" s="347"/>
      <c r="BX9" s="242"/>
      <c r="BY9" s="242"/>
      <c r="BZ9" s="347">
        <f>BY9-BX9</f>
        <v>0</v>
      </c>
      <c r="CA9" s="347"/>
      <c r="CB9" s="242"/>
      <c r="CC9" s="242"/>
      <c r="CD9" s="347">
        <f>CC9-CB9</f>
        <v>0</v>
      </c>
      <c r="CE9" s="347"/>
      <c r="CF9" s="242"/>
      <c r="CG9" s="242"/>
      <c r="CH9" s="347">
        <f>CG9-CF9</f>
        <v>0</v>
      </c>
      <c r="CI9" s="347"/>
      <c r="CJ9" s="242"/>
      <c r="CK9" s="242"/>
      <c r="CL9" s="347">
        <f>CK9-CJ9</f>
        <v>0</v>
      </c>
      <c r="CM9" s="335"/>
      <c r="CN9" s="348"/>
      <c r="CO9" s="348"/>
      <c r="CP9" s="348">
        <f>CO9-CN9</f>
        <v>0</v>
      </c>
      <c r="CQ9" s="348"/>
      <c r="CR9" s="343"/>
      <c r="CS9" s="343"/>
      <c r="CT9" s="344">
        <f>CS9-CR9</f>
        <v>0</v>
      </c>
      <c r="CU9" s="345"/>
      <c r="CV9" s="239"/>
      <c r="CW9" s="239"/>
      <c r="CX9" s="344">
        <f>CW9-CV9</f>
        <v>0</v>
      </c>
      <c r="CY9" s="345"/>
      <c r="CZ9" s="239"/>
      <c r="DA9" s="239"/>
      <c r="DB9" s="344">
        <f>DA9-CZ9</f>
        <v>0</v>
      </c>
      <c r="DC9" s="345"/>
      <c r="DD9" s="348"/>
      <c r="DE9" s="348"/>
      <c r="DF9" s="348">
        <f>DE9-DD9</f>
        <v>0</v>
      </c>
      <c r="DG9" s="348"/>
      <c r="DH9" s="348"/>
      <c r="DI9" s="348"/>
      <c r="DJ9" s="348">
        <f>DI9-DH9</f>
        <v>0</v>
      </c>
      <c r="DK9" s="348"/>
    </row>
    <row r="10" spans="1:115" ht="15.75" hidden="1" customHeight="1">
      <c r="A10" s="274"/>
      <c r="B10" s="339">
        <v>1701042113</v>
      </c>
      <c r="C10" s="276" t="s">
        <v>643</v>
      </c>
      <c r="D10" s="277">
        <v>0</v>
      </c>
      <c r="E10" s="242">
        <f t="shared" si="4"/>
        <v>0.66351000000000004</v>
      </c>
      <c r="F10" s="241">
        <f t="shared" ref="F10:F18" si="8">J10+N10+R10+V10+Z10+AK10+AO10+AS10+AW10+BE10+BI10+BY10+CG10+CK10+CO10+CS10+CW10+DA10+BM10+BU10+DI10</f>
        <v>0</v>
      </c>
      <c r="G10" s="346">
        <f t="shared" si="5"/>
        <v>-0.66351000000000004</v>
      </c>
      <c r="H10" s="346">
        <v>0</v>
      </c>
      <c r="I10" s="242"/>
      <c r="J10" s="242"/>
      <c r="K10" s="347"/>
      <c r="L10" s="347">
        <v>0</v>
      </c>
      <c r="M10" s="242"/>
      <c r="N10" s="242"/>
      <c r="O10" s="347"/>
      <c r="P10" s="347"/>
      <c r="Q10" s="242"/>
      <c r="R10" s="242"/>
      <c r="S10" s="347"/>
      <c r="T10" s="347"/>
      <c r="U10" s="242">
        <v>0.66351000000000004</v>
      </c>
      <c r="V10" s="242"/>
      <c r="W10" s="347"/>
      <c r="X10" s="347"/>
      <c r="Y10" s="242">
        <f t="shared" si="6"/>
        <v>0</v>
      </c>
      <c r="Z10" s="242">
        <f t="shared" si="6"/>
        <v>0</v>
      </c>
      <c r="AA10" s="347"/>
      <c r="AB10" s="347"/>
      <c r="AC10" s="242"/>
      <c r="AD10" s="242"/>
      <c r="AE10" s="347"/>
      <c r="AF10" s="347"/>
      <c r="AG10" s="242"/>
      <c r="AH10" s="242"/>
      <c r="AI10" s="347"/>
      <c r="AJ10" s="242"/>
      <c r="AK10" s="242"/>
      <c r="AL10" s="347"/>
      <c r="AM10" s="347"/>
      <c r="AN10" s="242"/>
      <c r="AO10" s="242"/>
      <c r="AP10" s="347"/>
      <c r="AQ10" s="347"/>
      <c r="AR10" s="347"/>
      <c r="AS10" s="347"/>
      <c r="AT10" s="347"/>
      <c r="AU10" s="347"/>
      <c r="AV10" s="242"/>
      <c r="AW10" s="242"/>
      <c r="AX10" s="347"/>
      <c r="AY10" s="347"/>
      <c r="AZ10" s="242"/>
      <c r="BA10" s="242"/>
      <c r="BB10" s="347"/>
      <c r="BC10" s="347"/>
      <c r="BD10" s="242"/>
      <c r="BE10" s="242"/>
      <c r="BF10" s="347"/>
      <c r="BG10" s="347"/>
      <c r="BH10" s="242"/>
      <c r="BI10" s="242"/>
      <c r="BJ10" s="347"/>
      <c r="BK10" s="347"/>
      <c r="BL10" s="242"/>
      <c r="BM10" s="242"/>
      <c r="BN10" s="347"/>
      <c r="BO10" s="347"/>
      <c r="BP10" s="242"/>
      <c r="BQ10" s="242"/>
      <c r="BR10" s="347"/>
      <c r="BS10" s="347"/>
      <c r="BT10" s="242"/>
      <c r="BU10" s="242"/>
      <c r="BV10" s="347"/>
      <c r="BW10" s="347"/>
      <c r="BX10" s="242"/>
      <c r="BY10" s="242"/>
      <c r="BZ10" s="347"/>
      <c r="CA10" s="347"/>
      <c r="CB10" s="242"/>
      <c r="CC10" s="242"/>
      <c r="CD10" s="347"/>
      <c r="CE10" s="347"/>
      <c r="CF10" s="242"/>
      <c r="CG10" s="242"/>
      <c r="CH10" s="347"/>
      <c r="CI10" s="347"/>
      <c r="CJ10" s="242"/>
      <c r="CK10" s="242"/>
      <c r="CL10" s="347"/>
      <c r="CM10" s="335"/>
      <c r="CN10" s="348"/>
      <c r="CO10" s="348"/>
      <c r="CP10" s="348"/>
      <c r="CQ10" s="348"/>
      <c r="CR10" s="343"/>
      <c r="CS10" s="343"/>
      <c r="CT10" s="344"/>
      <c r="CU10" s="345"/>
      <c r="CV10" s="239"/>
      <c r="CW10" s="239"/>
      <c r="CX10" s="344"/>
      <c r="CY10" s="345"/>
      <c r="CZ10" s="239"/>
      <c r="DA10" s="239"/>
      <c r="DB10" s="344"/>
      <c r="DC10" s="345"/>
      <c r="DD10" s="348"/>
      <c r="DE10" s="348"/>
      <c r="DF10" s="348"/>
      <c r="DG10" s="348"/>
      <c r="DH10" s="348"/>
      <c r="DI10" s="348"/>
      <c r="DJ10" s="348"/>
      <c r="DK10" s="348"/>
    </row>
    <row r="11" spans="1:115" ht="15.75" hidden="1" customHeight="1">
      <c r="A11" s="274"/>
      <c r="B11" s="339">
        <v>1701051164</v>
      </c>
      <c r="C11" s="276" t="s">
        <v>702</v>
      </c>
      <c r="D11" s="277"/>
      <c r="E11" s="242">
        <f t="shared" si="4"/>
        <v>0</v>
      </c>
      <c r="F11" s="241">
        <f t="shared" si="8"/>
        <v>0</v>
      </c>
      <c r="G11" s="346">
        <f t="shared" si="5"/>
        <v>0</v>
      </c>
      <c r="H11" s="346" t="e">
        <f t="shared" si="7"/>
        <v>#DIV/0!</v>
      </c>
      <c r="I11" s="242"/>
      <c r="J11" s="242"/>
      <c r="K11" s="347"/>
      <c r="L11" s="347"/>
      <c r="M11" s="242"/>
      <c r="N11" s="242"/>
      <c r="O11" s="347"/>
      <c r="P11" s="347"/>
      <c r="Q11" s="242"/>
      <c r="R11" s="242"/>
      <c r="S11" s="347"/>
      <c r="T11" s="347"/>
      <c r="U11" s="242"/>
      <c r="V11" s="242"/>
      <c r="W11" s="347"/>
      <c r="X11" s="347"/>
      <c r="Y11" s="242"/>
      <c r="Z11" s="242"/>
      <c r="AA11" s="347"/>
      <c r="AB11" s="347"/>
      <c r="AC11" s="242"/>
      <c r="AD11" s="242"/>
      <c r="AE11" s="347"/>
      <c r="AF11" s="347"/>
      <c r="AG11" s="242"/>
      <c r="AH11" s="242"/>
      <c r="AI11" s="347"/>
      <c r="AJ11" s="242"/>
      <c r="AK11" s="242"/>
      <c r="AL11" s="347"/>
      <c r="AM11" s="347"/>
      <c r="AN11" s="242"/>
      <c r="AO11" s="242"/>
      <c r="AP11" s="347"/>
      <c r="AQ11" s="347"/>
      <c r="AR11" s="347"/>
      <c r="AS11" s="347"/>
      <c r="AT11" s="347"/>
      <c r="AU11" s="347"/>
      <c r="AV11" s="242"/>
      <c r="AW11" s="242"/>
      <c r="AX11" s="347"/>
      <c r="AY11" s="347"/>
      <c r="AZ11" s="242"/>
      <c r="BA11" s="242"/>
      <c r="BB11" s="347"/>
      <c r="BC11" s="347"/>
      <c r="BD11" s="242"/>
      <c r="BE11" s="242"/>
      <c r="BF11" s="347"/>
      <c r="BG11" s="347"/>
      <c r="BH11" s="242"/>
      <c r="BI11" s="242"/>
      <c r="BJ11" s="347"/>
      <c r="BK11" s="347"/>
      <c r="BL11" s="242"/>
      <c r="BM11" s="242"/>
      <c r="BN11" s="347"/>
      <c r="BO11" s="347"/>
      <c r="BP11" s="242"/>
      <c r="BQ11" s="242"/>
      <c r="BR11" s="347"/>
      <c r="BS11" s="347"/>
      <c r="BT11" s="242"/>
      <c r="BU11" s="242"/>
      <c r="BV11" s="347"/>
      <c r="BW11" s="347"/>
      <c r="BX11" s="242"/>
      <c r="BY11" s="242"/>
      <c r="BZ11" s="347"/>
      <c r="CA11" s="347"/>
      <c r="CB11" s="242"/>
      <c r="CC11" s="242"/>
      <c r="CD11" s="347"/>
      <c r="CE11" s="347"/>
      <c r="CF11" s="242"/>
      <c r="CG11" s="242"/>
      <c r="CH11" s="347"/>
      <c r="CI11" s="347"/>
      <c r="CJ11" s="242"/>
      <c r="CK11" s="242"/>
      <c r="CL11" s="347"/>
      <c r="CM11" s="335"/>
      <c r="CN11" s="348"/>
      <c r="CO11" s="348"/>
      <c r="CP11" s="348"/>
      <c r="CQ11" s="348"/>
      <c r="CR11" s="343"/>
      <c r="CS11" s="343"/>
      <c r="CT11" s="344"/>
      <c r="CU11" s="345"/>
      <c r="CV11" s="239"/>
      <c r="CW11" s="239"/>
      <c r="CX11" s="344"/>
      <c r="CY11" s="345"/>
      <c r="CZ11" s="239"/>
      <c r="DA11" s="239"/>
      <c r="DB11" s="344"/>
      <c r="DC11" s="345"/>
      <c r="DD11" s="348"/>
      <c r="DE11" s="348"/>
      <c r="DF11" s="348"/>
      <c r="DG11" s="348"/>
      <c r="DH11" s="348"/>
      <c r="DI11" s="348"/>
      <c r="DJ11" s="348"/>
      <c r="DK11" s="348"/>
    </row>
    <row r="12" spans="1:115" ht="16.5" hidden="1" customHeight="1">
      <c r="A12" s="274"/>
      <c r="B12" s="339">
        <v>1718000337</v>
      </c>
      <c r="C12" s="276" t="s">
        <v>703</v>
      </c>
      <c r="D12" s="277"/>
      <c r="E12" s="242">
        <f t="shared" si="4"/>
        <v>0</v>
      </c>
      <c r="F12" s="241">
        <f t="shared" si="8"/>
        <v>0</v>
      </c>
      <c r="G12" s="346">
        <f t="shared" si="5"/>
        <v>0</v>
      </c>
      <c r="H12" s="346" t="e">
        <f t="shared" si="7"/>
        <v>#DIV/0!</v>
      </c>
      <c r="I12" s="242"/>
      <c r="J12" s="242"/>
      <c r="K12" s="347">
        <f t="shared" ref="K12:K74" si="9">J12-I12</f>
        <v>0</v>
      </c>
      <c r="L12" s="347"/>
      <c r="M12" s="242"/>
      <c r="N12" s="242"/>
      <c r="O12" s="347">
        <f t="shared" ref="O12:O36" si="10">N12-M12</f>
        <v>0</v>
      </c>
      <c r="P12" s="347"/>
      <c r="Q12" s="242"/>
      <c r="R12" s="242"/>
      <c r="S12" s="347">
        <f t="shared" ref="S12:S36" si="11">R12-Q12</f>
        <v>0</v>
      </c>
      <c r="T12" s="347"/>
      <c r="U12" s="242"/>
      <c r="V12" s="242"/>
      <c r="W12" s="347">
        <f t="shared" ref="W12:W36" si="12">V12-U12</f>
        <v>0</v>
      </c>
      <c r="X12" s="347"/>
      <c r="Y12" s="242">
        <f t="shared" si="6"/>
        <v>0</v>
      </c>
      <c r="Z12" s="242">
        <f t="shared" si="6"/>
        <v>0</v>
      </c>
      <c r="AA12" s="347">
        <f t="shared" ref="AA12:AA36" si="13">Z12-Y12</f>
        <v>0</v>
      </c>
      <c r="AB12" s="347"/>
      <c r="AC12" s="242"/>
      <c r="AD12" s="242"/>
      <c r="AE12" s="347">
        <f t="shared" ref="AE12:AE21" si="14">AD12-AC12</f>
        <v>0</v>
      </c>
      <c r="AF12" s="347"/>
      <c r="AG12" s="242"/>
      <c r="AH12" s="242"/>
      <c r="AI12" s="347">
        <f t="shared" ref="AI12:AI36" si="15">AH12-AG12</f>
        <v>0</v>
      </c>
      <c r="AJ12" s="242"/>
      <c r="AK12" s="242"/>
      <c r="AL12" s="347">
        <f t="shared" ref="AL12:AL36" si="16">AK12-AJ12</f>
        <v>0</v>
      </c>
      <c r="AM12" s="347"/>
      <c r="AN12" s="242"/>
      <c r="AO12" s="242"/>
      <c r="AP12" s="347">
        <f t="shared" ref="AP12:AP36" si="17">AO12-AN12</f>
        <v>0</v>
      </c>
      <c r="AQ12" s="347"/>
      <c r="AR12" s="347"/>
      <c r="AS12" s="347"/>
      <c r="AT12" s="347">
        <f>AS12-AR12</f>
        <v>0</v>
      </c>
      <c r="AU12" s="347"/>
      <c r="AV12" s="242"/>
      <c r="AW12" s="242"/>
      <c r="AX12" s="347">
        <f t="shared" ref="AX12:AX36" si="18">AW12-AV12</f>
        <v>0</v>
      </c>
      <c r="AY12" s="347"/>
      <c r="AZ12" s="242"/>
      <c r="BA12" s="242"/>
      <c r="BB12" s="347">
        <f t="shared" ref="BB12:BB36" si="19">BA12-AZ12</f>
        <v>0</v>
      </c>
      <c r="BC12" s="347"/>
      <c r="BD12" s="242"/>
      <c r="BE12" s="242"/>
      <c r="BF12" s="347">
        <f t="shared" ref="BF12:BF36" si="20">BE12-BD12</f>
        <v>0</v>
      </c>
      <c r="BG12" s="347"/>
      <c r="BH12" s="242"/>
      <c r="BI12" s="242"/>
      <c r="BJ12" s="347">
        <f t="shared" ref="BJ12:BJ36" si="21">BI12-BH12</f>
        <v>0</v>
      </c>
      <c r="BK12" s="347"/>
      <c r="BL12" s="242"/>
      <c r="BM12" s="242"/>
      <c r="BN12" s="347">
        <f t="shared" ref="BN12:BN36" si="22">BM12-BL12</f>
        <v>0</v>
      </c>
      <c r="BO12" s="347"/>
      <c r="BP12" s="242"/>
      <c r="BQ12" s="242"/>
      <c r="BR12" s="347">
        <f t="shared" ref="BR12:BR36" si="23">BQ12-BP12</f>
        <v>0</v>
      </c>
      <c r="BS12" s="347"/>
      <c r="BT12" s="242"/>
      <c r="BU12" s="242"/>
      <c r="BV12" s="347">
        <f t="shared" ref="BV12:BV36" si="24">BU12-BT12</f>
        <v>0</v>
      </c>
      <c r="BW12" s="347"/>
      <c r="BX12" s="242"/>
      <c r="BY12" s="242"/>
      <c r="BZ12" s="347">
        <f t="shared" ref="BZ12:BZ36" si="25">BY12-BX12</f>
        <v>0</v>
      </c>
      <c r="CA12" s="347"/>
      <c r="CB12" s="242"/>
      <c r="CC12" s="242"/>
      <c r="CD12" s="347">
        <f t="shared" ref="CD12:CD36" si="26">CC12-CB12</f>
        <v>0</v>
      </c>
      <c r="CE12" s="347"/>
      <c r="CF12" s="242"/>
      <c r="CG12" s="242"/>
      <c r="CH12" s="347">
        <f t="shared" ref="CH12:CH36" si="27">CG12-CF12</f>
        <v>0</v>
      </c>
      <c r="CI12" s="347"/>
      <c r="CJ12" s="242"/>
      <c r="CK12" s="242"/>
      <c r="CL12" s="347">
        <f t="shared" ref="CL12:CL36" si="28">CK12-CJ12</f>
        <v>0</v>
      </c>
      <c r="CM12" s="335"/>
      <c r="CN12" s="348"/>
      <c r="CO12" s="348"/>
      <c r="CP12" s="348">
        <f>CO12-CN12</f>
        <v>0</v>
      </c>
      <c r="CQ12" s="348"/>
      <c r="CR12" s="343"/>
      <c r="CS12" s="343"/>
      <c r="CT12" s="344">
        <f>CS12-CR12</f>
        <v>0</v>
      </c>
      <c r="CU12" s="345"/>
      <c r="CV12" s="239"/>
      <c r="CW12" s="239"/>
      <c r="CX12" s="344">
        <f t="shared" ref="CX12:CX36" si="29">CW12-CV12</f>
        <v>0</v>
      </c>
      <c r="CY12" s="345"/>
      <c r="CZ12" s="239"/>
      <c r="DA12" s="239"/>
      <c r="DB12" s="344">
        <f t="shared" ref="DB12:DB36" si="30">DA12-CZ12</f>
        <v>0</v>
      </c>
      <c r="DC12" s="345"/>
      <c r="DD12" s="348"/>
      <c r="DE12" s="348"/>
      <c r="DF12" s="348">
        <f>DE12-DD12</f>
        <v>0</v>
      </c>
      <c r="DG12" s="348"/>
      <c r="DH12" s="348"/>
      <c r="DI12" s="348"/>
      <c r="DJ12" s="348">
        <f>DI12-DH12</f>
        <v>0</v>
      </c>
      <c r="DK12" s="348"/>
    </row>
    <row r="13" spans="1:115" ht="16.5" hidden="1" customHeight="1">
      <c r="A13" s="274"/>
      <c r="B13" s="339">
        <v>1701033158</v>
      </c>
      <c r="C13" s="276" t="s">
        <v>704</v>
      </c>
      <c r="D13" s="277"/>
      <c r="E13" s="242">
        <f t="shared" si="4"/>
        <v>0</v>
      </c>
      <c r="F13" s="241">
        <f t="shared" si="8"/>
        <v>0</v>
      </c>
      <c r="G13" s="346"/>
      <c r="H13" s="346"/>
      <c r="I13" s="242"/>
      <c r="J13" s="242"/>
      <c r="K13" s="347"/>
      <c r="L13" s="347"/>
      <c r="M13" s="242"/>
      <c r="N13" s="242"/>
      <c r="O13" s="347"/>
      <c r="P13" s="347"/>
      <c r="Q13" s="242"/>
      <c r="R13" s="242"/>
      <c r="S13" s="347"/>
      <c r="T13" s="347"/>
      <c r="U13" s="242"/>
      <c r="V13" s="242"/>
      <c r="W13" s="347"/>
      <c r="X13" s="347"/>
      <c r="Y13" s="242"/>
      <c r="Z13" s="242"/>
      <c r="AA13" s="347"/>
      <c r="AB13" s="347"/>
      <c r="AC13" s="242"/>
      <c r="AD13" s="242"/>
      <c r="AE13" s="347"/>
      <c r="AF13" s="347"/>
      <c r="AG13" s="242"/>
      <c r="AH13" s="242"/>
      <c r="AI13" s="347"/>
      <c r="AJ13" s="242"/>
      <c r="AK13" s="242"/>
      <c r="AL13" s="347"/>
      <c r="AM13" s="347"/>
      <c r="AN13" s="242"/>
      <c r="AO13" s="242"/>
      <c r="AP13" s="347"/>
      <c r="AQ13" s="347"/>
      <c r="AR13" s="347"/>
      <c r="AS13" s="347"/>
      <c r="AT13" s="347"/>
      <c r="AU13" s="347"/>
      <c r="AV13" s="242"/>
      <c r="AW13" s="242"/>
      <c r="AX13" s="347"/>
      <c r="AY13" s="347"/>
      <c r="AZ13" s="242"/>
      <c r="BA13" s="242"/>
      <c r="BB13" s="347"/>
      <c r="BC13" s="347"/>
      <c r="BD13" s="242"/>
      <c r="BE13" s="242"/>
      <c r="BF13" s="347"/>
      <c r="BG13" s="347"/>
      <c r="BH13" s="242"/>
      <c r="BI13" s="242"/>
      <c r="BJ13" s="347"/>
      <c r="BK13" s="347"/>
      <c r="BL13" s="242"/>
      <c r="BM13" s="242"/>
      <c r="BN13" s="347"/>
      <c r="BO13" s="347"/>
      <c r="BP13" s="242"/>
      <c r="BQ13" s="242"/>
      <c r="BR13" s="347"/>
      <c r="BS13" s="347"/>
      <c r="BT13" s="242"/>
      <c r="BU13" s="242"/>
      <c r="BV13" s="347"/>
      <c r="BW13" s="347"/>
      <c r="BX13" s="242"/>
      <c r="BY13" s="242"/>
      <c r="BZ13" s="347"/>
      <c r="CA13" s="347"/>
      <c r="CB13" s="242"/>
      <c r="CC13" s="242"/>
      <c r="CD13" s="347"/>
      <c r="CE13" s="347"/>
      <c r="CF13" s="242"/>
      <c r="CG13" s="242"/>
      <c r="CH13" s="347"/>
      <c r="CI13" s="347"/>
      <c r="CJ13" s="242"/>
      <c r="CK13" s="242"/>
      <c r="CL13" s="347"/>
      <c r="CM13" s="335"/>
      <c r="CN13" s="348"/>
      <c r="CO13" s="348"/>
      <c r="CP13" s="348"/>
      <c r="CQ13" s="348"/>
      <c r="CR13" s="343"/>
      <c r="CS13" s="343"/>
      <c r="CT13" s="344"/>
      <c r="CU13" s="345"/>
      <c r="CV13" s="239"/>
      <c r="CW13" s="239"/>
      <c r="CX13" s="344"/>
      <c r="CY13" s="345"/>
      <c r="CZ13" s="239"/>
      <c r="DA13" s="239"/>
      <c r="DB13" s="344"/>
      <c r="DC13" s="345"/>
      <c r="DD13" s="348"/>
      <c r="DE13" s="348"/>
      <c r="DF13" s="348"/>
      <c r="DG13" s="348"/>
      <c r="DH13" s="348"/>
      <c r="DI13" s="348"/>
      <c r="DJ13" s="348"/>
      <c r="DK13" s="348"/>
    </row>
    <row r="14" spans="1:115" ht="28.5" hidden="1" customHeight="1">
      <c r="A14" s="274"/>
      <c r="B14" s="339">
        <v>1701037466</v>
      </c>
      <c r="C14" s="276" t="s">
        <v>705</v>
      </c>
      <c r="D14" s="277">
        <v>0</v>
      </c>
      <c r="E14" s="242">
        <f t="shared" si="4"/>
        <v>0</v>
      </c>
      <c r="F14" s="241">
        <f t="shared" si="8"/>
        <v>0</v>
      </c>
      <c r="G14" s="346">
        <f>F14-E14</f>
        <v>0</v>
      </c>
      <c r="H14" s="346">
        <v>0</v>
      </c>
      <c r="I14" s="242"/>
      <c r="J14" s="242"/>
      <c r="K14" s="347">
        <f>J14-I14</f>
        <v>0</v>
      </c>
      <c r="L14" s="347"/>
      <c r="M14" s="242"/>
      <c r="N14" s="242"/>
      <c r="O14" s="347">
        <f>N14-M14</f>
        <v>0</v>
      </c>
      <c r="P14" s="347"/>
      <c r="Q14" s="242"/>
      <c r="R14" s="242"/>
      <c r="S14" s="347">
        <f>R14-Q14</f>
        <v>0</v>
      </c>
      <c r="T14" s="347"/>
      <c r="U14" s="242"/>
      <c r="V14" s="242"/>
      <c r="W14" s="347">
        <f>V14-U14</f>
        <v>0</v>
      </c>
      <c r="X14" s="347"/>
      <c r="Y14" s="242">
        <f>AC14</f>
        <v>0</v>
      </c>
      <c r="Z14" s="242">
        <f>AD14</f>
        <v>0</v>
      </c>
      <c r="AA14" s="347">
        <f>Z14-Y14</f>
        <v>0</v>
      </c>
      <c r="AB14" s="347"/>
      <c r="AC14" s="242"/>
      <c r="AD14" s="242"/>
      <c r="AE14" s="347">
        <f>AD14-AC14</f>
        <v>0</v>
      </c>
      <c r="AF14" s="347"/>
      <c r="AG14" s="242"/>
      <c r="AH14" s="242"/>
      <c r="AI14" s="347">
        <f>AH14-AG14</f>
        <v>0</v>
      </c>
      <c r="AJ14" s="242"/>
      <c r="AK14" s="242"/>
      <c r="AL14" s="347">
        <f>AK14-AJ14</f>
        <v>0</v>
      </c>
      <c r="AM14" s="347"/>
      <c r="AN14" s="242"/>
      <c r="AO14" s="242"/>
      <c r="AP14" s="347">
        <f>AO14-AN14</f>
        <v>0</v>
      </c>
      <c r="AQ14" s="347"/>
      <c r="AR14" s="347"/>
      <c r="AS14" s="347"/>
      <c r="AT14" s="347"/>
      <c r="AU14" s="347"/>
      <c r="AV14" s="242"/>
      <c r="AW14" s="242"/>
      <c r="AX14" s="347">
        <f>AW14-AV14</f>
        <v>0</v>
      </c>
      <c r="AY14" s="347"/>
      <c r="AZ14" s="242"/>
      <c r="BA14" s="242"/>
      <c r="BB14" s="347">
        <f>BA14-AZ14</f>
        <v>0</v>
      </c>
      <c r="BC14" s="347"/>
      <c r="BD14" s="242"/>
      <c r="BE14" s="242"/>
      <c r="BF14" s="347">
        <f>BE14-BD14</f>
        <v>0</v>
      </c>
      <c r="BG14" s="347"/>
      <c r="BH14" s="242"/>
      <c r="BI14" s="242"/>
      <c r="BJ14" s="347">
        <f>BI14-BH14</f>
        <v>0</v>
      </c>
      <c r="BK14" s="347"/>
      <c r="BL14" s="242"/>
      <c r="BM14" s="242"/>
      <c r="BN14" s="347">
        <f>BM14-BL14</f>
        <v>0</v>
      </c>
      <c r="BO14" s="347"/>
      <c r="BP14" s="242"/>
      <c r="BQ14" s="242"/>
      <c r="BR14" s="347">
        <f>BQ14-BP14</f>
        <v>0</v>
      </c>
      <c r="BS14" s="347"/>
      <c r="BT14" s="242"/>
      <c r="BU14" s="242"/>
      <c r="BV14" s="347">
        <f>BU14-BT14</f>
        <v>0</v>
      </c>
      <c r="BW14" s="347"/>
      <c r="BX14" s="242"/>
      <c r="BY14" s="242"/>
      <c r="BZ14" s="347">
        <f>BY14-BX14</f>
        <v>0</v>
      </c>
      <c r="CA14" s="347"/>
      <c r="CB14" s="242"/>
      <c r="CC14" s="242"/>
      <c r="CD14" s="347">
        <f>CC14-CB14</f>
        <v>0</v>
      </c>
      <c r="CE14" s="347"/>
      <c r="CF14" s="242"/>
      <c r="CG14" s="242"/>
      <c r="CH14" s="347">
        <f>CG14-CF14</f>
        <v>0</v>
      </c>
      <c r="CI14" s="347"/>
      <c r="CJ14" s="242"/>
      <c r="CK14" s="242"/>
      <c r="CL14" s="347">
        <f>CK14-CJ14</f>
        <v>0</v>
      </c>
      <c r="CM14" s="335"/>
      <c r="CN14" s="348"/>
      <c r="CO14" s="348"/>
      <c r="CP14" s="348"/>
      <c r="CQ14" s="348"/>
      <c r="CR14" s="343"/>
      <c r="CS14" s="343"/>
      <c r="CT14" s="344"/>
      <c r="CU14" s="345"/>
      <c r="CV14" s="239"/>
      <c r="CW14" s="239"/>
      <c r="CX14" s="344">
        <f>CW14-CV14</f>
        <v>0</v>
      </c>
      <c r="CY14" s="345"/>
      <c r="CZ14" s="239"/>
      <c r="DA14" s="239"/>
      <c r="DB14" s="344">
        <f>DA14-CZ14</f>
        <v>0</v>
      </c>
      <c r="DC14" s="345"/>
      <c r="DD14" s="348"/>
      <c r="DE14" s="348"/>
      <c r="DF14" s="348"/>
      <c r="DG14" s="348"/>
      <c r="DH14" s="348"/>
      <c r="DI14" s="348"/>
      <c r="DJ14" s="348"/>
      <c r="DK14" s="348"/>
    </row>
    <row r="15" spans="1:115" ht="18" hidden="1" customHeight="1">
      <c r="A15" s="274"/>
      <c r="B15" s="339"/>
      <c r="C15" s="276" t="s">
        <v>256</v>
      </c>
      <c r="D15" s="277">
        <v>0</v>
      </c>
      <c r="E15" s="242">
        <f t="shared" si="4"/>
        <v>0</v>
      </c>
      <c r="F15" s="241">
        <f t="shared" si="8"/>
        <v>0</v>
      </c>
      <c r="G15" s="346">
        <f t="shared" si="5"/>
        <v>0</v>
      </c>
      <c r="H15" s="346" t="e">
        <f t="shared" si="7"/>
        <v>#DIV/0!</v>
      </c>
      <c r="I15" s="242"/>
      <c r="J15" s="242"/>
      <c r="K15" s="347">
        <f t="shared" si="9"/>
        <v>0</v>
      </c>
      <c r="L15" s="347"/>
      <c r="M15" s="242"/>
      <c r="N15" s="242"/>
      <c r="O15" s="347">
        <f t="shared" si="10"/>
        <v>0</v>
      </c>
      <c r="P15" s="347"/>
      <c r="Q15" s="242"/>
      <c r="R15" s="242"/>
      <c r="S15" s="347">
        <f t="shared" si="11"/>
        <v>0</v>
      </c>
      <c r="T15" s="347"/>
      <c r="U15" s="242"/>
      <c r="V15" s="242"/>
      <c r="W15" s="347">
        <f t="shared" si="12"/>
        <v>0</v>
      </c>
      <c r="X15" s="347"/>
      <c r="Y15" s="242">
        <f t="shared" si="6"/>
        <v>0</v>
      </c>
      <c r="Z15" s="242">
        <f t="shared" si="6"/>
        <v>0</v>
      </c>
      <c r="AA15" s="347">
        <f t="shared" si="13"/>
        <v>0</v>
      </c>
      <c r="AB15" s="347"/>
      <c r="AC15" s="242"/>
      <c r="AD15" s="242"/>
      <c r="AE15" s="347">
        <f t="shared" si="14"/>
        <v>0</v>
      </c>
      <c r="AF15" s="347"/>
      <c r="AG15" s="242"/>
      <c r="AH15" s="242"/>
      <c r="AI15" s="347">
        <f t="shared" si="15"/>
        <v>0</v>
      </c>
      <c r="AJ15" s="242"/>
      <c r="AK15" s="242"/>
      <c r="AL15" s="347">
        <f t="shared" si="16"/>
        <v>0</v>
      </c>
      <c r="AM15" s="347"/>
      <c r="AN15" s="242"/>
      <c r="AO15" s="242"/>
      <c r="AP15" s="347">
        <f t="shared" si="17"/>
        <v>0</v>
      </c>
      <c r="AQ15" s="347"/>
      <c r="AR15" s="347"/>
      <c r="AS15" s="347"/>
      <c r="AT15" s="347"/>
      <c r="AU15" s="347"/>
      <c r="AV15" s="242"/>
      <c r="AW15" s="242"/>
      <c r="AX15" s="347">
        <f t="shared" si="18"/>
        <v>0</v>
      </c>
      <c r="AY15" s="347"/>
      <c r="AZ15" s="242"/>
      <c r="BA15" s="242"/>
      <c r="BB15" s="347">
        <f t="shared" si="19"/>
        <v>0</v>
      </c>
      <c r="BC15" s="347"/>
      <c r="BD15" s="242"/>
      <c r="BE15" s="242"/>
      <c r="BF15" s="347">
        <f t="shared" si="20"/>
        <v>0</v>
      </c>
      <c r="BG15" s="347"/>
      <c r="BH15" s="242"/>
      <c r="BI15" s="242"/>
      <c r="BJ15" s="347">
        <f t="shared" si="21"/>
        <v>0</v>
      </c>
      <c r="BK15" s="347"/>
      <c r="BL15" s="242"/>
      <c r="BM15" s="242"/>
      <c r="BN15" s="347">
        <f t="shared" si="22"/>
        <v>0</v>
      </c>
      <c r="BO15" s="347"/>
      <c r="BP15" s="242"/>
      <c r="BQ15" s="242"/>
      <c r="BR15" s="347">
        <f t="shared" si="23"/>
        <v>0</v>
      </c>
      <c r="BS15" s="347"/>
      <c r="BT15" s="242"/>
      <c r="BU15" s="242"/>
      <c r="BV15" s="347">
        <f t="shared" si="24"/>
        <v>0</v>
      </c>
      <c r="BW15" s="347"/>
      <c r="BX15" s="242"/>
      <c r="BY15" s="242"/>
      <c r="BZ15" s="347">
        <f t="shared" si="25"/>
        <v>0</v>
      </c>
      <c r="CA15" s="347"/>
      <c r="CB15" s="242"/>
      <c r="CC15" s="242"/>
      <c r="CD15" s="347">
        <f t="shared" si="26"/>
        <v>0</v>
      </c>
      <c r="CE15" s="347"/>
      <c r="CF15" s="242"/>
      <c r="CG15" s="242"/>
      <c r="CH15" s="347">
        <f t="shared" si="27"/>
        <v>0</v>
      </c>
      <c r="CI15" s="347"/>
      <c r="CJ15" s="242"/>
      <c r="CK15" s="242"/>
      <c r="CL15" s="347">
        <f t="shared" si="28"/>
        <v>0</v>
      </c>
      <c r="CM15" s="335"/>
      <c r="CN15" s="348"/>
      <c r="CO15" s="348"/>
      <c r="CP15" s="348"/>
      <c r="CQ15" s="348"/>
      <c r="CR15" s="343"/>
      <c r="CS15" s="343"/>
      <c r="CT15" s="344"/>
      <c r="CU15" s="345"/>
      <c r="CV15" s="239"/>
      <c r="CW15" s="239"/>
      <c r="CX15" s="344">
        <f t="shared" si="29"/>
        <v>0</v>
      </c>
      <c r="CY15" s="345"/>
      <c r="CZ15" s="239"/>
      <c r="DA15" s="239"/>
      <c r="DB15" s="344">
        <f t="shared" si="30"/>
        <v>0</v>
      </c>
      <c r="DC15" s="345"/>
      <c r="DD15" s="348"/>
      <c r="DE15" s="348"/>
      <c r="DF15" s="348"/>
      <c r="DG15" s="348"/>
      <c r="DH15" s="348"/>
      <c r="DI15" s="348"/>
      <c r="DJ15" s="348"/>
      <c r="DK15" s="348"/>
    </row>
    <row r="16" spans="1:115" ht="16.5" hidden="1" customHeight="1">
      <c r="A16" s="274"/>
      <c r="B16" s="339"/>
      <c r="C16" s="276" t="s">
        <v>649</v>
      </c>
      <c r="D16" s="277"/>
      <c r="E16" s="242">
        <f t="shared" si="4"/>
        <v>0</v>
      </c>
      <c r="F16" s="241">
        <f t="shared" si="8"/>
        <v>0</v>
      </c>
      <c r="G16" s="346">
        <f>F16-E16</f>
        <v>0</v>
      </c>
      <c r="H16" s="346">
        <v>0</v>
      </c>
      <c r="I16" s="242"/>
      <c r="J16" s="242"/>
      <c r="K16" s="347">
        <f>J16-I16</f>
        <v>0</v>
      </c>
      <c r="L16" s="347">
        <v>0</v>
      </c>
      <c r="M16" s="242"/>
      <c r="N16" s="242"/>
      <c r="O16" s="347">
        <f>N16-M16</f>
        <v>0</v>
      </c>
      <c r="P16" s="347"/>
      <c r="Q16" s="242"/>
      <c r="R16" s="242"/>
      <c r="S16" s="347">
        <f>R16-Q16</f>
        <v>0</v>
      </c>
      <c r="T16" s="347"/>
      <c r="U16" s="242"/>
      <c r="V16" s="242"/>
      <c r="W16" s="347">
        <f>V16-U16</f>
        <v>0</v>
      </c>
      <c r="X16" s="347"/>
      <c r="Y16" s="242">
        <f>AC16</f>
        <v>0</v>
      </c>
      <c r="Z16" s="242">
        <f>AD16</f>
        <v>0</v>
      </c>
      <c r="AA16" s="347">
        <f>Z16-Y16</f>
        <v>0</v>
      </c>
      <c r="AB16" s="347"/>
      <c r="AC16" s="242"/>
      <c r="AD16" s="242"/>
      <c r="AE16" s="347">
        <f>AD16-AC16</f>
        <v>0</v>
      </c>
      <c r="AF16" s="347"/>
      <c r="AG16" s="242"/>
      <c r="AH16" s="242"/>
      <c r="AI16" s="347">
        <f>AH16-AG16</f>
        <v>0</v>
      </c>
      <c r="AJ16" s="242"/>
      <c r="AK16" s="242"/>
      <c r="AL16" s="347">
        <f>AK16-AJ16</f>
        <v>0</v>
      </c>
      <c r="AM16" s="347"/>
      <c r="AN16" s="242"/>
      <c r="AO16" s="242"/>
      <c r="AP16" s="347">
        <f>AO16-AN16</f>
        <v>0</v>
      </c>
      <c r="AQ16" s="347"/>
      <c r="AR16" s="347"/>
      <c r="AS16" s="347"/>
      <c r="AT16" s="347"/>
      <c r="AU16" s="347"/>
      <c r="AV16" s="242"/>
      <c r="AW16" s="242"/>
      <c r="AX16" s="347">
        <f>AW16-AV16</f>
        <v>0</v>
      </c>
      <c r="AY16" s="347"/>
      <c r="AZ16" s="242"/>
      <c r="BA16" s="242"/>
      <c r="BB16" s="347">
        <f>BA16-AZ16</f>
        <v>0</v>
      </c>
      <c r="BC16" s="347"/>
      <c r="BD16" s="242"/>
      <c r="BE16" s="242"/>
      <c r="BF16" s="347">
        <f>BE16-BD16</f>
        <v>0</v>
      </c>
      <c r="BG16" s="347"/>
      <c r="BH16" s="242"/>
      <c r="BI16" s="242"/>
      <c r="BJ16" s="347">
        <f>BI16-BH16</f>
        <v>0</v>
      </c>
      <c r="BK16" s="347"/>
      <c r="BL16" s="242"/>
      <c r="BM16" s="242"/>
      <c r="BN16" s="347">
        <f>BM16-BL16</f>
        <v>0</v>
      </c>
      <c r="BO16" s="347"/>
      <c r="BP16" s="242"/>
      <c r="BQ16" s="242"/>
      <c r="BR16" s="347">
        <f>BQ16-BP16</f>
        <v>0</v>
      </c>
      <c r="BS16" s="347"/>
      <c r="BT16" s="242"/>
      <c r="BU16" s="242"/>
      <c r="BV16" s="347">
        <f>BU16-BT16</f>
        <v>0</v>
      </c>
      <c r="BW16" s="347"/>
      <c r="BX16" s="242"/>
      <c r="BY16" s="242"/>
      <c r="BZ16" s="347">
        <f>BY16-BX16</f>
        <v>0</v>
      </c>
      <c r="CA16" s="347"/>
      <c r="CB16" s="242"/>
      <c r="CC16" s="242"/>
      <c r="CD16" s="347">
        <f>CC16-CB16</f>
        <v>0</v>
      </c>
      <c r="CE16" s="347"/>
      <c r="CF16" s="242"/>
      <c r="CG16" s="242"/>
      <c r="CH16" s="347">
        <f>CG16-CF16</f>
        <v>0</v>
      </c>
      <c r="CI16" s="347"/>
      <c r="CJ16" s="242"/>
      <c r="CK16" s="242"/>
      <c r="CL16" s="347">
        <f>CK16-CJ16</f>
        <v>0</v>
      </c>
      <c r="CM16" s="335"/>
      <c r="CN16" s="348"/>
      <c r="CO16" s="348"/>
      <c r="CP16" s="348">
        <v>0</v>
      </c>
      <c r="CQ16" s="348"/>
      <c r="CR16" s="343"/>
      <c r="CS16" s="343"/>
      <c r="CT16" s="344"/>
      <c r="CU16" s="345"/>
      <c r="CV16" s="239"/>
      <c r="CW16" s="239"/>
      <c r="CX16" s="344">
        <f>CW16-CV16</f>
        <v>0</v>
      </c>
      <c r="CY16" s="345"/>
      <c r="CZ16" s="239"/>
      <c r="DA16" s="239"/>
      <c r="DB16" s="344">
        <f>DA16-CZ16</f>
        <v>0</v>
      </c>
      <c r="DC16" s="345"/>
      <c r="DD16" s="348"/>
      <c r="DE16" s="348"/>
      <c r="DF16" s="348">
        <v>0</v>
      </c>
      <c r="DG16" s="348"/>
      <c r="DH16" s="348"/>
      <c r="DI16" s="348"/>
      <c r="DJ16" s="348">
        <v>0</v>
      </c>
      <c r="DK16" s="348"/>
    </row>
    <row r="17" spans="1:115" ht="16.5" hidden="1" customHeight="1">
      <c r="A17" s="274"/>
      <c r="B17" s="339"/>
      <c r="C17" s="276" t="s">
        <v>257</v>
      </c>
      <c r="D17" s="277"/>
      <c r="E17" s="242">
        <f t="shared" si="4"/>
        <v>0</v>
      </c>
      <c r="F17" s="241">
        <f t="shared" si="8"/>
        <v>0</v>
      </c>
      <c r="G17" s="346">
        <f t="shared" si="5"/>
        <v>0</v>
      </c>
      <c r="H17" s="346" t="e">
        <f t="shared" si="7"/>
        <v>#DIV/0!</v>
      </c>
      <c r="I17" s="242"/>
      <c r="J17" s="242"/>
      <c r="K17" s="347">
        <f t="shared" si="9"/>
        <v>0</v>
      </c>
      <c r="L17" s="347" t="e">
        <f>J17/I17</f>
        <v>#DIV/0!</v>
      </c>
      <c r="M17" s="242"/>
      <c r="N17" s="242"/>
      <c r="O17" s="347">
        <f t="shared" si="10"/>
        <v>0</v>
      </c>
      <c r="P17" s="347"/>
      <c r="Q17" s="242"/>
      <c r="R17" s="242"/>
      <c r="S17" s="347">
        <f t="shared" si="11"/>
        <v>0</v>
      </c>
      <c r="T17" s="347"/>
      <c r="U17" s="242"/>
      <c r="V17" s="242"/>
      <c r="W17" s="347">
        <f t="shared" si="12"/>
        <v>0</v>
      </c>
      <c r="X17" s="347"/>
      <c r="Y17" s="242">
        <f t="shared" si="6"/>
        <v>0</v>
      </c>
      <c r="Z17" s="242">
        <f t="shared" si="6"/>
        <v>0</v>
      </c>
      <c r="AA17" s="347">
        <f t="shared" si="13"/>
        <v>0</v>
      </c>
      <c r="AB17" s="347"/>
      <c r="AC17" s="242"/>
      <c r="AD17" s="242"/>
      <c r="AE17" s="347">
        <f t="shared" si="14"/>
        <v>0</v>
      </c>
      <c r="AF17" s="347"/>
      <c r="AG17" s="242"/>
      <c r="AH17" s="242"/>
      <c r="AI17" s="347">
        <f t="shared" si="15"/>
        <v>0</v>
      </c>
      <c r="AJ17" s="242"/>
      <c r="AK17" s="242"/>
      <c r="AL17" s="347">
        <f t="shared" si="16"/>
        <v>0</v>
      </c>
      <c r="AM17" s="347"/>
      <c r="AN17" s="242"/>
      <c r="AO17" s="242"/>
      <c r="AP17" s="347">
        <f t="shared" si="17"/>
        <v>0</v>
      </c>
      <c r="AQ17" s="347"/>
      <c r="AR17" s="347"/>
      <c r="AS17" s="347"/>
      <c r="AT17" s="347"/>
      <c r="AU17" s="347"/>
      <c r="AV17" s="242"/>
      <c r="AW17" s="242"/>
      <c r="AX17" s="347">
        <f t="shared" si="18"/>
        <v>0</v>
      </c>
      <c r="AY17" s="347"/>
      <c r="AZ17" s="242"/>
      <c r="BA17" s="242"/>
      <c r="BB17" s="347">
        <f t="shared" si="19"/>
        <v>0</v>
      </c>
      <c r="BC17" s="347"/>
      <c r="BD17" s="242"/>
      <c r="BE17" s="242"/>
      <c r="BF17" s="347">
        <f t="shared" si="20"/>
        <v>0</v>
      </c>
      <c r="BG17" s="347"/>
      <c r="BH17" s="242"/>
      <c r="BI17" s="242"/>
      <c r="BJ17" s="347">
        <f t="shared" si="21"/>
        <v>0</v>
      </c>
      <c r="BK17" s="347"/>
      <c r="BL17" s="242"/>
      <c r="BM17" s="242"/>
      <c r="BN17" s="347">
        <f t="shared" si="22"/>
        <v>0</v>
      </c>
      <c r="BO17" s="347"/>
      <c r="BP17" s="242"/>
      <c r="BQ17" s="242"/>
      <c r="BR17" s="347">
        <f t="shared" si="23"/>
        <v>0</v>
      </c>
      <c r="BS17" s="347"/>
      <c r="BT17" s="242"/>
      <c r="BU17" s="242"/>
      <c r="BV17" s="347">
        <f t="shared" si="24"/>
        <v>0</v>
      </c>
      <c r="BW17" s="347"/>
      <c r="BX17" s="242"/>
      <c r="BY17" s="242"/>
      <c r="BZ17" s="347">
        <f t="shared" si="25"/>
        <v>0</v>
      </c>
      <c r="CA17" s="347"/>
      <c r="CB17" s="242"/>
      <c r="CC17" s="242"/>
      <c r="CD17" s="347">
        <f t="shared" si="26"/>
        <v>0</v>
      </c>
      <c r="CE17" s="347"/>
      <c r="CF17" s="242"/>
      <c r="CG17" s="242"/>
      <c r="CH17" s="347">
        <f t="shared" si="27"/>
        <v>0</v>
      </c>
      <c r="CI17" s="347"/>
      <c r="CJ17" s="242"/>
      <c r="CK17" s="242"/>
      <c r="CL17" s="347">
        <f t="shared" si="28"/>
        <v>0</v>
      </c>
      <c r="CM17" s="335"/>
      <c r="CN17" s="348"/>
      <c r="CO17" s="348"/>
      <c r="CP17" s="348">
        <v>0</v>
      </c>
      <c r="CQ17" s="348"/>
      <c r="CR17" s="343"/>
      <c r="CS17" s="343"/>
      <c r="CT17" s="344"/>
      <c r="CU17" s="345"/>
      <c r="CV17" s="239"/>
      <c r="CW17" s="239"/>
      <c r="CX17" s="344">
        <f t="shared" si="29"/>
        <v>0</v>
      </c>
      <c r="CY17" s="345"/>
      <c r="CZ17" s="239"/>
      <c r="DA17" s="239"/>
      <c r="DB17" s="344">
        <f t="shared" si="30"/>
        <v>0</v>
      </c>
      <c r="DC17" s="345"/>
      <c r="DD17" s="348"/>
      <c r="DE17" s="348"/>
      <c r="DF17" s="348">
        <v>0</v>
      </c>
      <c r="DG17" s="348"/>
      <c r="DH17" s="348"/>
      <c r="DI17" s="348"/>
      <c r="DJ17" s="348">
        <v>0</v>
      </c>
      <c r="DK17" s="348"/>
    </row>
    <row r="18" spans="1:115" ht="22.5" hidden="1" customHeight="1">
      <c r="A18" s="274"/>
      <c r="B18" s="339"/>
      <c r="C18" s="276" t="s">
        <v>449</v>
      </c>
      <c r="D18" s="277"/>
      <c r="E18" s="242">
        <f>I18+M18+Q18+U18+Y18+AJ18+AN18+AR18+AV18+BD18+BH18+BX18+CF18+CJ18+CN18+CR18+CV18+CZ18</f>
        <v>0</v>
      </c>
      <c r="F18" s="241">
        <f t="shared" si="8"/>
        <v>0</v>
      </c>
      <c r="G18" s="346">
        <f t="shared" si="5"/>
        <v>0</v>
      </c>
      <c r="H18" s="346" t="e">
        <f t="shared" si="7"/>
        <v>#DIV/0!</v>
      </c>
      <c r="I18" s="242"/>
      <c r="J18" s="242"/>
      <c r="K18" s="347">
        <f t="shared" si="9"/>
        <v>0</v>
      </c>
      <c r="L18" s="347"/>
      <c r="M18" s="242"/>
      <c r="N18" s="242"/>
      <c r="O18" s="347">
        <f t="shared" si="10"/>
        <v>0</v>
      </c>
      <c r="P18" s="347"/>
      <c r="Q18" s="242"/>
      <c r="R18" s="242"/>
      <c r="S18" s="347">
        <f t="shared" si="11"/>
        <v>0</v>
      </c>
      <c r="T18" s="347"/>
      <c r="U18" s="242"/>
      <c r="V18" s="242"/>
      <c r="W18" s="347">
        <f t="shared" si="12"/>
        <v>0</v>
      </c>
      <c r="X18" s="347"/>
      <c r="Y18" s="242">
        <f t="shared" si="6"/>
        <v>0</v>
      </c>
      <c r="Z18" s="242">
        <f t="shared" si="6"/>
        <v>0</v>
      </c>
      <c r="AA18" s="347">
        <f t="shared" si="13"/>
        <v>0</v>
      </c>
      <c r="AB18" s="347"/>
      <c r="AC18" s="242"/>
      <c r="AD18" s="242"/>
      <c r="AE18" s="347">
        <f t="shared" si="14"/>
        <v>0</v>
      </c>
      <c r="AF18" s="347"/>
      <c r="AG18" s="242"/>
      <c r="AH18" s="242"/>
      <c r="AI18" s="347">
        <f t="shared" si="15"/>
        <v>0</v>
      </c>
      <c r="AJ18" s="242"/>
      <c r="AK18" s="242"/>
      <c r="AL18" s="347">
        <f t="shared" si="16"/>
        <v>0</v>
      </c>
      <c r="AM18" s="347"/>
      <c r="AN18" s="242"/>
      <c r="AO18" s="242"/>
      <c r="AP18" s="347">
        <f t="shared" si="17"/>
        <v>0</v>
      </c>
      <c r="AQ18" s="347"/>
      <c r="AR18" s="347"/>
      <c r="AS18" s="347"/>
      <c r="AT18" s="347">
        <f>AS18-AR18</f>
        <v>0</v>
      </c>
      <c r="AU18" s="347"/>
      <c r="AV18" s="242"/>
      <c r="AW18" s="242"/>
      <c r="AX18" s="347">
        <f t="shared" si="18"/>
        <v>0</v>
      </c>
      <c r="AY18" s="347"/>
      <c r="AZ18" s="242"/>
      <c r="BA18" s="242"/>
      <c r="BB18" s="347">
        <f t="shared" si="19"/>
        <v>0</v>
      </c>
      <c r="BC18" s="347"/>
      <c r="BD18" s="242"/>
      <c r="BE18" s="242"/>
      <c r="BF18" s="347">
        <f t="shared" si="20"/>
        <v>0</v>
      </c>
      <c r="BG18" s="347"/>
      <c r="BH18" s="242"/>
      <c r="BI18" s="242"/>
      <c r="BJ18" s="347">
        <f t="shared" si="21"/>
        <v>0</v>
      </c>
      <c r="BK18" s="347"/>
      <c r="BL18" s="242"/>
      <c r="BM18" s="242"/>
      <c r="BN18" s="347">
        <f t="shared" si="22"/>
        <v>0</v>
      </c>
      <c r="BO18" s="347"/>
      <c r="BP18" s="242"/>
      <c r="BQ18" s="242"/>
      <c r="BR18" s="347">
        <f t="shared" si="23"/>
        <v>0</v>
      </c>
      <c r="BS18" s="347"/>
      <c r="BT18" s="242"/>
      <c r="BU18" s="242"/>
      <c r="BV18" s="347">
        <f t="shared" si="24"/>
        <v>0</v>
      </c>
      <c r="BW18" s="347"/>
      <c r="BX18" s="242"/>
      <c r="BY18" s="242"/>
      <c r="BZ18" s="347">
        <f t="shared" si="25"/>
        <v>0</v>
      </c>
      <c r="CA18" s="347"/>
      <c r="CB18" s="242"/>
      <c r="CC18" s="242"/>
      <c r="CD18" s="347">
        <f t="shared" si="26"/>
        <v>0</v>
      </c>
      <c r="CE18" s="347"/>
      <c r="CF18" s="242"/>
      <c r="CG18" s="242"/>
      <c r="CH18" s="347">
        <f t="shared" si="27"/>
        <v>0</v>
      </c>
      <c r="CI18" s="347"/>
      <c r="CJ18" s="242"/>
      <c r="CK18" s="242"/>
      <c r="CL18" s="347">
        <f t="shared" si="28"/>
        <v>0</v>
      </c>
      <c r="CM18" s="335"/>
      <c r="CN18" s="348"/>
      <c r="CO18" s="348"/>
      <c r="CP18" s="348">
        <f>CO18-CN18</f>
        <v>0</v>
      </c>
      <c r="CQ18" s="348"/>
      <c r="CR18" s="343"/>
      <c r="CS18" s="343"/>
      <c r="CT18" s="344">
        <f>CS18-CR18</f>
        <v>0</v>
      </c>
      <c r="CU18" s="345"/>
      <c r="CV18" s="239"/>
      <c r="CW18" s="239"/>
      <c r="CX18" s="344">
        <f t="shared" si="29"/>
        <v>0</v>
      </c>
      <c r="CY18" s="345"/>
      <c r="CZ18" s="239"/>
      <c r="DA18" s="239"/>
      <c r="DB18" s="344">
        <f t="shared" si="30"/>
        <v>0</v>
      </c>
      <c r="DC18" s="345"/>
      <c r="DD18" s="348"/>
      <c r="DE18" s="348"/>
      <c r="DF18" s="348">
        <f>DE18-DD18</f>
        <v>0</v>
      </c>
      <c r="DG18" s="348"/>
      <c r="DH18" s="348"/>
      <c r="DI18" s="348"/>
      <c r="DJ18" s="348">
        <f>DI18-DH18</f>
        <v>0</v>
      </c>
      <c r="DK18" s="348"/>
    </row>
    <row r="19" spans="1:115" s="273" customFormat="1" ht="27.75" customHeight="1">
      <c r="A19" s="269" t="s">
        <v>258</v>
      </c>
      <c r="B19" s="383"/>
      <c r="C19" s="270" t="s">
        <v>259</v>
      </c>
      <c r="D19" s="278">
        <f>SUM(D20:D35)</f>
        <v>7.4</v>
      </c>
      <c r="E19" s="279">
        <f>SUM(E20:E35)</f>
        <v>4481.1330099999996</v>
      </c>
      <c r="F19" s="338">
        <f>SUM(F20:F35)</f>
        <v>10.65593</v>
      </c>
      <c r="G19" s="349">
        <f>F19-E19</f>
        <v>-4470.4770799999997</v>
      </c>
      <c r="H19" s="349">
        <f>F19/E19</f>
        <v>2.3779544093470236E-3</v>
      </c>
      <c r="I19" s="279">
        <f>SUM(I20:I35)</f>
        <v>4473.7330099999999</v>
      </c>
      <c r="J19" s="279">
        <f>SUM(J20:J35)</f>
        <v>10.65593</v>
      </c>
      <c r="K19" s="350">
        <f t="shared" si="9"/>
        <v>-4463.07708</v>
      </c>
      <c r="L19" s="350">
        <v>0</v>
      </c>
      <c r="M19" s="279">
        <f>SUM(M20:M35)</f>
        <v>0</v>
      </c>
      <c r="N19" s="279">
        <f>SUM(N20:N35)</f>
        <v>0</v>
      </c>
      <c r="O19" s="350">
        <f t="shared" si="10"/>
        <v>0</v>
      </c>
      <c r="P19" s="350">
        <v>0</v>
      </c>
      <c r="Q19" s="279">
        <f>SUM(Q20:Q35)</f>
        <v>0</v>
      </c>
      <c r="R19" s="279">
        <f>SUM(R20:R35)</f>
        <v>0</v>
      </c>
      <c r="S19" s="350">
        <f t="shared" si="11"/>
        <v>0</v>
      </c>
      <c r="T19" s="350"/>
      <c r="U19" s="279">
        <f>SUM(U20:U35)</f>
        <v>0</v>
      </c>
      <c r="V19" s="279">
        <f>SUM(V20:V35)</f>
        <v>0</v>
      </c>
      <c r="W19" s="350">
        <f t="shared" si="12"/>
        <v>0</v>
      </c>
      <c r="X19" s="350">
        <v>0</v>
      </c>
      <c r="Y19" s="279">
        <f t="shared" si="6"/>
        <v>0</v>
      </c>
      <c r="Z19" s="279">
        <f t="shared" si="6"/>
        <v>0</v>
      </c>
      <c r="AA19" s="350">
        <f t="shared" si="13"/>
        <v>0</v>
      </c>
      <c r="AB19" s="350"/>
      <c r="AC19" s="279">
        <f>SUM(AC20:AC35)</f>
        <v>0</v>
      </c>
      <c r="AD19" s="279">
        <f>SUM(AD20:AD35)</f>
        <v>0</v>
      </c>
      <c r="AE19" s="350">
        <f t="shared" si="14"/>
        <v>0</v>
      </c>
      <c r="AF19" s="350"/>
      <c r="AG19" s="279">
        <f>SUM(AG20:AG35)</f>
        <v>0</v>
      </c>
      <c r="AH19" s="279">
        <f>SUM(AH20:AH35)</f>
        <v>0</v>
      </c>
      <c r="AI19" s="350">
        <f t="shared" si="15"/>
        <v>0</v>
      </c>
      <c r="AJ19" s="279">
        <f>SUM(AJ20:AJ35)</f>
        <v>0</v>
      </c>
      <c r="AK19" s="279">
        <f>SUM(AK20:AK35)</f>
        <v>0</v>
      </c>
      <c r="AL19" s="350">
        <f t="shared" si="16"/>
        <v>0</v>
      </c>
      <c r="AM19" s="350"/>
      <c r="AN19" s="279">
        <f>SUM(AN20:AN35)</f>
        <v>0</v>
      </c>
      <c r="AO19" s="279">
        <f>SUM(AO20:AO35)</f>
        <v>0</v>
      </c>
      <c r="AP19" s="350">
        <f t="shared" si="17"/>
        <v>0</v>
      </c>
      <c r="AQ19" s="350"/>
      <c r="AR19" s="279">
        <f>SUM(AR20:AR35)</f>
        <v>0</v>
      </c>
      <c r="AS19" s="279">
        <f>SUM(AS20:AS35)</f>
        <v>0</v>
      </c>
      <c r="AT19" s="350">
        <f>AS19-AR19</f>
        <v>0</v>
      </c>
      <c r="AU19" s="350"/>
      <c r="AV19" s="279">
        <f>SUM(AV20:AV35)</f>
        <v>0</v>
      </c>
      <c r="AW19" s="279">
        <f>SUM(AW20:AW35)</f>
        <v>0</v>
      </c>
      <c r="AX19" s="350">
        <f t="shared" si="18"/>
        <v>0</v>
      </c>
      <c r="AY19" s="350"/>
      <c r="AZ19" s="279">
        <f>SUM(AZ20:AZ35)</f>
        <v>0</v>
      </c>
      <c r="BA19" s="279">
        <f>SUM(BA20:BA35)</f>
        <v>0</v>
      </c>
      <c r="BB19" s="350">
        <f t="shared" si="19"/>
        <v>0</v>
      </c>
      <c r="BC19" s="350"/>
      <c r="BD19" s="279">
        <f>SUM(BD20:BD35)</f>
        <v>0</v>
      </c>
      <c r="BE19" s="279">
        <f>SUM(BE20:BE35)</f>
        <v>0</v>
      </c>
      <c r="BF19" s="350">
        <f t="shared" si="20"/>
        <v>0</v>
      </c>
      <c r="BG19" s="350"/>
      <c r="BH19" s="279">
        <f>SUM(BH20:BH35)</f>
        <v>0</v>
      </c>
      <c r="BI19" s="279">
        <f>SUM(BI20:BI35)</f>
        <v>0</v>
      </c>
      <c r="BJ19" s="350">
        <f t="shared" si="21"/>
        <v>0</v>
      </c>
      <c r="BK19" s="350"/>
      <c r="BL19" s="279">
        <f>SUM(BL20:BL35)</f>
        <v>0</v>
      </c>
      <c r="BM19" s="279">
        <f>SUM(BM20:BM35)</f>
        <v>0</v>
      </c>
      <c r="BN19" s="350">
        <f t="shared" si="22"/>
        <v>0</v>
      </c>
      <c r="BO19" s="350"/>
      <c r="BP19" s="279">
        <f>SUM(BP20:BP35)</f>
        <v>0</v>
      </c>
      <c r="BQ19" s="279">
        <f>SUM(BQ20:BQ35)</f>
        <v>0</v>
      </c>
      <c r="BR19" s="350">
        <f t="shared" si="23"/>
        <v>0</v>
      </c>
      <c r="BS19" s="350"/>
      <c r="BT19" s="279">
        <f>SUM(BT20:BT35)</f>
        <v>0</v>
      </c>
      <c r="BU19" s="279">
        <f>SUM(BU20:BU35)</f>
        <v>0</v>
      </c>
      <c r="BV19" s="350">
        <f t="shared" si="24"/>
        <v>0</v>
      </c>
      <c r="BW19" s="350"/>
      <c r="BX19" s="279">
        <f>SUM(BX20:BX35)</f>
        <v>0</v>
      </c>
      <c r="BY19" s="279">
        <f>SUM(BY20:BY35)</f>
        <v>0</v>
      </c>
      <c r="BZ19" s="350">
        <f t="shared" si="25"/>
        <v>0</v>
      </c>
      <c r="CA19" s="350"/>
      <c r="CB19" s="279">
        <f>SUM(CB20:CB35)</f>
        <v>0</v>
      </c>
      <c r="CC19" s="279">
        <f>SUM(CC20:CC35)</f>
        <v>0</v>
      </c>
      <c r="CD19" s="350">
        <f t="shared" si="26"/>
        <v>0</v>
      </c>
      <c r="CE19" s="350"/>
      <c r="CF19" s="279">
        <f>SUM(CF20:CF35)</f>
        <v>0</v>
      </c>
      <c r="CG19" s="279">
        <f>SUM(CG20:CG35)</f>
        <v>0</v>
      </c>
      <c r="CH19" s="350">
        <f t="shared" si="27"/>
        <v>0</v>
      </c>
      <c r="CI19" s="350"/>
      <c r="CJ19" s="279">
        <f>SUM(CJ20:CJ35)</f>
        <v>0</v>
      </c>
      <c r="CK19" s="279">
        <f>SUM(CK20:CK35)</f>
        <v>0</v>
      </c>
      <c r="CL19" s="350">
        <f t="shared" si="28"/>
        <v>0</v>
      </c>
      <c r="CM19" s="335"/>
      <c r="CN19" s="338">
        <f>SUM(CN20:CN35)</f>
        <v>0</v>
      </c>
      <c r="CO19" s="338">
        <f>SUM(CO20:CO35)</f>
        <v>0</v>
      </c>
      <c r="CP19" s="351">
        <f>CO19-CN19</f>
        <v>0</v>
      </c>
      <c r="CQ19" s="351"/>
      <c r="CR19" s="331">
        <f>SUM(CR20:CR35)</f>
        <v>0</v>
      </c>
      <c r="CS19" s="331">
        <f>SUM(CS20:CS35)</f>
        <v>0</v>
      </c>
      <c r="CT19" s="336">
        <f>CS19-CR19</f>
        <v>0</v>
      </c>
      <c r="CU19" s="337" t="e">
        <f>CS19/CR19</f>
        <v>#DIV/0!</v>
      </c>
      <c r="CV19" s="331">
        <f>SUM(CV20:CV35)</f>
        <v>0</v>
      </c>
      <c r="CW19" s="331">
        <f>SUM(CW20:CW35)</f>
        <v>0</v>
      </c>
      <c r="CX19" s="336">
        <f t="shared" si="29"/>
        <v>0</v>
      </c>
      <c r="CY19" s="337"/>
      <c r="CZ19" s="331">
        <f>SUM(CZ20:CZ35)</f>
        <v>0</v>
      </c>
      <c r="DA19" s="331">
        <f>SUM(DA20:DA35)</f>
        <v>0</v>
      </c>
      <c r="DB19" s="336">
        <f t="shared" si="30"/>
        <v>0</v>
      </c>
      <c r="DC19" s="337"/>
      <c r="DD19" s="338">
        <f>SUM(DD20:DD35)</f>
        <v>0</v>
      </c>
      <c r="DE19" s="338">
        <f>SUM(DE20:DE35)</f>
        <v>0</v>
      </c>
      <c r="DF19" s="351">
        <f>DE19-DD19</f>
        <v>0</v>
      </c>
      <c r="DG19" s="351"/>
      <c r="DH19" s="338">
        <f>SUM(DH20:DH35)</f>
        <v>0</v>
      </c>
      <c r="DI19" s="338">
        <f>SUM(DI20:DI35)</f>
        <v>0</v>
      </c>
      <c r="DJ19" s="351">
        <f>DI19-DH19</f>
        <v>0</v>
      </c>
      <c r="DK19" s="351"/>
    </row>
    <row r="20" spans="1:115" ht="13.5" hidden="1" customHeight="1">
      <c r="A20" s="274"/>
      <c r="B20" s="339">
        <v>1718002292</v>
      </c>
      <c r="C20" s="274" t="s">
        <v>260</v>
      </c>
      <c r="D20" s="275"/>
      <c r="E20" s="242">
        <f t="shared" ref="E20:E25" si="31">I20+M20+Q20+U20+Y20+AJ20+AN20+AR20+AV20+BD20+BH20+BX20+CF20+CJ20+CN20+CR20+CV20+CZ20</f>
        <v>0</v>
      </c>
      <c r="F20" s="242">
        <f t="shared" ref="F20:F30" si="32">J20+N20+R20+V20+AK20+AO20+AW20+BM20+BQ20+CG20+CK20+CO20+DE20+DI20</f>
        <v>0</v>
      </c>
      <c r="G20" s="346">
        <f t="shared" si="5"/>
        <v>0</v>
      </c>
      <c r="H20" s="346">
        <v>0</v>
      </c>
      <c r="I20" s="242"/>
      <c r="J20" s="242"/>
      <c r="K20" s="347">
        <f t="shared" si="9"/>
        <v>0</v>
      </c>
      <c r="L20" s="347"/>
      <c r="M20" s="242"/>
      <c r="N20" s="242"/>
      <c r="O20" s="347">
        <f t="shared" si="10"/>
        <v>0</v>
      </c>
      <c r="P20" s="347"/>
      <c r="Q20" s="242"/>
      <c r="R20" s="242"/>
      <c r="S20" s="347">
        <f t="shared" si="11"/>
        <v>0</v>
      </c>
      <c r="T20" s="347" t="e">
        <f>R20/Q20</f>
        <v>#DIV/0!</v>
      </c>
      <c r="U20" s="242"/>
      <c r="V20" s="242"/>
      <c r="W20" s="347">
        <f t="shared" si="12"/>
        <v>0</v>
      </c>
      <c r="X20" s="347"/>
      <c r="Y20" s="242">
        <f t="shared" si="6"/>
        <v>0</v>
      </c>
      <c r="Z20" s="242">
        <f t="shared" si="6"/>
        <v>0</v>
      </c>
      <c r="AA20" s="347">
        <f t="shared" si="13"/>
        <v>0</v>
      </c>
      <c r="AB20" s="347"/>
      <c r="AC20" s="242"/>
      <c r="AD20" s="242"/>
      <c r="AE20" s="347">
        <f t="shared" si="14"/>
        <v>0</v>
      </c>
      <c r="AF20" s="347"/>
      <c r="AG20" s="242"/>
      <c r="AH20" s="242"/>
      <c r="AI20" s="347">
        <f t="shared" si="15"/>
        <v>0</v>
      </c>
      <c r="AJ20" s="242"/>
      <c r="AK20" s="242"/>
      <c r="AL20" s="347">
        <f t="shared" si="16"/>
        <v>0</v>
      </c>
      <c r="AM20" s="347"/>
      <c r="AN20" s="242"/>
      <c r="AO20" s="242"/>
      <c r="AP20" s="347">
        <f t="shared" si="17"/>
        <v>0</v>
      </c>
      <c r="AQ20" s="347"/>
      <c r="AR20" s="347"/>
      <c r="AS20" s="347"/>
      <c r="AT20" s="347">
        <f>AS20-AR20</f>
        <v>0</v>
      </c>
      <c r="AU20" s="347"/>
      <c r="AV20" s="242"/>
      <c r="AW20" s="242"/>
      <c r="AX20" s="347">
        <f t="shared" si="18"/>
        <v>0</v>
      </c>
      <c r="AY20" s="347"/>
      <c r="AZ20" s="242"/>
      <c r="BA20" s="242"/>
      <c r="BB20" s="347">
        <f t="shared" si="19"/>
        <v>0</v>
      </c>
      <c r="BC20" s="347"/>
      <c r="BD20" s="242"/>
      <c r="BE20" s="242"/>
      <c r="BF20" s="347">
        <f t="shared" si="20"/>
        <v>0</v>
      </c>
      <c r="BG20" s="347"/>
      <c r="BH20" s="242"/>
      <c r="BI20" s="242"/>
      <c r="BJ20" s="347">
        <f t="shared" si="21"/>
        <v>0</v>
      </c>
      <c r="BK20" s="347"/>
      <c r="BL20" s="242"/>
      <c r="BM20" s="242"/>
      <c r="BN20" s="347">
        <f t="shared" si="22"/>
        <v>0</v>
      </c>
      <c r="BO20" s="347"/>
      <c r="BP20" s="242"/>
      <c r="BQ20" s="242"/>
      <c r="BR20" s="347">
        <f t="shared" si="23"/>
        <v>0</v>
      </c>
      <c r="BS20" s="347"/>
      <c r="BT20" s="242"/>
      <c r="BU20" s="242"/>
      <c r="BV20" s="347">
        <f t="shared" si="24"/>
        <v>0</v>
      </c>
      <c r="BW20" s="347"/>
      <c r="BX20" s="242"/>
      <c r="BY20" s="242"/>
      <c r="BZ20" s="347">
        <f t="shared" si="25"/>
        <v>0</v>
      </c>
      <c r="CA20" s="347"/>
      <c r="CB20" s="242"/>
      <c r="CC20" s="242"/>
      <c r="CD20" s="347">
        <f t="shared" si="26"/>
        <v>0</v>
      </c>
      <c r="CE20" s="347"/>
      <c r="CF20" s="242"/>
      <c r="CG20" s="242"/>
      <c r="CH20" s="347">
        <f t="shared" si="27"/>
        <v>0</v>
      </c>
      <c r="CI20" s="347"/>
      <c r="CJ20" s="242"/>
      <c r="CK20" s="242"/>
      <c r="CL20" s="347">
        <f t="shared" si="28"/>
        <v>0</v>
      </c>
      <c r="CM20" s="335"/>
      <c r="CN20" s="348"/>
      <c r="CO20" s="348"/>
      <c r="CP20" s="348">
        <f>CO20-CN20</f>
        <v>0</v>
      </c>
      <c r="CQ20" s="348"/>
      <c r="CR20" s="343"/>
      <c r="CS20" s="343"/>
      <c r="CT20" s="344">
        <f>CS20-CR20</f>
        <v>0</v>
      </c>
      <c r="CU20" s="345"/>
      <c r="CV20" s="239"/>
      <c r="CW20" s="239"/>
      <c r="CX20" s="344">
        <f t="shared" si="29"/>
        <v>0</v>
      </c>
      <c r="CY20" s="345"/>
      <c r="CZ20" s="239"/>
      <c r="DA20" s="239"/>
      <c r="DB20" s="344">
        <f t="shared" si="30"/>
        <v>0</v>
      </c>
      <c r="DC20" s="345"/>
      <c r="DD20" s="348"/>
      <c r="DE20" s="348"/>
      <c r="DF20" s="348">
        <f>DE20-DD20</f>
        <v>0</v>
      </c>
      <c r="DG20" s="348"/>
      <c r="DH20" s="348"/>
      <c r="DI20" s="348"/>
      <c r="DJ20" s="348">
        <f>DI20-DH20</f>
        <v>0</v>
      </c>
      <c r="DK20" s="348"/>
    </row>
    <row r="21" spans="1:115" ht="12.75" hidden="1" customHeight="1">
      <c r="A21" s="274"/>
      <c r="B21" s="339"/>
      <c r="C21" s="276" t="s">
        <v>261</v>
      </c>
      <c r="D21" s="277"/>
      <c r="E21" s="242">
        <f t="shared" si="31"/>
        <v>0</v>
      </c>
      <c r="F21" s="242">
        <f t="shared" si="32"/>
        <v>0</v>
      </c>
      <c r="G21" s="346">
        <f t="shared" si="5"/>
        <v>0</v>
      </c>
      <c r="H21" s="346">
        <v>0</v>
      </c>
      <c r="I21" s="242"/>
      <c r="J21" s="242"/>
      <c r="K21" s="347">
        <f t="shared" si="9"/>
        <v>0</v>
      </c>
      <c r="L21" s="347"/>
      <c r="M21" s="242"/>
      <c r="N21" s="242"/>
      <c r="O21" s="347">
        <f t="shared" si="10"/>
        <v>0</v>
      </c>
      <c r="P21" s="347"/>
      <c r="Q21" s="242"/>
      <c r="R21" s="242"/>
      <c r="S21" s="347">
        <f t="shared" si="11"/>
        <v>0</v>
      </c>
      <c r="T21" s="347"/>
      <c r="U21" s="242"/>
      <c r="V21" s="242"/>
      <c r="W21" s="347">
        <f t="shared" si="12"/>
        <v>0</v>
      </c>
      <c r="X21" s="347" t="e">
        <f>V21/U21</f>
        <v>#DIV/0!</v>
      </c>
      <c r="Y21" s="242">
        <f t="shared" si="6"/>
        <v>0</v>
      </c>
      <c r="Z21" s="242">
        <f t="shared" si="6"/>
        <v>0</v>
      </c>
      <c r="AA21" s="347">
        <f t="shared" si="13"/>
        <v>0</v>
      </c>
      <c r="AB21" s="347" t="e">
        <f>Z21/Y21</f>
        <v>#DIV/0!</v>
      </c>
      <c r="AC21" s="242"/>
      <c r="AD21" s="242"/>
      <c r="AE21" s="347">
        <f t="shared" si="14"/>
        <v>0</v>
      </c>
      <c r="AF21" s="347" t="e">
        <f>AD21/AC21</f>
        <v>#DIV/0!</v>
      </c>
      <c r="AG21" s="242"/>
      <c r="AH21" s="242"/>
      <c r="AI21" s="347">
        <f t="shared" si="15"/>
        <v>0</v>
      </c>
      <c r="AJ21" s="242"/>
      <c r="AK21" s="242"/>
      <c r="AL21" s="347">
        <f t="shared" si="16"/>
        <v>0</v>
      </c>
      <c r="AM21" s="347"/>
      <c r="AN21" s="242"/>
      <c r="AO21" s="242"/>
      <c r="AP21" s="347">
        <f t="shared" si="17"/>
        <v>0</v>
      </c>
      <c r="AQ21" s="347" t="e">
        <f>AO21/AN21</f>
        <v>#DIV/0!</v>
      </c>
      <c r="AR21" s="347"/>
      <c r="AS21" s="347"/>
      <c r="AT21" s="347">
        <f>AS21-AR21</f>
        <v>0</v>
      </c>
      <c r="AU21" s="347"/>
      <c r="AV21" s="242"/>
      <c r="AW21" s="242"/>
      <c r="AX21" s="347">
        <f t="shared" si="18"/>
        <v>0</v>
      </c>
      <c r="AY21" s="347"/>
      <c r="AZ21" s="242"/>
      <c r="BA21" s="242"/>
      <c r="BB21" s="347">
        <f t="shared" si="19"/>
        <v>0</v>
      </c>
      <c r="BC21" s="347"/>
      <c r="BD21" s="242"/>
      <c r="BE21" s="242"/>
      <c r="BF21" s="347">
        <f t="shared" si="20"/>
        <v>0</v>
      </c>
      <c r="BG21" s="347"/>
      <c r="BH21" s="242"/>
      <c r="BI21" s="242"/>
      <c r="BJ21" s="347">
        <f t="shared" si="21"/>
        <v>0</v>
      </c>
      <c r="BK21" s="347"/>
      <c r="BL21" s="242"/>
      <c r="BM21" s="242"/>
      <c r="BN21" s="347">
        <f t="shared" si="22"/>
        <v>0</v>
      </c>
      <c r="BO21" s="347"/>
      <c r="BP21" s="242"/>
      <c r="BQ21" s="242"/>
      <c r="BR21" s="347">
        <f t="shared" si="23"/>
        <v>0</v>
      </c>
      <c r="BS21" s="347"/>
      <c r="BT21" s="242"/>
      <c r="BU21" s="242"/>
      <c r="BV21" s="347">
        <f t="shared" si="24"/>
        <v>0</v>
      </c>
      <c r="BW21" s="347"/>
      <c r="BX21" s="242"/>
      <c r="BY21" s="242"/>
      <c r="BZ21" s="347">
        <f t="shared" si="25"/>
        <v>0</v>
      </c>
      <c r="CA21" s="347"/>
      <c r="CB21" s="242"/>
      <c r="CC21" s="242"/>
      <c r="CD21" s="347">
        <f t="shared" si="26"/>
        <v>0</v>
      </c>
      <c r="CE21" s="347"/>
      <c r="CF21" s="242"/>
      <c r="CG21" s="242"/>
      <c r="CH21" s="347">
        <f t="shared" si="27"/>
        <v>0</v>
      </c>
      <c r="CI21" s="347"/>
      <c r="CJ21" s="242"/>
      <c r="CK21" s="242"/>
      <c r="CL21" s="347">
        <f t="shared" si="28"/>
        <v>0</v>
      </c>
      <c r="CM21" s="335"/>
      <c r="CN21" s="348"/>
      <c r="CO21" s="348"/>
      <c r="CP21" s="348">
        <f>CO21-CN21</f>
        <v>0</v>
      </c>
      <c r="CQ21" s="348"/>
      <c r="CR21" s="343"/>
      <c r="CS21" s="343"/>
      <c r="CT21" s="344">
        <f>CS21-CR21</f>
        <v>0</v>
      </c>
      <c r="CU21" s="345"/>
      <c r="CV21" s="239"/>
      <c r="CW21" s="239"/>
      <c r="CX21" s="344">
        <f t="shared" si="29"/>
        <v>0</v>
      </c>
      <c r="CY21" s="345"/>
      <c r="CZ21" s="239"/>
      <c r="DA21" s="239"/>
      <c r="DB21" s="344">
        <f t="shared" si="30"/>
        <v>0</v>
      </c>
      <c r="DC21" s="345"/>
      <c r="DD21" s="348"/>
      <c r="DE21" s="348"/>
      <c r="DF21" s="348">
        <f>DE21-DD21</f>
        <v>0</v>
      </c>
      <c r="DG21" s="348"/>
      <c r="DH21" s="348"/>
      <c r="DI21" s="348"/>
      <c r="DJ21" s="348">
        <f>DI21-DH21</f>
        <v>0</v>
      </c>
      <c r="DK21" s="348"/>
    </row>
    <row r="22" spans="1:115" ht="12" hidden="1" customHeight="1">
      <c r="A22" s="274"/>
      <c r="B22" s="339">
        <v>1712001334</v>
      </c>
      <c r="C22" s="276" t="s">
        <v>644</v>
      </c>
      <c r="D22" s="277">
        <v>0</v>
      </c>
      <c r="E22" s="242">
        <f t="shared" si="31"/>
        <v>0</v>
      </c>
      <c r="F22" s="242">
        <f t="shared" si="32"/>
        <v>0</v>
      </c>
      <c r="G22" s="346">
        <f t="shared" si="5"/>
        <v>0</v>
      </c>
      <c r="H22" s="346">
        <v>0</v>
      </c>
      <c r="I22" s="242"/>
      <c r="J22" s="242"/>
      <c r="K22" s="347">
        <f t="shared" si="9"/>
        <v>0</v>
      </c>
      <c r="L22" s="347"/>
      <c r="M22" s="242"/>
      <c r="N22" s="242"/>
      <c r="O22" s="347">
        <f t="shared" si="10"/>
        <v>0</v>
      </c>
      <c r="P22" s="347"/>
      <c r="Q22" s="242"/>
      <c r="R22" s="242"/>
      <c r="S22" s="347">
        <f t="shared" si="11"/>
        <v>0</v>
      </c>
      <c r="T22" s="347"/>
      <c r="U22" s="242"/>
      <c r="V22" s="242"/>
      <c r="W22" s="347">
        <f t="shared" si="12"/>
        <v>0</v>
      </c>
      <c r="X22" s="347"/>
      <c r="Y22" s="242">
        <f t="shared" si="6"/>
        <v>0</v>
      </c>
      <c r="Z22" s="242">
        <f t="shared" si="6"/>
        <v>0</v>
      </c>
      <c r="AA22" s="347">
        <f t="shared" si="13"/>
        <v>0</v>
      </c>
      <c r="AB22" s="347"/>
      <c r="AC22" s="242"/>
      <c r="AD22" s="242"/>
      <c r="AE22" s="347"/>
      <c r="AF22" s="347"/>
      <c r="AG22" s="242"/>
      <c r="AH22" s="242"/>
      <c r="AI22" s="347">
        <f t="shared" si="15"/>
        <v>0</v>
      </c>
      <c r="AJ22" s="242"/>
      <c r="AK22" s="242"/>
      <c r="AL22" s="347">
        <f t="shared" si="16"/>
        <v>0</v>
      </c>
      <c r="AM22" s="347"/>
      <c r="AN22" s="242"/>
      <c r="AO22" s="242"/>
      <c r="AP22" s="347">
        <f t="shared" si="17"/>
        <v>0</v>
      </c>
      <c r="AQ22" s="347" t="e">
        <f>AO22/AN22</f>
        <v>#DIV/0!</v>
      </c>
      <c r="AR22" s="347"/>
      <c r="AS22" s="347"/>
      <c r="AT22" s="347"/>
      <c r="AU22" s="347"/>
      <c r="AV22" s="242"/>
      <c r="AW22" s="242"/>
      <c r="AX22" s="347">
        <f t="shared" si="18"/>
        <v>0</v>
      </c>
      <c r="AY22" s="347"/>
      <c r="AZ22" s="242"/>
      <c r="BA22" s="242"/>
      <c r="BB22" s="347">
        <f t="shared" si="19"/>
        <v>0</v>
      </c>
      <c r="BC22" s="347"/>
      <c r="BD22" s="242"/>
      <c r="BE22" s="242"/>
      <c r="BF22" s="347">
        <f t="shared" si="20"/>
        <v>0</v>
      </c>
      <c r="BG22" s="347"/>
      <c r="BH22" s="242"/>
      <c r="BI22" s="242"/>
      <c r="BJ22" s="347">
        <f t="shared" si="21"/>
        <v>0</v>
      </c>
      <c r="BK22" s="347"/>
      <c r="BL22" s="242"/>
      <c r="BM22" s="242"/>
      <c r="BN22" s="347">
        <f t="shared" si="22"/>
        <v>0</v>
      </c>
      <c r="BO22" s="347"/>
      <c r="BP22" s="242"/>
      <c r="BQ22" s="242"/>
      <c r="BR22" s="347">
        <f t="shared" si="23"/>
        <v>0</v>
      </c>
      <c r="BS22" s="347"/>
      <c r="BT22" s="242"/>
      <c r="BU22" s="242"/>
      <c r="BV22" s="347">
        <f t="shared" si="24"/>
        <v>0</v>
      </c>
      <c r="BW22" s="347"/>
      <c r="BX22" s="242"/>
      <c r="BY22" s="242"/>
      <c r="BZ22" s="347">
        <f t="shared" si="25"/>
        <v>0</v>
      </c>
      <c r="CA22" s="347"/>
      <c r="CB22" s="242"/>
      <c r="CC22" s="242"/>
      <c r="CD22" s="347">
        <f t="shared" si="26"/>
        <v>0</v>
      </c>
      <c r="CE22" s="347"/>
      <c r="CF22" s="242"/>
      <c r="CG22" s="242"/>
      <c r="CH22" s="347">
        <f t="shared" si="27"/>
        <v>0</v>
      </c>
      <c r="CI22" s="347"/>
      <c r="CJ22" s="242"/>
      <c r="CK22" s="242"/>
      <c r="CL22" s="347">
        <f t="shared" si="28"/>
        <v>0</v>
      </c>
      <c r="CM22" s="335"/>
      <c r="CN22" s="348"/>
      <c r="CO22" s="348"/>
      <c r="CP22" s="348"/>
      <c r="CQ22" s="348"/>
      <c r="CR22" s="343"/>
      <c r="CS22" s="343"/>
      <c r="CT22" s="344"/>
      <c r="CU22" s="345"/>
      <c r="CV22" s="239"/>
      <c r="CW22" s="239"/>
      <c r="CX22" s="344">
        <f t="shared" si="29"/>
        <v>0</v>
      </c>
      <c r="CY22" s="345"/>
      <c r="CZ22" s="239"/>
      <c r="DA22" s="239"/>
      <c r="DB22" s="344">
        <f t="shared" si="30"/>
        <v>0</v>
      </c>
      <c r="DC22" s="345"/>
      <c r="DD22" s="348"/>
      <c r="DE22" s="348"/>
      <c r="DF22" s="348"/>
      <c r="DG22" s="348"/>
      <c r="DH22" s="348"/>
      <c r="DI22" s="348"/>
      <c r="DJ22" s="348"/>
      <c r="DK22" s="348"/>
    </row>
    <row r="23" spans="1:115" ht="12.75" hidden="1" customHeight="1">
      <c r="A23" s="274"/>
      <c r="B23" s="339">
        <v>1718001468</v>
      </c>
      <c r="C23" s="274" t="s">
        <v>262</v>
      </c>
      <c r="D23" s="275">
        <v>0</v>
      </c>
      <c r="E23" s="242">
        <f t="shared" si="31"/>
        <v>0</v>
      </c>
      <c r="F23" s="242">
        <f t="shared" si="32"/>
        <v>0</v>
      </c>
      <c r="G23" s="346">
        <f t="shared" si="5"/>
        <v>0</v>
      </c>
      <c r="H23" s="346">
        <v>0</v>
      </c>
      <c r="I23" s="242"/>
      <c r="J23" s="242"/>
      <c r="K23" s="347">
        <f t="shared" si="9"/>
        <v>0</v>
      </c>
      <c r="L23" s="347"/>
      <c r="M23" s="242"/>
      <c r="N23" s="242"/>
      <c r="O23" s="347">
        <f t="shared" si="10"/>
        <v>0</v>
      </c>
      <c r="P23" s="347" t="e">
        <f>N23/M23</f>
        <v>#DIV/0!</v>
      </c>
      <c r="Q23" s="242"/>
      <c r="R23" s="242"/>
      <c r="S23" s="347">
        <f t="shared" si="11"/>
        <v>0</v>
      </c>
      <c r="T23" s="347" t="e">
        <f>R23/Q23</f>
        <v>#DIV/0!</v>
      </c>
      <c r="U23" s="242"/>
      <c r="V23" s="242"/>
      <c r="W23" s="347">
        <f t="shared" si="12"/>
        <v>0</v>
      </c>
      <c r="X23" s="347" t="e">
        <f>V23/U23</f>
        <v>#DIV/0!</v>
      </c>
      <c r="Y23" s="242">
        <f t="shared" si="6"/>
        <v>0</v>
      </c>
      <c r="Z23" s="242">
        <f t="shared" si="6"/>
        <v>0</v>
      </c>
      <c r="AA23" s="347">
        <f t="shared" si="13"/>
        <v>0</v>
      </c>
      <c r="AB23" s="347" t="e">
        <f>Z23/Y23</f>
        <v>#DIV/0!</v>
      </c>
      <c r="AC23" s="242"/>
      <c r="AD23" s="242"/>
      <c r="AE23" s="347">
        <f t="shared" ref="AE23:AE29" si="33">AD23-AC23</f>
        <v>0</v>
      </c>
      <c r="AF23" s="347" t="e">
        <f>AD23/AC23</f>
        <v>#DIV/0!</v>
      </c>
      <c r="AG23" s="242"/>
      <c r="AH23" s="242"/>
      <c r="AI23" s="347">
        <f t="shared" si="15"/>
        <v>0</v>
      </c>
      <c r="AJ23" s="242"/>
      <c r="AK23" s="242"/>
      <c r="AL23" s="347">
        <f t="shared" si="16"/>
        <v>0</v>
      </c>
      <c r="AM23" s="347" t="e">
        <f>AK23/AJ23</f>
        <v>#DIV/0!</v>
      </c>
      <c r="AN23" s="242"/>
      <c r="AO23" s="242"/>
      <c r="AP23" s="347">
        <f t="shared" si="17"/>
        <v>0</v>
      </c>
      <c r="AQ23" s="347" t="e">
        <f>AO23/AN23</f>
        <v>#DIV/0!</v>
      </c>
      <c r="AR23" s="347"/>
      <c r="AS23" s="347"/>
      <c r="AT23" s="347">
        <f>AS23-AR23</f>
        <v>0</v>
      </c>
      <c r="AU23" s="347"/>
      <c r="AV23" s="242"/>
      <c r="AW23" s="242"/>
      <c r="AX23" s="347">
        <f t="shared" si="18"/>
        <v>0</v>
      </c>
      <c r="AY23" s="347"/>
      <c r="AZ23" s="242"/>
      <c r="BA23" s="242"/>
      <c r="BB23" s="347">
        <f t="shared" si="19"/>
        <v>0</v>
      </c>
      <c r="BC23" s="347" t="e">
        <f>BA23/AZ23</f>
        <v>#DIV/0!</v>
      </c>
      <c r="BD23" s="242"/>
      <c r="BE23" s="242"/>
      <c r="BF23" s="347">
        <f t="shared" si="20"/>
        <v>0</v>
      </c>
      <c r="BG23" s="347" t="e">
        <f>BE23/BD23</f>
        <v>#DIV/0!</v>
      </c>
      <c r="BH23" s="242"/>
      <c r="BI23" s="242"/>
      <c r="BJ23" s="347">
        <f t="shared" si="21"/>
        <v>0</v>
      </c>
      <c r="BK23" s="347" t="e">
        <f>BI23/BH23</f>
        <v>#DIV/0!</v>
      </c>
      <c r="BL23" s="242"/>
      <c r="BM23" s="242"/>
      <c r="BN23" s="347">
        <f t="shared" si="22"/>
        <v>0</v>
      </c>
      <c r="BO23" s="347"/>
      <c r="BP23" s="242"/>
      <c r="BQ23" s="242"/>
      <c r="BR23" s="347">
        <f t="shared" si="23"/>
        <v>0</v>
      </c>
      <c r="BS23" s="347"/>
      <c r="BT23" s="242"/>
      <c r="BU23" s="242"/>
      <c r="BV23" s="347">
        <f t="shared" si="24"/>
        <v>0</v>
      </c>
      <c r="BW23" s="347"/>
      <c r="BX23" s="242"/>
      <c r="BY23" s="242"/>
      <c r="BZ23" s="347">
        <f t="shared" si="25"/>
        <v>0</v>
      </c>
      <c r="CA23" s="347" t="e">
        <f>BY23/BX23</f>
        <v>#DIV/0!</v>
      </c>
      <c r="CB23" s="242"/>
      <c r="CC23" s="242"/>
      <c r="CD23" s="347">
        <f t="shared" si="26"/>
        <v>0</v>
      </c>
      <c r="CE23" s="347"/>
      <c r="CF23" s="242"/>
      <c r="CG23" s="242"/>
      <c r="CH23" s="347">
        <f t="shared" si="27"/>
        <v>0</v>
      </c>
      <c r="CI23" s="347"/>
      <c r="CJ23" s="242"/>
      <c r="CK23" s="242"/>
      <c r="CL23" s="347">
        <f t="shared" si="28"/>
        <v>0</v>
      </c>
      <c r="CM23" s="335"/>
      <c r="CN23" s="348"/>
      <c r="CO23" s="348"/>
      <c r="CP23" s="348">
        <f>CO23-CN23</f>
        <v>0</v>
      </c>
      <c r="CQ23" s="348"/>
      <c r="CR23" s="343"/>
      <c r="CS23" s="343"/>
      <c r="CT23" s="344">
        <f>CS23-CR23</f>
        <v>0</v>
      </c>
      <c r="CU23" s="345"/>
      <c r="CV23" s="239"/>
      <c r="CW23" s="239"/>
      <c r="CX23" s="344">
        <f t="shared" si="29"/>
        <v>0</v>
      </c>
      <c r="CY23" s="345" t="e">
        <f>CW23/CV23</f>
        <v>#DIV/0!</v>
      </c>
      <c r="CZ23" s="239"/>
      <c r="DA23" s="239"/>
      <c r="DB23" s="344">
        <f t="shared" si="30"/>
        <v>0</v>
      </c>
      <c r="DC23" s="345" t="e">
        <f>DA23/CZ23</f>
        <v>#DIV/0!</v>
      </c>
      <c r="DD23" s="348"/>
      <c r="DE23" s="348"/>
      <c r="DF23" s="348">
        <f>DE23-DD23</f>
        <v>0</v>
      </c>
      <c r="DG23" s="348"/>
      <c r="DH23" s="348"/>
      <c r="DI23" s="348"/>
      <c r="DJ23" s="348">
        <f>DI23-DH23</f>
        <v>0</v>
      </c>
      <c r="DK23" s="348"/>
    </row>
    <row r="24" spans="1:115" ht="12.75" hidden="1" customHeight="1">
      <c r="A24" s="274"/>
      <c r="B24" s="339">
        <v>1718001612</v>
      </c>
      <c r="C24" s="274" t="s">
        <v>706</v>
      </c>
      <c r="D24" s="275"/>
      <c r="E24" s="242">
        <f t="shared" si="31"/>
        <v>0</v>
      </c>
      <c r="F24" s="242">
        <f t="shared" si="32"/>
        <v>0</v>
      </c>
      <c r="G24" s="346">
        <f t="shared" si="5"/>
        <v>0</v>
      </c>
      <c r="H24" s="346">
        <v>0</v>
      </c>
      <c r="I24" s="242"/>
      <c r="J24" s="242"/>
      <c r="K24" s="347">
        <f t="shared" si="9"/>
        <v>0</v>
      </c>
      <c r="L24" s="347"/>
      <c r="M24" s="242"/>
      <c r="N24" s="242"/>
      <c r="O24" s="347">
        <f t="shared" si="10"/>
        <v>0</v>
      </c>
      <c r="P24" s="347"/>
      <c r="Q24" s="242"/>
      <c r="R24" s="242"/>
      <c r="S24" s="347">
        <f t="shared" si="11"/>
        <v>0</v>
      </c>
      <c r="T24" s="347"/>
      <c r="U24" s="242"/>
      <c r="V24" s="242"/>
      <c r="W24" s="347">
        <f t="shared" si="12"/>
        <v>0</v>
      </c>
      <c r="X24" s="347"/>
      <c r="Y24" s="242">
        <f t="shared" si="6"/>
        <v>0</v>
      </c>
      <c r="Z24" s="242">
        <f t="shared" si="6"/>
        <v>0</v>
      </c>
      <c r="AA24" s="347">
        <f t="shared" si="13"/>
        <v>0</v>
      </c>
      <c r="AB24" s="347"/>
      <c r="AC24" s="242"/>
      <c r="AD24" s="242"/>
      <c r="AE24" s="347">
        <f t="shared" si="33"/>
        <v>0</v>
      </c>
      <c r="AF24" s="347"/>
      <c r="AG24" s="242"/>
      <c r="AH24" s="242"/>
      <c r="AI24" s="347">
        <f t="shared" si="15"/>
        <v>0</v>
      </c>
      <c r="AJ24" s="242"/>
      <c r="AK24" s="242"/>
      <c r="AL24" s="347">
        <f t="shared" si="16"/>
        <v>0</v>
      </c>
      <c r="AM24" s="347"/>
      <c r="AN24" s="242"/>
      <c r="AO24" s="242"/>
      <c r="AP24" s="347">
        <f t="shared" si="17"/>
        <v>0</v>
      </c>
      <c r="AQ24" s="347"/>
      <c r="AR24" s="347"/>
      <c r="AS24" s="347"/>
      <c r="AT24" s="347">
        <f>AS24-AR24</f>
        <v>0</v>
      </c>
      <c r="AU24" s="347"/>
      <c r="AV24" s="242"/>
      <c r="AW24" s="242"/>
      <c r="AX24" s="347">
        <f t="shared" si="18"/>
        <v>0</v>
      </c>
      <c r="AY24" s="347"/>
      <c r="AZ24" s="242"/>
      <c r="BA24" s="242"/>
      <c r="BB24" s="347">
        <f t="shared" si="19"/>
        <v>0</v>
      </c>
      <c r="BC24" s="347"/>
      <c r="BD24" s="242"/>
      <c r="BE24" s="242"/>
      <c r="BF24" s="347">
        <f t="shared" si="20"/>
        <v>0</v>
      </c>
      <c r="BG24" s="347"/>
      <c r="BH24" s="242"/>
      <c r="BI24" s="242"/>
      <c r="BJ24" s="347">
        <f t="shared" si="21"/>
        <v>0</v>
      </c>
      <c r="BK24" s="347"/>
      <c r="BL24" s="242"/>
      <c r="BM24" s="242"/>
      <c r="BN24" s="347">
        <f t="shared" si="22"/>
        <v>0</v>
      </c>
      <c r="BO24" s="347"/>
      <c r="BP24" s="242"/>
      <c r="BQ24" s="242"/>
      <c r="BR24" s="347">
        <f t="shared" si="23"/>
        <v>0</v>
      </c>
      <c r="BS24" s="347"/>
      <c r="BT24" s="242"/>
      <c r="BU24" s="242"/>
      <c r="BV24" s="347">
        <f t="shared" si="24"/>
        <v>0</v>
      </c>
      <c r="BW24" s="347"/>
      <c r="BX24" s="242"/>
      <c r="BY24" s="242"/>
      <c r="BZ24" s="347">
        <f t="shared" si="25"/>
        <v>0</v>
      </c>
      <c r="CA24" s="347"/>
      <c r="CB24" s="242"/>
      <c r="CC24" s="242"/>
      <c r="CD24" s="347">
        <f t="shared" si="26"/>
        <v>0</v>
      </c>
      <c r="CE24" s="347"/>
      <c r="CF24" s="242"/>
      <c r="CG24" s="242"/>
      <c r="CH24" s="347">
        <f t="shared" si="27"/>
        <v>0</v>
      </c>
      <c r="CI24" s="347"/>
      <c r="CJ24" s="242"/>
      <c r="CK24" s="242"/>
      <c r="CL24" s="347">
        <f t="shared" si="28"/>
        <v>0</v>
      </c>
      <c r="CM24" s="335"/>
      <c r="CN24" s="348"/>
      <c r="CO24" s="348"/>
      <c r="CP24" s="348">
        <f>CO24-CN24</f>
        <v>0</v>
      </c>
      <c r="CQ24" s="348"/>
      <c r="CR24" s="343"/>
      <c r="CS24" s="343"/>
      <c r="CT24" s="344">
        <f>CS24-CR24</f>
        <v>0</v>
      </c>
      <c r="CU24" s="345"/>
      <c r="CV24" s="239"/>
      <c r="CW24" s="239"/>
      <c r="CX24" s="344">
        <f t="shared" si="29"/>
        <v>0</v>
      </c>
      <c r="CY24" s="345"/>
      <c r="CZ24" s="239"/>
      <c r="DA24" s="239"/>
      <c r="DB24" s="344">
        <f t="shared" si="30"/>
        <v>0</v>
      </c>
      <c r="DC24" s="345"/>
      <c r="DD24" s="348"/>
      <c r="DE24" s="348"/>
      <c r="DF24" s="348">
        <f>DE24-DD24</f>
        <v>0</v>
      </c>
      <c r="DG24" s="348"/>
      <c r="DH24" s="348"/>
      <c r="DI24" s="348"/>
      <c r="DJ24" s="348">
        <f>DI24-DH24</f>
        <v>0</v>
      </c>
      <c r="DK24" s="348"/>
    </row>
    <row r="25" spans="1:115" ht="12.75" hidden="1" customHeight="1">
      <c r="A25" s="274"/>
      <c r="B25" s="352" t="s">
        <v>707</v>
      </c>
      <c r="C25" s="280" t="s">
        <v>708</v>
      </c>
      <c r="D25" s="275"/>
      <c r="E25" s="242">
        <f t="shared" si="31"/>
        <v>0</v>
      </c>
      <c r="F25" s="242">
        <f t="shared" si="32"/>
        <v>0</v>
      </c>
      <c r="G25" s="346">
        <f t="shared" si="5"/>
        <v>0</v>
      </c>
      <c r="H25" s="346">
        <v>0</v>
      </c>
      <c r="I25" s="242"/>
      <c r="J25" s="242"/>
      <c r="K25" s="347"/>
      <c r="L25" s="347"/>
      <c r="M25" s="242"/>
      <c r="N25" s="242"/>
      <c r="O25" s="347"/>
      <c r="P25" s="347"/>
      <c r="Q25" s="242"/>
      <c r="R25" s="242"/>
      <c r="S25" s="347"/>
      <c r="T25" s="347"/>
      <c r="U25" s="242"/>
      <c r="V25" s="242"/>
      <c r="W25" s="347"/>
      <c r="X25" s="347"/>
      <c r="Y25" s="242"/>
      <c r="Z25" s="242"/>
      <c r="AA25" s="347"/>
      <c r="AB25" s="347"/>
      <c r="AC25" s="242"/>
      <c r="AD25" s="242"/>
      <c r="AE25" s="347"/>
      <c r="AF25" s="347"/>
      <c r="AG25" s="242"/>
      <c r="AH25" s="242"/>
      <c r="AI25" s="347"/>
      <c r="AJ25" s="242"/>
      <c r="AK25" s="242"/>
      <c r="AL25" s="347"/>
      <c r="AM25" s="347"/>
      <c r="AN25" s="242"/>
      <c r="AO25" s="242"/>
      <c r="AP25" s="347"/>
      <c r="AQ25" s="347"/>
      <c r="AR25" s="347"/>
      <c r="AS25" s="347"/>
      <c r="AT25" s="347"/>
      <c r="AU25" s="347"/>
      <c r="AV25" s="242"/>
      <c r="AW25" s="242"/>
      <c r="AX25" s="347"/>
      <c r="AY25" s="347"/>
      <c r="AZ25" s="242"/>
      <c r="BA25" s="242"/>
      <c r="BB25" s="347"/>
      <c r="BC25" s="347"/>
      <c r="BD25" s="242"/>
      <c r="BE25" s="242"/>
      <c r="BF25" s="347"/>
      <c r="BG25" s="347"/>
      <c r="BH25" s="242"/>
      <c r="BI25" s="242"/>
      <c r="BJ25" s="347"/>
      <c r="BK25" s="347"/>
      <c r="BL25" s="242"/>
      <c r="BM25" s="242"/>
      <c r="BN25" s="347"/>
      <c r="BO25" s="347"/>
      <c r="BP25" s="242"/>
      <c r="BQ25" s="242"/>
      <c r="BR25" s="347"/>
      <c r="BS25" s="347"/>
      <c r="BT25" s="242"/>
      <c r="BU25" s="242"/>
      <c r="BV25" s="347"/>
      <c r="BW25" s="347"/>
      <c r="BX25" s="242"/>
      <c r="BY25" s="242"/>
      <c r="BZ25" s="347"/>
      <c r="CA25" s="347"/>
      <c r="CB25" s="242"/>
      <c r="CC25" s="242"/>
      <c r="CD25" s="347"/>
      <c r="CE25" s="347"/>
      <c r="CF25" s="242"/>
      <c r="CG25" s="242"/>
      <c r="CH25" s="347"/>
      <c r="CI25" s="347"/>
      <c r="CJ25" s="242"/>
      <c r="CK25" s="242"/>
      <c r="CL25" s="347"/>
      <c r="CM25" s="335"/>
      <c r="CN25" s="348"/>
      <c r="CO25" s="348"/>
      <c r="CP25" s="348"/>
      <c r="CQ25" s="348"/>
      <c r="CR25" s="343"/>
      <c r="CS25" s="343"/>
      <c r="CT25" s="344"/>
      <c r="CU25" s="345"/>
      <c r="CV25" s="239"/>
      <c r="CW25" s="239"/>
      <c r="CX25" s="344"/>
      <c r="CY25" s="345"/>
      <c r="CZ25" s="239"/>
      <c r="DA25" s="239"/>
      <c r="DB25" s="344"/>
      <c r="DC25" s="345"/>
      <c r="DD25" s="348"/>
      <c r="DE25" s="348"/>
      <c r="DF25" s="348"/>
      <c r="DG25" s="348"/>
      <c r="DH25" s="348"/>
      <c r="DI25" s="348"/>
      <c r="DJ25" s="348"/>
      <c r="DK25" s="348"/>
    </row>
    <row r="26" spans="1:115" ht="12" customHeight="1">
      <c r="A26" s="274"/>
      <c r="B26" s="339">
        <v>1718002366</v>
      </c>
      <c r="C26" s="276" t="s">
        <v>450</v>
      </c>
      <c r="D26" s="277"/>
      <c r="E26" s="242">
        <f>I26+M26+Q26+U26+Y26+AJ26+AN26+AR26+AV26+BD26+BH26+BX26+CF26+CJ26+CN26+CR26+CV26+CZ26+AZ26+BL26+BT26</f>
        <v>4473.7330099999999</v>
      </c>
      <c r="F26" s="242">
        <f t="shared" si="32"/>
        <v>0</v>
      </c>
      <c r="G26" s="346">
        <f t="shared" si="5"/>
        <v>-4473.7330099999999</v>
      </c>
      <c r="H26" s="346">
        <f>F26/E26</f>
        <v>0</v>
      </c>
      <c r="I26" s="242">
        <v>4473.7330099999999</v>
      </c>
      <c r="J26" s="242"/>
      <c r="K26" s="347">
        <f t="shared" si="9"/>
        <v>-4473.7330099999999</v>
      </c>
      <c r="L26" s="347"/>
      <c r="M26" s="242"/>
      <c r="N26" s="242"/>
      <c r="O26" s="347">
        <f t="shared" si="10"/>
        <v>0</v>
      </c>
      <c r="P26" s="347"/>
      <c r="Q26" s="242"/>
      <c r="R26" s="242"/>
      <c r="S26" s="347">
        <f t="shared" si="11"/>
        <v>0</v>
      </c>
      <c r="T26" s="347"/>
      <c r="U26" s="242"/>
      <c r="V26" s="242"/>
      <c r="W26" s="347">
        <f t="shared" si="12"/>
        <v>0</v>
      </c>
      <c r="X26" s="347"/>
      <c r="Y26" s="242">
        <f t="shared" si="6"/>
        <v>0</v>
      </c>
      <c r="Z26" s="242">
        <f t="shared" si="6"/>
        <v>0</v>
      </c>
      <c r="AA26" s="347">
        <f t="shared" si="13"/>
        <v>0</v>
      </c>
      <c r="AB26" s="347"/>
      <c r="AC26" s="242"/>
      <c r="AD26" s="242"/>
      <c r="AE26" s="347">
        <f t="shared" si="33"/>
        <v>0</v>
      </c>
      <c r="AF26" s="347"/>
      <c r="AG26" s="242"/>
      <c r="AH26" s="242"/>
      <c r="AI26" s="347">
        <f t="shared" si="15"/>
        <v>0</v>
      </c>
      <c r="AJ26" s="242"/>
      <c r="AK26" s="242"/>
      <c r="AL26" s="347">
        <f t="shared" si="16"/>
        <v>0</v>
      </c>
      <c r="AM26" s="347"/>
      <c r="AN26" s="242"/>
      <c r="AO26" s="242"/>
      <c r="AP26" s="347">
        <f t="shared" si="17"/>
        <v>0</v>
      </c>
      <c r="AQ26" s="347"/>
      <c r="AR26" s="347"/>
      <c r="AS26" s="347"/>
      <c r="AT26" s="347"/>
      <c r="AU26" s="347"/>
      <c r="AV26" s="242"/>
      <c r="AW26" s="242"/>
      <c r="AX26" s="347">
        <f t="shared" si="18"/>
        <v>0</v>
      </c>
      <c r="AY26" s="347"/>
      <c r="AZ26" s="242"/>
      <c r="BA26" s="242"/>
      <c r="BB26" s="347">
        <f t="shared" si="19"/>
        <v>0</v>
      </c>
      <c r="BC26" s="347"/>
      <c r="BD26" s="242"/>
      <c r="BE26" s="242"/>
      <c r="BF26" s="347">
        <f t="shared" si="20"/>
        <v>0</v>
      </c>
      <c r="BG26" s="347"/>
      <c r="BH26" s="242"/>
      <c r="BI26" s="242"/>
      <c r="BJ26" s="347">
        <f t="shared" si="21"/>
        <v>0</v>
      </c>
      <c r="BK26" s="347"/>
      <c r="BL26" s="242"/>
      <c r="BM26" s="242"/>
      <c r="BN26" s="347">
        <f t="shared" si="22"/>
        <v>0</v>
      </c>
      <c r="BO26" s="347"/>
      <c r="BP26" s="242"/>
      <c r="BQ26" s="242"/>
      <c r="BR26" s="347">
        <f t="shared" si="23"/>
        <v>0</v>
      </c>
      <c r="BS26" s="347"/>
      <c r="BT26" s="242"/>
      <c r="BU26" s="242"/>
      <c r="BV26" s="347">
        <f t="shared" si="24"/>
        <v>0</v>
      </c>
      <c r="BW26" s="347"/>
      <c r="BX26" s="242"/>
      <c r="BY26" s="242"/>
      <c r="BZ26" s="347">
        <f t="shared" si="25"/>
        <v>0</v>
      </c>
      <c r="CA26" s="347"/>
      <c r="CB26" s="242"/>
      <c r="CC26" s="242"/>
      <c r="CD26" s="347">
        <f t="shared" si="26"/>
        <v>0</v>
      </c>
      <c r="CE26" s="347"/>
      <c r="CF26" s="242"/>
      <c r="CG26" s="242"/>
      <c r="CH26" s="347">
        <f t="shared" si="27"/>
        <v>0</v>
      </c>
      <c r="CI26" s="347"/>
      <c r="CJ26" s="242"/>
      <c r="CK26" s="242"/>
      <c r="CL26" s="347">
        <f t="shared" si="28"/>
        <v>0</v>
      </c>
      <c r="CM26" s="335"/>
      <c r="CN26" s="348"/>
      <c r="CO26" s="348"/>
      <c r="CP26" s="348"/>
      <c r="CQ26" s="348"/>
      <c r="CR26" s="343"/>
      <c r="CS26" s="343"/>
      <c r="CT26" s="344"/>
      <c r="CU26" s="345"/>
      <c r="CV26" s="239"/>
      <c r="CW26" s="239"/>
      <c r="CX26" s="344">
        <f t="shared" si="29"/>
        <v>0</v>
      </c>
      <c r="CY26" s="345"/>
      <c r="CZ26" s="239"/>
      <c r="DA26" s="239"/>
      <c r="DB26" s="344">
        <f t="shared" si="30"/>
        <v>0</v>
      </c>
      <c r="DC26" s="345"/>
      <c r="DD26" s="348"/>
      <c r="DE26" s="348"/>
      <c r="DF26" s="348"/>
      <c r="DG26" s="348"/>
      <c r="DH26" s="348"/>
      <c r="DI26" s="348"/>
      <c r="DJ26" s="348"/>
      <c r="DK26" s="348"/>
    </row>
    <row r="27" spans="1:115" ht="21.75" customHeight="1">
      <c r="A27" s="274"/>
      <c r="B27" s="339">
        <v>1701010288</v>
      </c>
      <c r="C27" s="276" t="s">
        <v>451</v>
      </c>
      <c r="D27" s="277">
        <v>7.4</v>
      </c>
      <c r="E27" s="242">
        <v>7.4</v>
      </c>
      <c r="F27" s="242">
        <f t="shared" si="32"/>
        <v>0</v>
      </c>
      <c r="G27" s="346">
        <f t="shared" si="5"/>
        <v>-7.4</v>
      </c>
      <c r="H27" s="346">
        <f>F27/E27</f>
        <v>0</v>
      </c>
      <c r="I27" s="242"/>
      <c r="J27" s="242"/>
      <c r="K27" s="347">
        <f t="shared" si="9"/>
        <v>0</v>
      </c>
      <c r="L27" s="347"/>
      <c r="M27" s="242"/>
      <c r="N27" s="242"/>
      <c r="O27" s="347">
        <f t="shared" si="10"/>
        <v>0</v>
      </c>
      <c r="P27" s="347"/>
      <c r="Q27" s="242"/>
      <c r="R27" s="242"/>
      <c r="S27" s="347">
        <f t="shared" si="11"/>
        <v>0</v>
      </c>
      <c r="T27" s="347"/>
      <c r="U27" s="242"/>
      <c r="V27" s="242"/>
      <c r="W27" s="347">
        <f t="shared" si="12"/>
        <v>0</v>
      </c>
      <c r="X27" s="347"/>
      <c r="Y27" s="242">
        <f t="shared" si="6"/>
        <v>0</v>
      </c>
      <c r="Z27" s="242">
        <f t="shared" si="6"/>
        <v>0</v>
      </c>
      <c r="AA27" s="347">
        <f t="shared" si="13"/>
        <v>0</v>
      </c>
      <c r="AB27" s="347"/>
      <c r="AC27" s="242"/>
      <c r="AD27" s="242"/>
      <c r="AE27" s="347">
        <f t="shared" si="33"/>
        <v>0</v>
      </c>
      <c r="AF27" s="347"/>
      <c r="AG27" s="242"/>
      <c r="AH27" s="242"/>
      <c r="AI27" s="347">
        <f t="shared" si="15"/>
        <v>0</v>
      </c>
      <c r="AJ27" s="242"/>
      <c r="AK27" s="242"/>
      <c r="AL27" s="347">
        <f t="shared" si="16"/>
        <v>0</v>
      </c>
      <c r="AM27" s="347"/>
      <c r="AN27" s="242"/>
      <c r="AO27" s="242"/>
      <c r="AP27" s="347">
        <f t="shared" si="17"/>
        <v>0</v>
      </c>
      <c r="AQ27" s="347"/>
      <c r="AR27" s="347"/>
      <c r="AS27" s="347"/>
      <c r="AT27" s="347">
        <f>AS27-AR27</f>
        <v>0</v>
      </c>
      <c r="AU27" s="347"/>
      <c r="AV27" s="242"/>
      <c r="AW27" s="242"/>
      <c r="AX27" s="347">
        <f t="shared" si="18"/>
        <v>0</v>
      </c>
      <c r="AY27" s="347"/>
      <c r="AZ27" s="242"/>
      <c r="BA27" s="242"/>
      <c r="BB27" s="347">
        <f t="shared" si="19"/>
        <v>0</v>
      </c>
      <c r="BC27" s="347"/>
      <c r="BD27" s="242"/>
      <c r="BE27" s="242"/>
      <c r="BF27" s="347">
        <f t="shared" si="20"/>
        <v>0</v>
      </c>
      <c r="BG27" s="347"/>
      <c r="BH27" s="242"/>
      <c r="BI27" s="242"/>
      <c r="BJ27" s="347">
        <f t="shared" si="21"/>
        <v>0</v>
      </c>
      <c r="BK27" s="347"/>
      <c r="BL27" s="241"/>
      <c r="BM27" s="241"/>
      <c r="BN27" s="347">
        <f t="shared" si="22"/>
        <v>0</v>
      </c>
      <c r="BO27" s="347"/>
      <c r="BP27" s="242"/>
      <c r="BQ27" s="242"/>
      <c r="BR27" s="347">
        <f t="shared" si="23"/>
        <v>0</v>
      </c>
      <c r="BS27" s="347"/>
      <c r="BT27" s="242"/>
      <c r="BU27" s="242"/>
      <c r="BV27" s="347">
        <f t="shared" si="24"/>
        <v>0</v>
      </c>
      <c r="BW27" s="347"/>
      <c r="BX27" s="242"/>
      <c r="BY27" s="242"/>
      <c r="BZ27" s="347">
        <f t="shared" si="25"/>
        <v>0</v>
      </c>
      <c r="CA27" s="347"/>
      <c r="CB27" s="242"/>
      <c r="CC27" s="242"/>
      <c r="CD27" s="347">
        <f t="shared" si="26"/>
        <v>0</v>
      </c>
      <c r="CE27" s="347"/>
      <c r="CF27" s="242"/>
      <c r="CG27" s="242"/>
      <c r="CH27" s="347">
        <f t="shared" si="27"/>
        <v>0</v>
      </c>
      <c r="CI27" s="347"/>
      <c r="CJ27" s="242"/>
      <c r="CK27" s="242"/>
      <c r="CL27" s="347">
        <f t="shared" si="28"/>
        <v>0</v>
      </c>
      <c r="CM27" s="335"/>
      <c r="CN27" s="348"/>
      <c r="CO27" s="348"/>
      <c r="CP27" s="348">
        <f>CO27-CN27</f>
        <v>0</v>
      </c>
      <c r="CQ27" s="348"/>
      <c r="CR27" s="343"/>
      <c r="CS27" s="343"/>
      <c r="CT27" s="344">
        <f>CS27-CR27</f>
        <v>0</v>
      </c>
      <c r="CU27" s="345"/>
      <c r="CV27" s="239"/>
      <c r="CW27" s="239"/>
      <c r="CX27" s="344">
        <f t="shared" si="29"/>
        <v>0</v>
      </c>
      <c r="CY27" s="345"/>
      <c r="CZ27" s="239"/>
      <c r="DA27" s="239"/>
      <c r="DB27" s="344">
        <f t="shared" si="30"/>
        <v>0</v>
      </c>
      <c r="DC27" s="345"/>
      <c r="DD27" s="348"/>
      <c r="DE27" s="348"/>
      <c r="DF27" s="348">
        <f>DE27-DD27</f>
        <v>0</v>
      </c>
      <c r="DG27" s="348"/>
      <c r="DH27" s="348"/>
      <c r="DI27" s="348"/>
      <c r="DJ27" s="348">
        <f>DI27-DH27</f>
        <v>0</v>
      </c>
      <c r="DK27" s="348"/>
    </row>
    <row r="28" spans="1:115" ht="12.75" hidden="1" customHeight="1">
      <c r="A28" s="274"/>
      <c r="B28" s="339"/>
      <c r="C28" s="276" t="s">
        <v>570</v>
      </c>
      <c r="D28" s="277"/>
      <c r="E28" s="242">
        <f t="shared" ref="E28:E35" si="34">I28+M28+Q28+U28+Y28+AJ28+AN28+AR28+AV28+BD28+BH28+BX28+CF28+CJ28+CN28+CR28+CV28+CZ28+AZ28+BL28+BT28</f>
        <v>0</v>
      </c>
      <c r="F28" s="242">
        <f t="shared" si="32"/>
        <v>0</v>
      </c>
      <c r="G28" s="346">
        <f t="shared" si="5"/>
        <v>0</v>
      </c>
      <c r="H28" s="346" t="e">
        <f>F28/E28</f>
        <v>#DIV/0!</v>
      </c>
      <c r="I28" s="242"/>
      <c r="J28" s="242"/>
      <c r="K28" s="347">
        <f t="shared" si="9"/>
        <v>0</v>
      </c>
      <c r="L28" s="347"/>
      <c r="M28" s="242"/>
      <c r="N28" s="242"/>
      <c r="O28" s="347">
        <f t="shared" si="10"/>
        <v>0</v>
      </c>
      <c r="P28" s="347"/>
      <c r="Q28" s="242"/>
      <c r="R28" s="242"/>
      <c r="S28" s="347">
        <f t="shared" si="11"/>
        <v>0</v>
      </c>
      <c r="T28" s="347"/>
      <c r="U28" s="242"/>
      <c r="V28" s="242"/>
      <c r="W28" s="347">
        <f t="shared" si="12"/>
        <v>0</v>
      </c>
      <c r="X28" s="347"/>
      <c r="Y28" s="242">
        <f t="shared" si="6"/>
        <v>0</v>
      </c>
      <c r="Z28" s="242">
        <f t="shared" si="6"/>
        <v>0</v>
      </c>
      <c r="AA28" s="347">
        <f t="shared" si="13"/>
        <v>0</v>
      </c>
      <c r="AB28" s="347"/>
      <c r="AC28" s="242"/>
      <c r="AD28" s="242"/>
      <c r="AE28" s="347">
        <f t="shared" si="33"/>
        <v>0</v>
      </c>
      <c r="AF28" s="347" t="e">
        <f>AD28/AC28</f>
        <v>#DIV/0!</v>
      </c>
      <c r="AG28" s="242"/>
      <c r="AH28" s="242"/>
      <c r="AI28" s="347">
        <f t="shared" si="15"/>
        <v>0</v>
      </c>
      <c r="AJ28" s="242"/>
      <c r="AK28" s="242"/>
      <c r="AL28" s="347">
        <f t="shared" si="16"/>
        <v>0</v>
      </c>
      <c r="AM28" s="347"/>
      <c r="AN28" s="242"/>
      <c r="AO28" s="242"/>
      <c r="AP28" s="347">
        <f t="shared" si="17"/>
        <v>0</v>
      </c>
      <c r="AQ28" s="347"/>
      <c r="AR28" s="347"/>
      <c r="AS28" s="347"/>
      <c r="AT28" s="347">
        <f>AS28-AR28</f>
        <v>0</v>
      </c>
      <c r="AU28" s="347"/>
      <c r="AV28" s="242"/>
      <c r="AW28" s="242"/>
      <c r="AX28" s="347">
        <f t="shared" si="18"/>
        <v>0</v>
      </c>
      <c r="AY28" s="347"/>
      <c r="AZ28" s="242"/>
      <c r="BA28" s="242"/>
      <c r="BB28" s="347">
        <f t="shared" si="19"/>
        <v>0</v>
      </c>
      <c r="BC28" s="347"/>
      <c r="BD28" s="242"/>
      <c r="BE28" s="242"/>
      <c r="BF28" s="347">
        <f t="shared" si="20"/>
        <v>0</v>
      </c>
      <c r="BG28" s="347"/>
      <c r="BH28" s="242"/>
      <c r="BI28" s="242"/>
      <c r="BJ28" s="347">
        <f t="shared" si="21"/>
        <v>0</v>
      </c>
      <c r="BK28" s="347"/>
      <c r="BL28" s="242"/>
      <c r="BM28" s="242"/>
      <c r="BN28" s="347">
        <f t="shared" si="22"/>
        <v>0</v>
      </c>
      <c r="BO28" s="347"/>
      <c r="BP28" s="242"/>
      <c r="BQ28" s="242"/>
      <c r="BR28" s="347">
        <f t="shared" si="23"/>
        <v>0</v>
      </c>
      <c r="BS28" s="347"/>
      <c r="BT28" s="242"/>
      <c r="BU28" s="242"/>
      <c r="BV28" s="347">
        <f t="shared" si="24"/>
        <v>0</v>
      </c>
      <c r="BW28" s="347"/>
      <c r="BX28" s="242"/>
      <c r="BY28" s="242"/>
      <c r="BZ28" s="347">
        <f t="shared" si="25"/>
        <v>0</v>
      </c>
      <c r="CA28" s="347"/>
      <c r="CB28" s="242"/>
      <c r="CC28" s="242"/>
      <c r="CD28" s="347">
        <f t="shared" si="26"/>
        <v>0</v>
      </c>
      <c r="CE28" s="347"/>
      <c r="CF28" s="242"/>
      <c r="CG28" s="242"/>
      <c r="CH28" s="347">
        <f t="shared" si="27"/>
        <v>0</v>
      </c>
      <c r="CI28" s="347"/>
      <c r="CJ28" s="242"/>
      <c r="CK28" s="242"/>
      <c r="CL28" s="347">
        <f t="shared" si="28"/>
        <v>0</v>
      </c>
      <c r="CM28" s="335"/>
      <c r="CN28" s="348"/>
      <c r="CO28" s="348"/>
      <c r="CP28" s="348">
        <f>CO28-CN28</f>
        <v>0</v>
      </c>
      <c r="CQ28" s="348"/>
      <c r="CR28" s="343"/>
      <c r="CS28" s="343"/>
      <c r="CT28" s="344">
        <f>CS28-CR28</f>
        <v>0</v>
      </c>
      <c r="CU28" s="345"/>
      <c r="CV28" s="239"/>
      <c r="CW28" s="239"/>
      <c r="CX28" s="344">
        <f t="shared" si="29"/>
        <v>0</v>
      </c>
      <c r="CY28" s="345"/>
      <c r="CZ28" s="239"/>
      <c r="DA28" s="239"/>
      <c r="DB28" s="344">
        <f t="shared" si="30"/>
        <v>0</v>
      </c>
      <c r="DC28" s="345"/>
      <c r="DD28" s="348"/>
      <c r="DE28" s="348"/>
      <c r="DF28" s="348">
        <f>DE28-DD28</f>
        <v>0</v>
      </c>
      <c r="DG28" s="348"/>
      <c r="DH28" s="348"/>
      <c r="DI28" s="348"/>
      <c r="DJ28" s="348">
        <f>DI28-DH28</f>
        <v>0</v>
      </c>
      <c r="DK28" s="348"/>
    </row>
    <row r="29" spans="1:115" ht="12.75" customHeight="1">
      <c r="A29" s="274"/>
      <c r="B29" s="339">
        <v>1718001820</v>
      </c>
      <c r="C29" s="276" t="s">
        <v>783</v>
      </c>
      <c r="D29" s="277"/>
      <c r="E29" s="242">
        <f t="shared" si="34"/>
        <v>0</v>
      </c>
      <c r="F29" s="242">
        <f t="shared" si="32"/>
        <v>10.65593</v>
      </c>
      <c r="G29" s="346">
        <f t="shared" si="5"/>
        <v>10.65593</v>
      </c>
      <c r="H29" s="346">
        <v>0</v>
      </c>
      <c r="I29" s="242"/>
      <c r="J29" s="242">
        <v>10.65593</v>
      </c>
      <c r="K29" s="347">
        <f t="shared" si="9"/>
        <v>10.65593</v>
      </c>
      <c r="L29" s="347"/>
      <c r="M29" s="242"/>
      <c r="N29" s="242"/>
      <c r="O29" s="347">
        <f t="shared" si="10"/>
        <v>0</v>
      </c>
      <c r="P29" s="347"/>
      <c r="Q29" s="242"/>
      <c r="R29" s="242"/>
      <c r="S29" s="347">
        <f t="shared" si="11"/>
        <v>0</v>
      </c>
      <c r="T29" s="347"/>
      <c r="U29" s="242"/>
      <c r="V29" s="242"/>
      <c r="W29" s="347">
        <f t="shared" si="12"/>
        <v>0</v>
      </c>
      <c r="X29" s="347"/>
      <c r="Y29" s="242">
        <f t="shared" si="6"/>
        <v>0</v>
      </c>
      <c r="Z29" s="242">
        <f t="shared" si="6"/>
        <v>0</v>
      </c>
      <c r="AA29" s="347">
        <f t="shared" si="13"/>
        <v>0</v>
      </c>
      <c r="AB29" s="347"/>
      <c r="AC29" s="242"/>
      <c r="AD29" s="242"/>
      <c r="AE29" s="347">
        <f t="shared" si="33"/>
        <v>0</v>
      </c>
      <c r="AF29" s="347"/>
      <c r="AG29" s="242"/>
      <c r="AH29" s="242"/>
      <c r="AI29" s="347">
        <f t="shared" si="15"/>
        <v>0</v>
      </c>
      <c r="AJ29" s="242"/>
      <c r="AK29" s="242"/>
      <c r="AL29" s="347">
        <f t="shared" si="16"/>
        <v>0</v>
      </c>
      <c r="AM29" s="347"/>
      <c r="AN29" s="242"/>
      <c r="AO29" s="242"/>
      <c r="AP29" s="347">
        <f t="shared" si="17"/>
        <v>0</v>
      </c>
      <c r="AQ29" s="347"/>
      <c r="AR29" s="347"/>
      <c r="AS29" s="347"/>
      <c r="AT29" s="347">
        <f>AS29-AR29</f>
        <v>0</v>
      </c>
      <c r="AU29" s="347"/>
      <c r="AV29" s="242"/>
      <c r="AW29" s="242"/>
      <c r="AX29" s="347">
        <f t="shared" si="18"/>
        <v>0</v>
      </c>
      <c r="AY29" s="347"/>
      <c r="AZ29" s="242"/>
      <c r="BA29" s="242"/>
      <c r="BB29" s="347">
        <f t="shared" si="19"/>
        <v>0</v>
      </c>
      <c r="BC29" s="347"/>
      <c r="BD29" s="242"/>
      <c r="BE29" s="242"/>
      <c r="BF29" s="347">
        <f t="shared" si="20"/>
        <v>0</v>
      </c>
      <c r="BG29" s="347"/>
      <c r="BH29" s="242"/>
      <c r="BI29" s="242"/>
      <c r="BJ29" s="347">
        <f t="shared" si="21"/>
        <v>0</v>
      </c>
      <c r="BK29" s="347"/>
      <c r="BL29" s="242"/>
      <c r="BM29" s="242"/>
      <c r="BN29" s="347">
        <f t="shared" si="22"/>
        <v>0</v>
      </c>
      <c r="BO29" s="347"/>
      <c r="BP29" s="242"/>
      <c r="BQ29" s="242"/>
      <c r="BR29" s="347">
        <f t="shared" si="23"/>
        <v>0</v>
      </c>
      <c r="BS29" s="347"/>
      <c r="BT29" s="242"/>
      <c r="BU29" s="242"/>
      <c r="BV29" s="347">
        <f t="shared" si="24"/>
        <v>0</v>
      </c>
      <c r="BW29" s="347"/>
      <c r="BX29" s="242"/>
      <c r="BY29" s="242"/>
      <c r="BZ29" s="347">
        <f t="shared" si="25"/>
        <v>0</v>
      </c>
      <c r="CA29" s="347"/>
      <c r="CB29" s="242"/>
      <c r="CC29" s="242"/>
      <c r="CD29" s="347">
        <f t="shared" si="26"/>
        <v>0</v>
      </c>
      <c r="CE29" s="347"/>
      <c r="CF29" s="242"/>
      <c r="CG29" s="242"/>
      <c r="CH29" s="347">
        <f t="shared" si="27"/>
        <v>0</v>
      </c>
      <c r="CI29" s="347"/>
      <c r="CJ29" s="242"/>
      <c r="CK29" s="242"/>
      <c r="CL29" s="347">
        <f t="shared" si="28"/>
        <v>0</v>
      </c>
      <c r="CM29" s="335"/>
      <c r="CN29" s="348"/>
      <c r="CO29" s="348"/>
      <c r="CP29" s="348">
        <f>CO29-CN29</f>
        <v>0</v>
      </c>
      <c r="CQ29" s="348"/>
      <c r="CR29" s="343"/>
      <c r="CS29" s="343"/>
      <c r="CT29" s="344">
        <f>CS29-CR29</f>
        <v>0</v>
      </c>
      <c r="CU29" s="345"/>
      <c r="CV29" s="239"/>
      <c r="CW29" s="239"/>
      <c r="CX29" s="344">
        <f t="shared" si="29"/>
        <v>0</v>
      </c>
      <c r="CY29" s="345"/>
      <c r="CZ29" s="239"/>
      <c r="DA29" s="239"/>
      <c r="DB29" s="344">
        <f t="shared" si="30"/>
        <v>0</v>
      </c>
      <c r="DC29" s="345"/>
      <c r="DD29" s="348"/>
      <c r="DE29" s="348"/>
      <c r="DF29" s="348">
        <f>DE29-DD29</f>
        <v>0</v>
      </c>
      <c r="DG29" s="348"/>
      <c r="DH29" s="348"/>
      <c r="DI29" s="348"/>
      <c r="DJ29" s="348">
        <f>DI29-DH29</f>
        <v>0</v>
      </c>
      <c r="DK29" s="348"/>
    </row>
    <row r="30" spans="1:115" ht="12.75" hidden="1" customHeight="1">
      <c r="A30" s="274"/>
      <c r="B30" s="339">
        <v>1701033729</v>
      </c>
      <c r="C30" s="276" t="s">
        <v>264</v>
      </c>
      <c r="D30" s="277"/>
      <c r="E30" s="242">
        <f t="shared" si="34"/>
        <v>0</v>
      </c>
      <c r="F30" s="242">
        <f t="shared" si="32"/>
        <v>0</v>
      </c>
      <c r="G30" s="346">
        <f t="shared" si="5"/>
        <v>0</v>
      </c>
      <c r="H30" s="346" t="e">
        <f t="shared" ref="H30:H35" si="35">F30/E30</f>
        <v>#DIV/0!</v>
      </c>
      <c r="I30" s="242"/>
      <c r="J30" s="242"/>
      <c r="K30" s="347">
        <f t="shared" si="9"/>
        <v>0</v>
      </c>
      <c r="L30" s="347"/>
      <c r="M30" s="242"/>
      <c r="N30" s="242"/>
      <c r="O30" s="347">
        <f t="shared" si="10"/>
        <v>0</v>
      </c>
      <c r="P30" s="347"/>
      <c r="Q30" s="242"/>
      <c r="R30" s="242"/>
      <c r="S30" s="347">
        <f t="shared" si="11"/>
        <v>0</v>
      </c>
      <c r="T30" s="347"/>
      <c r="U30" s="242"/>
      <c r="V30" s="242"/>
      <c r="W30" s="347">
        <f t="shared" si="12"/>
        <v>0</v>
      </c>
      <c r="X30" s="347"/>
      <c r="Y30" s="242">
        <f t="shared" si="6"/>
        <v>0</v>
      </c>
      <c r="Z30" s="242">
        <f t="shared" si="6"/>
        <v>0</v>
      </c>
      <c r="AA30" s="347">
        <f t="shared" si="13"/>
        <v>0</v>
      </c>
      <c r="AB30" s="347"/>
      <c r="AC30" s="242"/>
      <c r="AD30" s="242"/>
      <c r="AE30" s="347"/>
      <c r="AF30" s="347"/>
      <c r="AG30" s="242"/>
      <c r="AH30" s="242"/>
      <c r="AI30" s="347">
        <f t="shared" si="15"/>
        <v>0</v>
      </c>
      <c r="AJ30" s="242"/>
      <c r="AK30" s="242"/>
      <c r="AL30" s="347">
        <f t="shared" si="16"/>
        <v>0</v>
      </c>
      <c r="AM30" s="347"/>
      <c r="AN30" s="242"/>
      <c r="AO30" s="242"/>
      <c r="AP30" s="347">
        <f t="shared" si="17"/>
        <v>0</v>
      </c>
      <c r="AQ30" s="347"/>
      <c r="AR30" s="347"/>
      <c r="AS30" s="347"/>
      <c r="AT30" s="347"/>
      <c r="AU30" s="347"/>
      <c r="AV30" s="242"/>
      <c r="AW30" s="242"/>
      <c r="AX30" s="347">
        <f t="shared" si="18"/>
        <v>0</v>
      </c>
      <c r="AY30" s="347"/>
      <c r="AZ30" s="242"/>
      <c r="BA30" s="242"/>
      <c r="BB30" s="347">
        <f t="shared" si="19"/>
        <v>0</v>
      </c>
      <c r="BC30" s="347"/>
      <c r="BD30" s="242"/>
      <c r="BE30" s="242"/>
      <c r="BF30" s="347">
        <f t="shared" si="20"/>
        <v>0</v>
      </c>
      <c r="BG30" s="347"/>
      <c r="BH30" s="242"/>
      <c r="BI30" s="242"/>
      <c r="BJ30" s="347">
        <f t="shared" si="21"/>
        <v>0</v>
      </c>
      <c r="BK30" s="347"/>
      <c r="BL30" s="242"/>
      <c r="BM30" s="242"/>
      <c r="BN30" s="347">
        <f t="shared" si="22"/>
        <v>0</v>
      </c>
      <c r="BO30" s="347"/>
      <c r="BP30" s="242"/>
      <c r="BQ30" s="242"/>
      <c r="BR30" s="347">
        <f t="shared" si="23"/>
        <v>0</v>
      </c>
      <c r="BS30" s="347"/>
      <c r="BT30" s="242"/>
      <c r="BU30" s="242"/>
      <c r="BV30" s="347">
        <f t="shared" si="24"/>
        <v>0</v>
      </c>
      <c r="BW30" s="347"/>
      <c r="BX30" s="242"/>
      <c r="BY30" s="242"/>
      <c r="BZ30" s="347">
        <f t="shared" si="25"/>
        <v>0</v>
      </c>
      <c r="CA30" s="347"/>
      <c r="CB30" s="242"/>
      <c r="CC30" s="242"/>
      <c r="CD30" s="347">
        <f t="shared" si="26"/>
        <v>0</v>
      </c>
      <c r="CE30" s="347"/>
      <c r="CF30" s="242"/>
      <c r="CG30" s="242"/>
      <c r="CH30" s="347">
        <f t="shared" si="27"/>
        <v>0</v>
      </c>
      <c r="CI30" s="347"/>
      <c r="CJ30" s="242"/>
      <c r="CK30" s="242"/>
      <c r="CL30" s="347">
        <f t="shared" si="28"/>
        <v>0</v>
      </c>
      <c r="CM30" s="335"/>
      <c r="CN30" s="348"/>
      <c r="CO30" s="348"/>
      <c r="CP30" s="348"/>
      <c r="CQ30" s="348"/>
      <c r="CR30" s="343"/>
      <c r="CS30" s="343"/>
      <c r="CT30" s="344"/>
      <c r="CU30" s="345"/>
      <c r="CV30" s="239"/>
      <c r="CW30" s="239"/>
      <c r="CX30" s="344">
        <f t="shared" si="29"/>
        <v>0</v>
      </c>
      <c r="CY30" s="345"/>
      <c r="CZ30" s="239"/>
      <c r="DA30" s="239"/>
      <c r="DB30" s="344">
        <f t="shared" si="30"/>
        <v>0</v>
      </c>
      <c r="DC30" s="345"/>
      <c r="DD30" s="348"/>
      <c r="DE30" s="348"/>
      <c r="DF30" s="348"/>
      <c r="DG30" s="348"/>
      <c r="DH30" s="348"/>
      <c r="DI30" s="348"/>
      <c r="DJ30" s="348"/>
      <c r="DK30" s="348"/>
    </row>
    <row r="31" spans="1:115" ht="12.75" hidden="1" customHeight="1">
      <c r="A31" s="274"/>
      <c r="B31" s="339"/>
      <c r="C31" s="276" t="s">
        <v>265</v>
      </c>
      <c r="D31" s="277"/>
      <c r="E31" s="242">
        <f t="shared" si="34"/>
        <v>0</v>
      </c>
      <c r="F31" s="242">
        <f>J31+N31+R31+V31+AK31+AO31+AW31+BM31+BQ31+CG31+CK31+CO31+DE31</f>
        <v>0</v>
      </c>
      <c r="G31" s="346">
        <f t="shared" si="5"/>
        <v>0</v>
      </c>
      <c r="H31" s="346" t="e">
        <f t="shared" si="35"/>
        <v>#DIV/0!</v>
      </c>
      <c r="I31" s="242"/>
      <c r="J31" s="242"/>
      <c r="K31" s="347">
        <f t="shared" si="9"/>
        <v>0</v>
      </c>
      <c r="L31" s="347"/>
      <c r="M31" s="242"/>
      <c r="N31" s="242"/>
      <c r="O31" s="347">
        <f t="shared" si="10"/>
        <v>0</v>
      </c>
      <c r="P31" s="347"/>
      <c r="Q31" s="242"/>
      <c r="R31" s="242"/>
      <c r="S31" s="347">
        <f t="shared" si="11"/>
        <v>0</v>
      </c>
      <c r="T31" s="347"/>
      <c r="U31" s="242"/>
      <c r="V31" s="242"/>
      <c r="W31" s="347">
        <f t="shared" si="12"/>
        <v>0</v>
      </c>
      <c r="X31" s="347"/>
      <c r="Y31" s="242">
        <f t="shared" si="6"/>
        <v>0</v>
      </c>
      <c r="Z31" s="242">
        <f t="shared" si="6"/>
        <v>0</v>
      </c>
      <c r="AA31" s="347">
        <f t="shared" si="13"/>
        <v>0</v>
      </c>
      <c r="AB31" s="347"/>
      <c r="AC31" s="242"/>
      <c r="AD31" s="242"/>
      <c r="AE31" s="347">
        <f>AD31-AC31</f>
        <v>0</v>
      </c>
      <c r="AF31" s="347"/>
      <c r="AG31" s="242"/>
      <c r="AH31" s="242"/>
      <c r="AI31" s="347">
        <f t="shared" si="15"/>
        <v>0</v>
      </c>
      <c r="AJ31" s="242"/>
      <c r="AK31" s="242"/>
      <c r="AL31" s="347">
        <f t="shared" si="16"/>
        <v>0</v>
      </c>
      <c r="AM31" s="347"/>
      <c r="AN31" s="242"/>
      <c r="AO31" s="242"/>
      <c r="AP31" s="347">
        <f t="shared" si="17"/>
        <v>0</v>
      </c>
      <c r="AQ31" s="347"/>
      <c r="AR31" s="347"/>
      <c r="AS31" s="347"/>
      <c r="AT31" s="347">
        <f>AS31-AR31</f>
        <v>0</v>
      </c>
      <c r="AU31" s="347"/>
      <c r="AV31" s="242"/>
      <c r="AW31" s="242"/>
      <c r="AX31" s="347">
        <f t="shared" si="18"/>
        <v>0</v>
      </c>
      <c r="AY31" s="347"/>
      <c r="AZ31" s="242"/>
      <c r="BA31" s="242"/>
      <c r="BB31" s="347">
        <f t="shared" si="19"/>
        <v>0</v>
      </c>
      <c r="BC31" s="347"/>
      <c r="BD31" s="242"/>
      <c r="BE31" s="242"/>
      <c r="BF31" s="347">
        <f t="shared" si="20"/>
        <v>0</v>
      </c>
      <c r="BG31" s="347"/>
      <c r="BH31" s="242"/>
      <c r="BI31" s="242"/>
      <c r="BJ31" s="347">
        <f t="shared" si="21"/>
        <v>0</v>
      </c>
      <c r="BK31" s="347"/>
      <c r="BL31" s="242"/>
      <c r="BM31" s="242"/>
      <c r="BN31" s="347">
        <f t="shared" si="22"/>
        <v>0</v>
      </c>
      <c r="BO31" s="347"/>
      <c r="BP31" s="242"/>
      <c r="BQ31" s="242"/>
      <c r="BR31" s="347">
        <f t="shared" si="23"/>
        <v>0</v>
      </c>
      <c r="BS31" s="347"/>
      <c r="BT31" s="242"/>
      <c r="BU31" s="242"/>
      <c r="BV31" s="347">
        <f t="shared" si="24"/>
        <v>0</v>
      </c>
      <c r="BW31" s="347"/>
      <c r="BX31" s="242"/>
      <c r="BY31" s="242"/>
      <c r="BZ31" s="347">
        <f t="shared" si="25"/>
        <v>0</v>
      </c>
      <c r="CA31" s="347"/>
      <c r="CB31" s="242"/>
      <c r="CC31" s="242"/>
      <c r="CD31" s="347">
        <f t="shared" si="26"/>
        <v>0</v>
      </c>
      <c r="CE31" s="347"/>
      <c r="CF31" s="242"/>
      <c r="CG31" s="242"/>
      <c r="CH31" s="347">
        <f t="shared" si="27"/>
        <v>0</v>
      </c>
      <c r="CI31" s="347"/>
      <c r="CJ31" s="242"/>
      <c r="CK31" s="242"/>
      <c r="CL31" s="347">
        <f t="shared" si="28"/>
        <v>0</v>
      </c>
      <c r="CM31" s="335"/>
      <c r="CN31" s="348"/>
      <c r="CO31" s="348"/>
      <c r="CP31" s="348">
        <f>CO31-CN31</f>
        <v>0</v>
      </c>
      <c r="CQ31" s="348"/>
      <c r="CR31" s="343"/>
      <c r="CS31" s="343"/>
      <c r="CT31" s="344">
        <f>CS31-CR31</f>
        <v>0</v>
      </c>
      <c r="CU31" s="345"/>
      <c r="CV31" s="239"/>
      <c r="CW31" s="239"/>
      <c r="CX31" s="344">
        <f t="shared" si="29"/>
        <v>0</v>
      </c>
      <c r="CY31" s="345"/>
      <c r="CZ31" s="239"/>
      <c r="DA31" s="239"/>
      <c r="DB31" s="344">
        <f t="shared" si="30"/>
        <v>0</v>
      </c>
      <c r="DC31" s="345"/>
      <c r="DD31" s="348"/>
      <c r="DE31" s="348"/>
      <c r="DF31" s="348">
        <f>DE31-DD31</f>
        <v>0</v>
      </c>
      <c r="DG31" s="348"/>
      <c r="DH31" s="348"/>
      <c r="DI31" s="348"/>
      <c r="DJ31" s="348">
        <f>DI31-DH31</f>
        <v>0</v>
      </c>
      <c r="DK31" s="348"/>
    </row>
    <row r="32" spans="1:115" ht="12.75" hidden="1" customHeight="1">
      <c r="A32" s="274"/>
      <c r="B32" s="339"/>
      <c r="C32" s="276" t="s">
        <v>266</v>
      </c>
      <c r="D32" s="277"/>
      <c r="E32" s="242">
        <f t="shared" si="34"/>
        <v>0</v>
      </c>
      <c r="F32" s="242">
        <f>J32+N32+R32+V32+AK32+AO32+AW32+BM32+BQ32+CG32+CK32+CO32+DE32</f>
        <v>0</v>
      </c>
      <c r="G32" s="346">
        <f t="shared" si="5"/>
        <v>0</v>
      </c>
      <c r="H32" s="346" t="e">
        <f t="shared" si="35"/>
        <v>#DIV/0!</v>
      </c>
      <c r="I32" s="242"/>
      <c r="J32" s="242"/>
      <c r="K32" s="347">
        <f t="shared" si="9"/>
        <v>0</v>
      </c>
      <c r="L32" s="347"/>
      <c r="M32" s="242"/>
      <c r="N32" s="242"/>
      <c r="O32" s="347">
        <f t="shared" si="10"/>
        <v>0</v>
      </c>
      <c r="P32" s="347"/>
      <c r="Q32" s="242"/>
      <c r="R32" s="242"/>
      <c r="S32" s="347">
        <f t="shared" si="11"/>
        <v>0</v>
      </c>
      <c r="T32" s="347"/>
      <c r="U32" s="242"/>
      <c r="V32" s="242"/>
      <c r="W32" s="347">
        <f t="shared" si="12"/>
        <v>0</v>
      </c>
      <c r="X32" s="347"/>
      <c r="Y32" s="242">
        <f t="shared" si="6"/>
        <v>0</v>
      </c>
      <c r="Z32" s="242">
        <f t="shared" si="6"/>
        <v>0</v>
      </c>
      <c r="AA32" s="347">
        <f t="shared" si="13"/>
        <v>0</v>
      </c>
      <c r="AB32" s="347"/>
      <c r="AC32" s="242"/>
      <c r="AD32" s="242"/>
      <c r="AE32" s="347"/>
      <c r="AF32" s="347"/>
      <c r="AG32" s="242"/>
      <c r="AH32" s="242"/>
      <c r="AI32" s="347">
        <f t="shared" si="15"/>
        <v>0</v>
      </c>
      <c r="AJ32" s="242"/>
      <c r="AK32" s="242"/>
      <c r="AL32" s="347">
        <f t="shared" si="16"/>
        <v>0</v>
      </c>
      <c r="AM32" s="347"/>
      <c r="AN32" s="242"/>
      <c r="AO32" s="242"/>
      <c r="AP32" s="347">
        <f t="shared" si="17"/>
        <v>0</v>
      </c>
      <c r="AQ32" s="347"/>
      <c r="AR32" s="347"/>
      <c r="AS32" s="347"/>
      <c r="AT32" s="347"/>
      <c r="AU32" s="347"/>
      <c r="AV32" s="242"/>
      <c r="AW32" s="242"/>
      <c r="AX32" s="347">
        <f t="shared" si="18"/>
        <v>0</v>
      </c>
      <c r="AY32" s="347"/>
      <c r="AZ32" s="242"/>
      <c r="BA32" s="242"/>
      <c r="BB32" s="347">
        <f t="shared" si="19"/>
        <v>0</v>
      </c>
      <c r="BC32" s="347"/>
      <c r="BD32" s="242"/>
      <c r="BE32" s="242"/>
      <c r="BF32" s="347">
        <f t="shared" si="20"/>
        <v>0</v>
      </c>
      <c r="BG32" s="347"/>
      <c r="BH32" s="242"/>
      <c r="BI32" s="242"/>
      <c r="BJ32" s="347">
        <f t="shared" si="21"/>
        <v>0</v>
      </c>
      <c r="BK32" s="347"/>
      <c r="BL32" s="242"/>
      <c r="BM32" s="242"/>
      <c r="BN32" s="347">
        <f t="shared" si="22"/>
        <v>0</v>
      </c>
      <c r="BO32" s="347"/>
      <c r="BP32" s="242"/>
      <c r="BQ32" s="242"/>
      <c r="BR32" s="347">
        <f t="shared" si="23"/>
        <v>0</v>
      </c>
      <c r="BS32" s="347"/>
      <c r="BT32" s="242"/>
      <c r="BU32" s="242"/>
      <c r="BV32" s="347">
        <f t="shared" si="24"/>
        <v>0</v>
      </c>
      <c r="BW32" s="347"/>
      <c r="BX32" s="242"/>
      <c r="BY32" s="242"/>
      <c r="BZ32" s="347">
        <f t="shared" si="25"/>
        <v>0</v>
      </c>
      <c r="CA32" s="347"/>
      <c r="CB32" s="242"/>
      <c r="CC32" s="242"/>
      <c r="CD32" s="347">
        <f t="shared" si="26"/>
        <v>0</v>
      </c>
      <c r="CE32" s="347"/>
      <c r="CF32" s="242"/>
      <c r="CG32" s="242"/>
      <c r="CH32" s="347">
        <f t="shared" si="27"/>
        <v>0</v>
      </c>
      <c r="CI32" s="347"/>
      <c r="CJ32" s="242"/>
      <c r="CK32" s="242"/>
      <c r="CL32" s="347">
        <f t="shared" si="28"/>
        <v>0</v>
      </c>
      <c r="CM32" s="335"/>
      <c r="CN32" s="348"/>
      <c r="CO32" s="348"/>
      <c r="CP32" s="348"/>
      <c r="CQ32" s="348"/>
      <c r="CR32" s="343"/>
      <c r="CS32" s="343"/>
      <c r="CT32" s="344"/>
      <c r="CU32" s="345"/>
      <c r="CV32" s="239"/>
      <c r="CW32" s="239"/>
      <c r="CX32" s="344">
        <f t="shared" si="29"/>
        <v>0</v>
      </c>
      <c r="CY32" s="345"/>
      <c r="CZ32" s="239"/>
      <c r="DA32" s="239"/>
      <c r="DB32" s="344">
        <f t="shared" si="30"/>
        <v>0</v>
      </c>
      <c r="DC32" s="345"/>
      <c r="DD32" s="348"/>
      <c r="DE32" s="348"/>
      <c r="DF32" s="348"/>
      <c r="DG32" s="348"/>
      <c r="DH32" s="348"/>
      <c r="DI32" s="348"/>
      <c r="DJ32" s="348"/>
      <c r="DK32" s="348"/>
    </row>
    <row r="33" spans="1:115" ht="12.75" hidden="1" customHeight="1">
      <c r="A33" s="274"/>
      <c r="B33" s="339"/>
      <c r="C33" s="274" t="s">
        <v>645</v>
      </c>
      <c r="D33" s="275"/>
      <c r="E33" s="242">
        <f t="shared" si="34"/>
        <v>0</v>
      </c>
      <c r="F33" s="242">
        <f>J33+N33+R33+V33+AK33+AO33+AW33+BM33+BQ33+CG33+CK33+CO33+DE33</f>
        <v>0</v>
      </c>
      <c r="G33" s="346">
        <f t="shared" si="5"/>
        <v>0</v>
      </c>
      <c r="H33" s="346">
        <v>0</v>
      </c>
      <c r="I33" s="242"/>
      <c r="J33" s="242"/>
      <c r="K33" s="347">
        <f t="shared" si="9"/>
        <v>0</v>
      </c>
      <c r="L33" s="347"/>
      <c r="M33" s="242"/>
      <c r="N33" s="242"/>
      <c r="O33" s="347">
        <f t="shared" si="10"/>
        <v>0</v>
      </c>
      <c r="P33" s="347"/>
      <c r="Q33" s="242"/>
      <c r="R33" s="242"/>
      <c r="S33" s="347">
        <f t="shared" si="11"/>
        <v>0</v>
      </c>
      <c r="T33" s="347"/>
      <c r="U33" s="242"/>
      <c r="V33" s="242"/>
      <c r="W33" s="347">
        <f t="shared" si="12"/>
        <v>0</v>
      </c>
      <c r="X33" s="347"/>
      <c r="Y33" s="242">
        <f t="shared" si="6"/>
        <v>0</v>
      </c>
      <c r="Z33" s="242">
        <f t="shared" si="6"/>
        <v>0</v>
      </c>
      <c r="AA33" s="347">
        <f t="shared" si="13"/>
        <v>0</v>
      </c>
      <c r="AB33" s="347"/>
      <c r="AC33" s="242"/>
      <c r="AD33" s="242"/>
      <c r="AE33" s="347">
        <f>AD33-AC33</f>
        <v>0</v>
      </c>
      <c r="AF33" s="347"/>
      <c r="AG33" s="242"/>
      <c r="AH33" s="242"/>
      <c r="AI33" s="347">
        <f t="shared" si="15"/>
        <v>0</v>
      </c>
      <c r="AJ33" s="242"/>
      <c r="AK33" s="242"/>
      <c r="AL33" s="347">
        <f t="shared" si="16"/>
        <v>0</v>
      </c>
      <c r="AM33" s="347"/>
      <c r="AN33" s="242"/>
      <c r="AO33" s="242"/>
      <c r="AP33" s="347">
        <f t="shared" si="17"/>
        <v>0</v>
      </c>
      <c r="AQ33" s="347"/>
      <c r="AR33" s="347"/>
      <c r="AS33" s="347"/>
      <c r="AT33" s="347">
        <f>AS33-AR33</f>
        <v>0</v>
      </c>
      <c r="AU33" s="347"/>
      <c r="AV33" s="242"/>
      <c r="AW33" s="242"/>
      <c r="AX33" s="347">
        <f t="shared" si="18"/>
        <v>0</v>
      </c>
      <c r="AY33" s="347"/>
      <c r="AZ33" s="242"/>
      <c r="BA33" s="242"/>
      <c r="BB33" s="347">
        <f t="shared" si="19"/>
        <v>0</v>
      </c>
      <c r="BC33" s="347"/>
      <c r="BD33" s="242"/>
      <c r="BE33" s="242"/>
      <c r="BF33" s="347">
        <f t="shared" si="20"/>
        <v>0</v>
      </c>
      <c r="BG33" s="347"/>
      <c r="BH33" s="242"/>
      <c r="BI33" s="242"/>
      <c r="BJ33" s="347">
        <f t="shared" si="21"/>
        <v>0</v>
      </c>
      <c r="BK33" s="347"/>
      <c r="BL33" s="242"/>
      <c r="BM33" s="242"/>
      <c r="BN33" s="347">
        <f t="shared" si="22"/>
        <v>0</v>
      </c>
      <c r="BO33" s="347"/>
      <c r="BP33" s="242"/>
      <c r="BQ33" s="242"/>
      <c r="BR33" s="347">
        <f t="shared" si="23"/>
        <v>0</v>
      </c>
      <c r="BS33" s="347"/>
      <c r="BT33" s="242"/>
      <c r="BU33" s="242"/>
      <c r="BV33" s="347">
        <f t="shared" si="24"/>
        <v>0</v>
      </c>
      <c r="BW33" s="347"/>
      <c r="BX33" s="242"/>
      <c r="BY33" s="242"/>
      <c r="BZ33" s="347">
        <f t="shared" si="25"/>
        <v>0</v>
      </c>
      <c r="CA33" s="347"/>
      <c r="CB33" s="242"/>
      <c r="CC33" s="242"/>
      <c r="CD33" s="347">
        <f t="shared" si="26"/>
        <v>0</v>
      </c>
      <c r="CE33" s="347"/>
      <c r="CF33" s="242"/>
      <c r="CG33" s="242"/>
      <c r="CH33" s="347">
        <f t="shared" si="27"/>
        <v>0</v>
      </c>
      <c r="CI33" s="347"/>
      <c r="CJ33" s="242"/>
      <c r="CK33" s="242"/>
      <c r="CL33" s="347">
        <f t="shared" si="28"/>
        <v>0</v>
      </c>
      <c r="CM33" s="335"/>
      <c r="CN33" s="348"/>
      <c r="CO33" s="348"/>
      <c r="CP33" s="348">
        <f>CO33-CN33</f>
        <v>0</v>
      </c>
      <c r="CQ33" s="348"/>
      <c r="CR33" s="343"/>
      <c r="CS33" s="343"/>
      <c r="CT33" s="344">
        <f>CS33-CR33</f>
        <v>0</v>
      </c>
      <c r="CU33" s="345"/>
      <c r="CV33" s="239"/>
      <c r="CW33" s="239"/>
      <c r="CX33" s="344">
        <f t="shared" si="29"/>
        <v>0</v>
      </c>
      <c r="CY33" s="345"/>
      <c r="CZ33" s="239"/>
      <c r="DA33" s="239"/>
      <c r="DB33" s="344">
        <f t="shared" si="30"/>
        <v>0</v>
      </c>
      <c r="DC33" s="345"/>
      <c r="DD33" s="348"/>
      <c r="DE33" s="348"/>
      <c r="DF33" s="348">
        <f>DE33-DD33</f>
        <v>0</v>
      </c>
      <c r="DG33" s="348"/>
      <c r="DH33" s="348"/>
      <c r="DI33" s="348"/>
      <c r="DJ33" s="348">
        <f>DI33-DH33</f>
        <v>0</v>
      </c>
      <c r="DK33" s="348"/>
    </row>
    <row r="34" spans="1:115" ht="12.75" hidden="1" customHeight="1">
      <c r="A34" s="274"/>
      <c r="B34" s="339"/>
      <c r="C34" s="274" t="s">
        <v>267</v>
      </c>
      <c r="D34" s="242"/>
      <c r="E34" s="242">
        <f t="shared" si="34"/>
        <v>0</v>
      </c>
      <c r="F34" s="242">
        <f>J34+N34+R34+V34+Z34+AK34+AO34+AS34+AW34+BE34+BI34+BY34+CG34+CK34+CO34+CS34+CW34+DA34+BA34+BM34+BU34</f>
        <v>0</v>
      </c>
      <c r="G34" s="346">
        <f t="shared" si="5"/>
        <v>0</v>
      </c>
      <c r="H34" s="346" t="e">
        <f t="shared" si="35"/>
        <v>#DIV/0!</v>
      </c>
      <c r="I34" s="242"/>
      <c r="J34" s="242"/>
      <c r="K34" s="347">
        <f t="shared" si="9"/>
        <v>0</v>
      </c>
      <c r="L34" s="347"/>
      <c r="M34" s="242"/>
      <c r="N34" s="242"/>
      <c r="O34" s="347">
        <f t="shared" si="10"/>
        <v>0</v>
      </c>
      <c r="P34" s="347"/>
      <c r="Q34" s="242"/>
      <c r="R34" s="242"/>
      <c r="S34" s="347">
        <f t="shared" si="11"/>
        <v>0</v>
      </c>
      <c r="T34" s="347"/>
      <c r="U34" s="242"/>
      <c r="V34" s="242"/>
      <c r="W34" s="347">
        <f t="shared" si="12"/>
        <v>0</v>
      </c>
      <c r="X34" s="347"/>
      <c r="Y34" s="242">
        <f t="shared" si="6"/>
        <v>0</v>
      </c>
      <c r="Z34" s="242">
        <f t="shared" si="6"/>
        <v>0</v>
      </c>
      <c r="AA34" s="347">
        <f t="shared" si="13"/>
        <v>0</v>
      </c>
      <c r="AB34" s="347"/>
      <c r="AC34" s="242"/>
      <c r="AD34" s="242"/>
      <c r="AE34" s="347">
        <f>AD34-AC34</f>
        <v>0</v>
      </c>
      <c r="AF34" s="347"/>
      <c r="AG34" s="242"/>
      <c r="AH34" s="242"/>
      <c r="AI34" s="347">
        <f t="shared" si="15"/>
        <v>0</v>
      </c>
      <c r="AJ34" s="242"/>
      <c r="AK34" s="242"/>
      <c r="AL34" s="347">
        <f t="shared" si="16"/>
        <v>0</v>
      </c>
      <c r="AM34" s="347"/>
      <c r="AN34" s="242"/>
      <c r="AO34" s="242"/>
      <c r="AP34" s="347">
        <f t="shared" si="17"/>
        <v>0</v>
      </c>
      <c r="AQ34" s="347"/>
      <c r="AR34" s="347"/>
      <c r="AS34" s="347"/>
      <c r="AT34" s="347">
        <f>AS34-AR34</f>
        <v>0</v>
      </c>
      <c r="AU34" s="347"/>
      <c r="AV34" s="242"/>
      <c r="AW34" s="242"/>
      <c r="AX34" s="347">
        <f t="shared" si="18"/>
        <v>0</v>
      </c>
      <c r="AY34" s="347"/>
      <c r="AZ34" s="242"/>
      <c r="BA34" s="242"/>
      <c r="BB34" s="347">
        <f t="shared" si="19"/>
        <v>0</v>
      </c>
      <c r="BC34" s="347"/>
      <c r="BD34" s="242"/>
      <c r="BE34" s="242"/>
      <c r="BF34" s="347">
        <f t="shared" si="20"/>
        <v>0</v>
      </c>
      <c r="BG34" s="347"/>
      <c r="BH34" s="242"/>
      <c r="BI34" s="242"/>
      <c r="BJ34" s="347">
        <f t="shared" si="21"/>
        <v>0</v>
      </c>
      <c r="BK34" s="347"/>
      <c r="BL34" s="242"/>
      <c r="BM34" s="242"/>
      <c r="BN34" s="347">
        <f t="shared" si="22"/>
        <v>0</v>
      </c>
      <c r="BO34" s="347"/>
      <c r="BP34" s="242"/>
      <c r="BQ34" s="242"/>
      <c r="BR34" s="347">
        <f t="shared" si="23"/>
        <v>0</v>
      </c>
      <c r="BS34" s="347"/>
      <c r="BT34" s="242"/>
      <c r="BU34" s="242"/>
      <c r="BV34" s="347">
        <f t="shared" si="24"/>
        <v>0</v>
      </c>
      <c r="BW34" s="347"/>
      <c r="BX34" s="242"/>
      <c r="BY34" s="242"/>
      <c r="BZ34" s="347">
        <f t="shared" si="25"/>
        <v>0</v>
      </c>
      <c r="CA34" s="347"/>
      <c r="CB34" s="242"/>
      <c r="CC34" s="242"/>
      <c r="CD34" s="347">
        <f t="shared" si="26"/>
        <v>0</v>
      </c>
      <c r="CE34" s="347"/>
      <c r="CF34" s="242"/>
      <c r="CG34" s="242"/>
      <c r="CH34" s="347">
        <f t="shared" si="27"/>
        <v>0</v>
      </c>
      <c r="CI34" s="347"/>
      <c r="CJ34" s="242"/>
      <c r="CK34" s="242"/>
      <c r="CL34" s="347">
        <f t="shared" si="28"/>
        <v>0</v>
      </c>
      <c r="CM34" s="335"/>
      <c r="CN34" s="348"/>
      <c r="CO34" s="348"/>
      <c r="CP34" s="348">
        <f>CO34-CN34</f>
        <v>0</v>
      </c>
      <c r="CQ34" s="348"/>
      <c r="CR34" s="343"/>
      <c r="CS34" s="343"/>
      <c r="CT34" s="344">
        <f>CS34-CR34</f>
        <v>0</v>
      </c>
      <c r="CU34" s="345" t="e">
        <f>CS34/CR34</f>
        <v>#DIV/0!</v>
      </c>
      <c r="CV34" s="239"/>
      <c r="CW34" s="239"/>
      <c r="CX34" s="344">
        <f t="shared" si="29"/>
        <v>0</v>
      </c>
      <c r="CY34" s="345"/>
      <c r="CZ34" s="239"/>
      <c r="DA34" s="239"/>
      <c r="DB34" s="344">
        <f t="shared" si="30"/>
        <v>0</v>
      </c>
      <c r="DC34" s="345"/>
      <c r="DD34" s="348"/>
      <c r="DE34" s="348"/>
      <c r="DF34" s="348">
        <f>DE34-DD34</f>
        <v>0</v>
      </c>
      <c r="DG34" s="348"/>
      <c r="DH34" s="348"/>
      <c r="DI34" s="348"/>
      <c r="DJ34" s="348">
        <f>DI34-DH34</f>
        <v>0</v>
      </c>
      <c r="DK34" s="348"/>
    </row>
    <row r="35" spans="1:115" ht="12.75" hidden="1" customHeight="1">
      <c r="A35" s="274"/>
      <c r="B35" s="339">
        <v>1701051164</v>
      </c>
      <c r="C35" s="274" t="s">
        <v>453</v>
      </c>
      <c r="D35" s="275"/>
      <c r="E35" s="242">
        <f t="shared" si="34"/>
        <v>0</v>
      </c>
      <c r="F35" s="242">
        <f>J35+N35+R35+V35+Z35+AK35+AO35+AS35+AW35+BE35+BI35+BY35+CG35+CK35+CO35+CS35+CW35+DA35+BM35+BU35</f>
        <v>0</v>
      </c>
      <c r="G35" s="347">
        <f t="shared" si="5"/>
        <v>0</v>
      </c>
      <c r="H35" s="346" t="e">
        <f t="shared" si="35"/>
        <v>#DIV/0!</v>
      </c>
      <c r="I35" s="242"/>
      <c r="J35" s="242"/>
      <c r="K35" s="347">
        <f t="shared" si="9"/>
        <v>0</v>
      </c>
      <c r="L35" s="347"/>
      <c r="M35" s="242"/>
      <c r="N35" s="242"/>
      <c r="O35" s="347">
        <f t="shared" si="10"/>
        <v>0</v>
      </c>
      <c r="P35" s="347"/>
      <c r="Q35" s="242"/>
      <c r="R35" s="242"/>
      <c r="S35" s="347">
        <f t="shared" si="11"/>
        <v>0</v>
      </c>
      <c r="T35" s="347"/>
      <c r="U35" s="242"/>
      <c r="V35" s="242"/>
      <c r="W35" s="347">
        <f t="shared" si="12"/>
        <v>0</v>
      </c>
      <c r="X35" s="347"/>
      <c r="Y35" s="242">
        <f t="shared" si="6"/>
        <v>0</v>
      </c>
      <c r="Z35" s="242">
        <f t="shared" si="6"/>
        <v>0</v>
      </c>
      <c r="AA35" s="347">
        <f t="shared" si="13"/>
        <v>0</v>
      </c>
      <c r="AB35" s="347"/>
      <c r="AC35" s="242"/>
      <c r="AD35" s="242"/>
      <c r="AE35" s="347">
        <f>AD35-AC35</f>
        <v>0</v>
      </c>
      <c r="AF35" s="347"/>
      <c r="AG35" s="242"/>
      <c r="AH35" s="242"/>
      <c r="AI35" s="347">
        <f t="shared" si="15"/>
        <v>0</v>
      </c>
      <c r="AJ35" s="242"/>
      <c r="AK35" s="242"/>
      <c r="AL35" s="347">
        <f t="shared" si="16"/>
        <v>0</v>
      </c>
      <c r="AM35" s="347"/>
      <c r="AN35" s="242"/>
      <c r="AO35" s="242"/>
      <c r="AP35" s="347">
        <f t="shared" si="17"/>
        <v>0</v>
      </c>
      <c r="AQ35" s="347"/>
      <c r="AR35" s="347"/>
      <c r="AS35" s="347"/>
      <c r="AT35" s="347">
        <f>AS35-AR35</f>
        <v>0</v>
      </c>
      <c r="AU35" s="347"/>
      <c r="AV35" s="242"/>
      <c r="AW35" s="242"/>
      <c r="AX35" s="347">
        <f t="shared" si="18"/>
        <v>0</v>
      </c>
      <c r="AY35" s="347"/>
      <c r="AZ35" s="242"/>
      <c r="BA35" s="242"/>
      <c r="BB35" s="347">
        <f t="shared" si="19"/>
        <v>0</v>
      </c>
      <c r="BC35" s="347"/>
      <c r="BD35" s="242"/>
      <c r="BE35" s="242"/>
      <c r="BF35" s="347">
        <f t="shared" si="20"/>
        <v>0</v>
      </c>
      <c r="BG35" s="347"/>
      <c r="BH35" s="242"/>
      <c r="BI35" s="242"/>
      <c r="BJ35" s="347">
        <f t="shared" si="21"/>
        <v>0</v>
      </c>
      <c r="BK35" s="347"/>
      <c r="BL35" s="242"/>
      <c r="BM35" s="242"/>
      <c r="BN35" s="347">
        <f t="shared" si="22"/>
        <v>0</v>
      </c>
      <c r="BO35" s="347"/>
      <c r="BP35" s="242"/>
      <c r="BQ35" s="242"/>
      <c r="BR35" s="347">
        <f t="shared" si="23"/>
        <v>0</v>
      </c>
      <c r="BS35" s="347"/>
      <c r="BT35" s="242"/>
      <c r="BU35" s="242"/>
      <c r="BV35" s="347">
        <f t="shared" si="24"/>
        <v>0</v>
      </c>
      <c r="BW35" s="347"/>
      <c r="BX35" s="242"/>
      <c r="BY35" s="242"/>
      <c r="BZ35" s="347">
        <f t="shared" si="25"/>
        <v>0</v>
      </c>
      <c r="CA35" s="347"/>
      <c r="CB35" s="242"/>
      <c r="CC35" s="242"/>
      <c r="CD35" s="347">
        <f t="shared" si="26"/>
        <v>0</v>
      </c>
      <c r="CE35" s="347"/>
      <c r="CF35" s="242"/>
      <c r="CG35" s="242"/>
      <c r="CH35" s="347">
        <f t="shared" si="27"/>
        <v>0</v>
      </c>
      <c r="CI35" s="347"/>
      <c r="CJ35" s="242"/>
      <c r="CK35" s="242"/>
      <c r="CL35" s="347">
        <f t="shared" si="28"/>
        <v>0</v>
      </c>
      <c r="CM35" s="335"/>
      <c r="CN35" s="348"/>
      <c r="CO35" s="348"/>
      <c r="CP35" s="348">
        <f>CO35-CN35</f>
        <v>0</v>
      </c>
      <c r="CQ35" s="348"/>
      <c r="CR35" s="343"/>
      <c r="CS35" s="343"/>
      <c r="CT35" s="344">
        <f>CS35-CR35</f>
        <v>0</v>
      </c>
      <c r="CU35" s="345" t="e">
        <f>CS35/CR35</f>
        <v>#DIV/0!</v>
      </c>
      <c r="CV35" s="239"/>
      <c r="CW35" s="239"/>
      <c r="CX35" s="344">
        <f t="shared" si="29"/>
        <v>0</v>
      </c>
      <c r="CY35" s="345"/>
      <c r="CZ35" s="239"/>
      <c r="DA35" s="239"/>
      <c r="DB35" s="344">
        <f t="shared" si="30"/>
        <v>0</v>
      </c>
      <c r="DC35" s="345"/>
      <c r="DD35" s="348"/>
      <c r="DE35" s="348"/>
      <c r="DF35" s="348">
        <f>DE35-DD35</f>
        <v>0</v>
      </c>
      <c r="DG35" s="348"/>
      <c r="DH35" s="348"/>
      <c r="DI35" s="348"/>
      <c r="DJ35" s="348">
        <f>DI35-DH35</f>
        <v>0</v>
      </c>
      <c r="DK35" s="348"/>
    </row>
    <row r="36" spans="1:115" s="273" customFormat="1" ht="28.5" customHeight="1">
      <c r="A36" s="269" t="s">
        <v>268</v>
      </c>
      <c r="B36" s="383"/>
      <c r="C36" s="270" t="s">
        <v>269</v>
      </c>
      <c r="D36" s="316">
        <f>SUM(D38:D78)</f>
        <v>468.5</v>
      </c>
      <c r="E36" s="279">
        <f>SUM(E38:E78)</f>
        <v>468.5</v>
      </c>
      <c r="F36" s="279">
        <f>F37</f>
        <v>317.13452999999998</v>
      </c>
      <c r="G36" s="349">
        <f>F36-E36</f>
        <v>-151.36547000000002</v>
      </c>
      <c r="H36" s="349">
        <f>F36/E36</f>
        <v>0.67691468516542153</v>
      </c>
      <c r="I36" s="279">
        <f>I37</f>
        <v>129.74790999999999</v>
      </c>
      <c r="J36" s="279">
        <f>J37</f>
        <v>160.37527</v>
      </c>
      <c r="K36" s="347">
        <f t="shared" si="9"/>
        <v>30.62736000000001</v>
      </c>
      <c r="L36" s="347"/>
      <c r="M36" s="279">
        <f>SUM(M38:M80)</f>
        <v>0</v>
      </c>
      <c r="N36" s="279">
        <f>SUM(N38:N78)</f>
        <v>0</v>
      </c>
      <c r="O36" s="350">
        <f t="shared" si="10"/>
        <v>0</v>
      </c>
      <c r="P36" s="350"/>
      <c r="Q36" s="279">
        <f>SUM(Q38:Q78)</f>
        <v>0</v>
      </c>
      <c r="R36" s="279">
        <f>SUM(R38:R78)</f>
        <v>0</v>
      </c>
      <c r="S36" s="350">
        <f t="shared" si="11"/>
        <v>0</v>
      </c>
      <c r="T36" s="350"/>
      <c r="U36" s="279">
        <f>SUM(U38:U78)</f>
        <v>0</v>
      </c>
      <c r="V36" s="279">
        <f>SUM(V38:V78)</f>
        <v>0</v>
      </c>
      <c r="W36" s="350">
        <f t="shared" si="12"/>
        <v>0</v>
      </c>
      <c r="X36" s="350"/>
      <c r="Y36" s="279">
        <f t="shared" si="6"/>
        <v>0</v>
      </c>
      <c r="Z36" s="279">
        <f t="shared" si="6"/>
        <v>0</v>
      </c>
      <c r="AA36" s="350">
        <f t="shared" si="13"/>
        <v>0</v>
      </c>
      <c r="AB36" s="350"/>
      <c r="AC36" s="279">
        <f>SUM(AC38:AC78)</f>
        <v>0</v>
      </c>
      <c r="AD36" s="279">
        <f>SUM(AD38:AD78)</f>
        <v>0</v>
      </c>
      <c r="AE36" s="350">
        <f>AD36-AC36</f>
        <v>0</v>
      </c>
      <c r="AF36" s="350" t="e">
        <f>AD36/AC36</f>
        <v>#DIV/0!</v>
      </c>
      <c r="AG36" s="279">
        <f>SUM(AG38:AG78)</f>
        <v>0</v>
      </c>
      <c r="AH36" s="279">
        <f>SUM(AH38:AH78)</f>
        <v>0</v>
      </c>
      <c r="AI36" s="350">
        <f t="shared" si="15"/>
        <v>0</v>
      </c>
      <c r="AJ36" s="279">
        <f>SUM(AJ38:AJ78)</f>
        <v>0</v>
      </c>
      <c r="AK36" s="279">
        <f>SUM(AK38:AK78)</f>
        <v>0</v>
      </c>
      <c r="AL36" s="350">
        <f t="shared" si="16"/>
        <v>0</v>
      </c>
      <c r="AM36" s="350"/>
      <c r="AN36" s="279">
        <f>SUM(AN38:AN78)</f>
        <v>0</v>
      </c>
      <c r="AO36" s="279">
        <f>SUM(AO38:AO78)</f>
        <v>0</v>
      </c>
      <c r="AP36" s="350">
        <f t="shared" si="17"/>
        <v>0</v>
      </c>
      <c r="AQ36" s="350"/>
      <c r="AR36" s="279">
        <f>SUM(AR38:AR78)</f>
        <v>0</v>
      </c>
      <c r="AS36" s="279">
        <f>SUM(AS38:AS80)</f>
        <v>17.952000000000002</v>
      </c>
      <c r="AT36" s="350">
        <f>AS36-AR36</f>
        <v>17.952000000000002</v>
      </c>
      <c r="AU36" s="350"/>
      <c r="AV36" s="279">
        <f>SUM(AV38:AV78)</f>
        <v>0</v>
      </c>
      <c r="AW36" s="279">
        <f>SUM(AW38:AW78)</f>
        <v>0</v>
      </c>
      <c r="AX36" s="350">
        <f t="shared" si="18"/>
        <v>0</v>
      </c>
      <c r="AY36" s="350"/>
      <c r="AZ36" s="279">
        <f>SUM(AZ38:AZ78)</f>
        <v>0</v>
      </c>
      <c r="BA36" s="279">
        <f>SUM(BA38:BA78)</f>
        <v>0</v>
      </c>
      <c r="BB36" s="350">
        <f t="shared" si="19"/>
        <v>0</v>
      </c>
      <c r="BC36" s="350"/>
      <c r="BD36" s="279">
        <f>SUM(BD38:BD78)</f>
        <v>0</v>
      </c>
      <c r="BE36" s="279">
        <f>SUM(BE38:BE78)</f>
        <v>0</v>
      </c>
      <c r="BF36" s="350">
        <f t="shared" si="20"/>
        <v>0</v>
      </c>
      <c r="BG36" s="350"/>
      <c r="BH36" s="279">
        <f>SUM(BH38:BH78)</f>
        <v>0</v>
      </c>
      <c r="BI36" s="279">
        <f>SUM(BI38:BI78)</f>
        <v>0</v>
      </c>
      <c r="BJ36" s="350">
        <f t="shared" si="21"/>
        <v>0</v>
      </c>
      <c r="BK36" s="350"/>
      <c r="BL36" s="279">
        <f>SUM(BL38:BL78)</f>
        <v>83.061679999999996</v>
      </c>
      <c r="BM36" s="279">
        <f>SUM(BM38:BM78)</f>
        <v>33.266279999999995</v>
      </c>
      <c r="BN36" s="350">
        <f t="shared" si="22"/>
        <v>-49.795400000000001</v>
      </c>
      <c r="BO36" s="350"/>
      <c r="BP36" s="279">
        <f>SUM(BP38:BP78)</f>
        <v>0</v>
      </c>
      <c r="BQ36" s="279">
        <f>SUM(BQ38:BQ78)</f>
        <v>0</v>
      </c>
      <c r="BR36" s="350">
        <f t="shared" si="23"/>
        <v>0</v>
      </c>
      <c r="BS36" s="350"/>
      <c r="BT36" s="279">
        <f>SUM(BT38:BT78)</f>
        <v>0</v>
      </c>
      <c r="BU36" s="279">
        <f>SUM(BU38:BU78)</f>
        <v>0</v>
      </c>
      <c r="BV36" s="350">
        <f t="shared" si="24"/>
        <v>0</v>
      </c>
      <c r="BW36" s="350"/>
      <c r="BX36" s="279">
        <f>SUM(BX38:BX78)</f>
        <v>0</v>
      </c>
      <c r="BY36" s="279">
        <f>SUM(BY38:BY78)</f>
        <v>0</v>
      </c>
      <c r="BZ36" s="350">
        <f t="shared" si="25"/>
        <v>0</v>
      </c>
      <c r="CA36" s="350"/>
      <c r="CB36" s="279">
        <f>SUM(CB38:CB78)</f>
        <v>0</v>
      </c>
      <c r="CC36" s="279">
        <f>SUM(CC38:CC78)</f>
        <v>0</v>
      </c>
      <c r="CD36" s="350">
        <f t="shared" si="26"/>
        <v>0</v>
      </c>
      <c r="CE36" s="350"/>
      <c r="CF36" s="279">
        <f>SUM(CF38:CF78)</f>
        <v>0</v>
      </c>
      <c r="CG36" s="279">
        <f>SUM(CG38:CG78)</f>
        <v>0</v>
      </c>
      <c r="CH36" s="350">
        <f t="shared" si="27"/>
        <v>0</v>
      </c>
      <c r="CI36" s="350"/>
      <c r="CJ36" s="279">
        <f>SUM(CJ38:CJ78)</f>
        <v>0</v>
      </c>
      <c r="CK36" s="279">
        <f>SUM(CK38:CK78)</f>
        <v>0</v>
      </c>
      <c r="CL36" s="350">
        <f t="shared" si="28"/>
        <v>0</v>
      </c>
      <c r="CM36" s="335"/>
      <c r="CN36" s="338">
        <f>SUM(CN38:CN78)</f>
        <v>0</v>
      </c>
      <c r="CO36" s="338">
        <f>SUM(CO38:CO78)</f>
        <v>0</v>
      </c>
      <c r="CP36" s="351">
        <f>CO36-CN36</f>
        <v>0</v>
      </c>
      <c r="CQ36" s="351"/>
      <c r="CR36" s="331">
        <f>SUM(CR38:CR78)</f>
        <v>0</v>
      </c>
      <c r="CS36" s="331">
        <f>SUM(CS38:CS78)</f>
        <v>0</v>
      </c>
      <c r="CT36" s="336">
        <f>CS36-CR36</f>
        <v>0</v>
      </c>
      <c r="CU36" s="337"/>
      <c r="CV36" s="331">
        <f>SUM(CV38:CV78)</f>
        <v>0</v>
      </c>
      <c r="CW36" s="331">
        <f>SUM(CW38:CW78)</f>
        <v>0</v>
      </c>
      <c r="CX36" s="336">
        <f t="shared" si="29"/>
        <v>0</v>
      </c>
      <c r="CY36" s="337"/>
      <c r="CZ36" s="331">
        <f>SUM(CZ38:CZ78)</f>
        <v>0</v>
      </c>
      <c r="DA36" s="331">
        <f>SUM(DA38:DA78)</f>
        <v>0</v>
      </c>
      <c r="DB36" s="336">
        <f t="shared" si="30"/>
        <v>0</v>
      </c>
      <c r="DC36" s="337"/>
      <c r="DD36" s="338">
        <f>SUM(DD38:DD78)</f>
        <v>0</v>
      </c>
      <c r="DE36" s="338">
        <f>SUM(DE38:DE78)</f>
        <v>0</v>
      </c>
      <c r="DF36" s="351">
        <f>DE36-DD36</f>
        <v>0</v>
      </c>
      <c r="DG36" s="351"/>
      <c r="DH36" s="338">
        <f>SUM(DH38:DH80)</f>
        <v>569.39201000000014</v>
      </c>
      <c r="DI36" s="338">
        <f>SUM(DI38:DI80)</f>
        <v>105.54098</v>
      </c>
      <c r="DJ36" s="351">
        <f>DI36-DH36</f>
        <v>-463.85103000000015</v>
      </c>
      <c r="DK36" s="351"/>
    </row>
    <row r="37" spans="1:115" s="281" customFormat="1" ht="12.6" customHeight="1">
      <c r="A37" s="269"/>
      <c r="B37" s="383"/>
      <c r="C37" s="270" t="s">
        <v>270</v>
      </c>
      <c r="D37" s="278">
        <f>SUM(D38:D65)</f>
        <v>0</v>
      </c>
      <c r="E37" s="279">
        <f>SUM(E38:E65)</f>
        <v>0</v>
      </c>
      <c r="F37" s="338">
        <f>J37+N37+R37+V37+AK37+AO37+AW37+BM37+CG37+CK37+CO37+DI37+AS37</f>
        <v>317.13452999999998</v>
      </c>
      <c r="G37" s="353">
        <f>SUM(G38:G65)</f>
        <v>0.63073999999999997</v>
      </c>
      <c r="H37" s="353">
        <v>0</v>
      </c>
      <c r="I37" s="279">
        <f>SUM(I44:I80)</f>
        <v>129.74790999999999</v>
      </c>
      <c r="J37" s="279">
        <f>SUM(J44:J80)</f>
        <v>160.37527</v>
      </c>
      <c r="K37" s="347">
        <f t="shared" si="9"/>
        <v>30.62736000000001</v>
      </c>
      <c r="L37" s="347"/>
      <c r="M37" s="279">
        <f>SUM(M38:M65)</f>
        <v>0</v>
      </c>
      <c r="N37" s="279">
        <f>SUM(N44:N80)</f>
        <v>0</v>
      </c>
      <c r="O37" s="279"/>
      <c r="P37" s="279"/>
      <c r="Q37" s="279">
        <f>SUM(Q38:Q65)</f>
        <v>0</v>
      </c>
      <c r="R37" s="279">
        <f>SUM(R44:R80)</f>
        <v>0</v>
      </c>
      <c r="S37" s="279"/>
      <c r="T37" s="279"/>
      <c r="U37" s="279">
        <f>SUM(U38:U65)</f>
        <v>0</v>
      </c>
      <c r="V37" s="279">
        <f>SUM(V44:V80)</f>
        <v>0</v>
      </c>
      <c r="W37" s="279"/>
      <c r="X37" s="279"/>
      <c r="Y37" s="279">
        <f t="shared" si="6"/>
        <v>0</v>
      </c>
      <c r="Z37" s="279">
        <f t="shared" si="6"/>
        <v>0</v>
      </c>
      <c r="AA37" s="279"/>
      <c r="AB37" s="279"/>
      <c r="AC37" s="279">
        <f>SUM(AC38:AC65)</f>
        <v>0</v>
      </c>
      <c r="AD37" s="279">
        <f>SUM(AD38:AD65)</f>
        <v>0</v>
      </c>
      <c r="AE37" s="279"/>
      <c r="AF37" s="279"/>
      <c r="AG37" s="279">
        <f>SUM(AG38:AG65)</f>
        <v>0</v>
      </c>
      <c r="AH37" s="279">
        <f>SUM(AH38:AH65)</f>
        <v>0</v>
      </c>
      <c r="AI37" s="279"/>
      <c r="AJ37" s="279">
        <f>SUM(AJ38:AJ65)</f>
        <v>0</v>
      </c>
      <c r="AK37" s="279">
        <f>SUM(AK44:AK80)</f>
        <v>0</v>
      </c>
      <c r="AL37" s="279"/>
      <c r="AM37" s="279"/>
      <c r="AN37" s="279">
        <f>SUM(AN38:AN65)</f>
        <v>0</v>
      </c>
      <c r="AO37" s="279">
        <f>SUM(AO44:AO80)</f>
        <v>0</v>
      </c>
      <c r="AP37" s="279"/>
      <c r="AQ37" s="279"/>
      <c r="AR37" s="279"/>
      <c r="AS37" s="279">
        <f>SUM(AS44:AS80)</f>
        <v>17.952000000000002</v>
      </c>
      <c r="AT37" s="279"/>
      <c r="AU37" s="279"/>
      <c r="AV37" s="279">
        <f>SUM(AV38:AV65)</f>
        <v>0</v>
      </c>
      <c r="AW37" s="279">
        <f>SUM(AW44:AW80)</f>
        <v>0</v>
      </c>
      <c r="AX37" s="279"/>
      <c r="AY37" s="279"/>
      <c r="AZ37" s="279">
        <f>SUM(AZ38:AZ65)</f>
        <v>0</v>
      </c>
      <c r="BA37" s="279">
        <f>SUM(BA38:BA65)</f>
        <v>0</v>
      </c>
      <c r="BB37" s="279"/>
      <c r="BC37" s="279"/>
      <c r="BD37" s="279">
        <f>SUM(BD38:BD65)</f>
        <v>0</v>
      </c>
      <c r="BE37" s="279">
        <f>SUM(BE38:BE65)</f>
        <v>0</v>
      </c>
      <c r="BF37" s="279"/>
      <c r="BG37" s="279"/>
      <c r="BH37" s="279">
        <f>SUM(BH38:BH65)</f>
        <v>0</v>
      </c>
      <c r="BI37" s="279">
        <f>SUM(BI38:BI65)</f>
        <v>0</v>
      </c>
      <c r="BJ37" s="279"/>
      <c r="BK37" s="279"/>
      <c r="BL37" s="279">
        <f>SUM(BL44:BL80)</f>
        <v>83.061679999999996</v>
      </c>
      <c r="BM37" s="279">
        <f>SUM(BM44:BM80)</f>
        <v>33.266279999999995</v>
      </c>
      <c r="BN37" s="279"/>
      <c r="BO37" s="279"/>
      <c r="BP37" s="279">
        <f>SUM(BP38:BP65)</f>
        <v>0</v>
      </c>
      <c r="BQ37" s="279">
        <f>SUM(BQ38:BQ65)</f>
        <v>0</v>
      </c>
      <c r="BR37" s="279"/>
      <c r="BS37" s="279"/>
      <c r="BT37" s="279">
        <f>SUM(BT38:BT65)</f>
        <v>0</v>
      </c>
      <c r="BU37" s="279">
        <f>SUM(BU38:BU65)</f>
        <v>0</v>
      </c>
      <c r="BV37" s="279"/>
      <c r="BW37" s="279"/>
      <c r="BX37" s="279">
        <f>SUM(BX38:BX65)</f>
        <v>0</v>
      </c>
      <c r="BY37" s="279">
        <f>SUM(BY38:BY65)</f>
        <v>0</v>
      </c>
      <c r="BZ37" s="279"/>
      <c r="CA37" s="279"/>
      <c r="CB37" s="279">
        <f>SUM(CB38:CB65)</f>
        <v>0</v>
      </c>
      <c r="CC37" s="279">
        <f>SUM(CC38:CC65)</f>
        <v>0</v>
      </c>
      <c r="CD37" s="279"/>
      <c r="CE37" s="279"/>
      <c r="CF37" s="279">
        <f>SUM(CF38:CF65)</f>
        <v>0</v>
      </c>
      <c r="CG37" s="279">
        <f>SUM(CG44:CG80)</f>
        <v>0</v>
      </c>
      <c r="CH37" s="279"/>
      <c r="CI37" s="279"/>
      <c r="CJ37" s="279">
        <f>SUM(CJ38:CJ65)</f>
        <v>0</v>
      </c>
      <c r="CK37" s="279">
        <f>SUM(CK44:CK80)</f>
        <v>0</v>
      </c>
      <c r="CL37" s="279"/>
      <c r="CM37" s="335"/>
      <c r="CN37" s="338"/>
      <c r="CO37" s="279">
        <f>SUM(CO44:CO80)</f>
        <v>0</v>
      </c>
      <c r="CP37" s="338"/>
      <c r="CQ37" s="338"/>
      <c r="CR37" s="331"/>
      <c r="CS37" s="331"/>
      <c r="CT37" s="354"/>
      <c r="CU37" s="355"/>
      <c r="CV37" s="331">
        <f>SUM(CV38:CV65)</f>
        <v>0</v>
      </c>
      <c r="CW37" s="331">
        <f>SUM(CW38:CW65)</f>
        <v>0</v>
      </c>
      <c r="CX37" s="354"/>
      <c r="CY37" s="355"/>
      <c r="CZ37" s="331">
        <f>SUM(CZ38:CZ65)</f>
        <v>0</v>
      </c>
      <c r="DA37" s="331">
        <f>SUM(DA38:DA65)</f>
        <v>0</v>
      </c>
      <c r="DB37" s="354"/>
      <c r="DC37" s="355"/>
      <c r="DD37" s="338"/>
      <c r="DE37" s="279">
        <f>SUM(DE44:DE80)</f>
        <v>0</v>
      </c>
      <c r="DF37" s="338"/>
      <c r="DG37" s="338"/>
      <c r="DH37" s="279">
        <f>SUM(DH44:DH80)</f>
        <v>569.39201000000014</v>
      </c>
      <c r="DI37" s="279">
        <f>SUM(DI38:DI80)</f>
        <v>105.54098</v>
      </c>
      <c r="DJ37" s="338"/>
      <c r="DK37" s="338"/>
    </row>
    <row r="38" spans="1:115" ht="13.9" hidden="1" customHeight="1">
      <c r="A38" s="274"/>
      <c r="B38" s="339"/>
      <c r="C38" s="276" t="s">
        <v>271</v>
      </c>
      <c r="D38" s="277"/>
      <c r="E38" s="242">
        <f>I38+M38+Q38+U38+Y38+AJ38+AN38+AR38+AV38+BD38+BH38+BX38+CF38+CJ38+CN38+CR38+CV38+CZ38</f>
        <v>0</v>
      </c>
      <c r="F38" s="338">
        <f t="shared" ref="F38:F80" si="36">J38+N38+R38+V38+AK38+AO38+AW38+BM38+CG38+CK38+CO38+DI38+AS38</f>
        <v>0</v>
      </c>
      <c r="G38" s="346">
        <f t="shared" ref="G38:G101" si="37">F38-E38</f>
        <v>0</v>
      </c>
      <c r="H38" s="346" t="e">
        <f t="shared" ref="H38:H61" si="38">F38/E38</f>
        <v>#DIV/0!</v>
      </c>
      <c r="I38" s="242"/>
      <c r="J38" s="242"/>
      <c r="K38" s="347">
        <f t="shared" si="9"/>
        <v>0</v>
      </c>
      <c r="L38" s="347"/>
      <c r="M38" s="242"/>
      <c r="N38" s="242"/>
      <c r="O38" s="347">
        <f t="shared" ref="O38:O71" si="39">N38-M38</f>
        <v>0</v>
      </c>
      <c r="P38" s="347"/>
      <c r="Q38" s="242"/>
      <c r="R38" s="242"/>
      <c r="S38" s="347">
        <f t="shared" ref="S38:S71" si="40">R38-Q38</f>
        <v>0</v>
      </c>
      <c r="T38" s="347"/>
      <c r="U38" s="242"/>
      <c r="V38" s="242"/>
      <c r="W38" s="347">
        <f t="shared" ref="W38:W71" si="41">V38-U38</f>
        <v>0</v>
      </c>
      <c r="X38" s="347"/>
      <c r="Y38" s="242">
        <f t="shared" si="6"/>
        <v>0</v>
      </c>
      <c r="Z38" s="242">
        <f t="shared" si="6"/>
        <v>0</v>
      </c>
      <c r="AA38" s="347">
        <f t="shared" ref="AA38:AA74" si="42">Z38-Y38</f>
        <v>0</v>
      </c>
      <c r="AB38" s="347"/>
      <c r="AC38" s="242"/>
      <c r="AD38" s="242"/>
      <c r="AE38" s="347">
        <f t="shared" ref="AE38:AE74" si="43">AD38-AC38</f>
        <v>0</v>
      </c>
      <c r="AF38" s="347" t="e">
        <f>AD38/AC38</f>
        <v>#DIV/0!</v>
      </c>
      <c r="AG38" s="242"/>
      <c r="AH38" s="242"/>
      <c r="AI38" s="347">
        <f t="shared" ref="AI38:AI71" si="44">AH38-AG38</f>
        <v>0</v>
      </c>
      <c r="AJ38" s="242"/>
      <c r="AK38" s="242"/>
      <c r="AL38" s="347">
        <f t="shared" ref="AL38:AL69" si="45">AK38-AJ38</f>
        <v>0</v>
      </c>
      <c r="AM38" s="347"/>
      <c r="AN38" s="242"/>
      <c r="AO38" s="242"/>
      <c r="AP38" s="347">
        <f t="shared" ref="AP38:AP69" si="46">AO38-AN38</f>
        <v>0</v>
      </c>
      <c r="AQ38" s="347"/>
      <c r="AR38" s="347"/>
      <c r="AS38" s="347"/>
      <c r="AT38" s="347">
        <f t="shared" ref="AT38:AT71" si="47">AS38-AR38</f>
        <v>0</v>
      </c>
      <c r="AU38" s="347"/>
      <c r="AV38" s="242"/>
      <c r="AW38" s="242"/>
      <c r="AX38" s="347">
        <f t="shared" ref="AX38:AX69" si="48">AW38-AV38</f>
        <v>0</v>
      </c>
      <c r="AY38" s="347"/>
      <c r="AZ38" s="242"/>
      <c r="BA38" s="242"/>
      <c r="BB38" s="347">
        <f t="shared" ref="BB38:BB71" si="49">BA38-AZ38</f>
        <v>0</v>
      </c>
      <c r="BC38" s="347"/>
      <c r="BD38" s="242"/>
      <c r="BE38" s="242"/>
      <c r="BF38" s="347">
        <f t="shared" ref="BF38:BF71" si="50">BE38-BD38</f>
        <v>0</v>
      </c>
      <c r="BG38" s="347"/>
      <c r="BH38" s="242"/>
      <c r="BI38" s="242"/>
      <c r="BJ38" s="347">
        <f t="shared" ref="BJ38:BJ71" si="51">BI38-BH38</f>
        <v>0</v>
      </c>
      <c r="BK38" s="347"/>
      <c r="BL38" s="242"/>
      <c r="BM38" s="242"/>
      <c r="BN38" s="347">
        <f t="shared" ref="BN38:BN74" si="52">BM38-BL38</f>
        <v>0</v>
      </c>
      <c r="BO38" s="347"/>
      <c r="BP38" s="242"/>
      <c r="BQ38" s="242"/>
      <c r="BR38" s="347">
        <f t="shared" ref="BR38:BR74" si="53">BQ38-BP38</f>
        <v>0</v>
      </c>
      <c r="BS38" s="347"/>
      <c r="BT38" s="242"/>
      <c r="BU38" s="242"/>
      <c r="BV38" s="347">
        <f t="shared" ref="BV38:BV71" si="54">BU38-BT38</f>
        <v>0</v>
      </c>
      <c r="BW38" s="347"/>
      <c r="BX38" s="242"/>
      <c r="BY38" s="242"/>
      <c r="BZ38" s="347">
        <f t="shared" ref="BZ38:BZ71" si="55">BY38-BX38</f>
        <v>0</v>
      </c>
      <c r="CA38" s="347"/>
      <c r="CB38" s="242"/>
      <c r="CC38" s="242"/>
      <c r="CD38" s="347">
        <f t="shared" ref="CD38:CD71" si="56">CC38-CB38</f>
        <v>0</v>
      </c>
      <c r="CE38" s="347"/>
      <c r="CF38" s="242"/>
      <c r="CG38" s="242"/>
      <c r="CH38" s="347">
        <f t="shared" ref="CH38:CH71" si="57">CG38-CF38</f>
        <v>0</v>
      </c>
      <c r="CI38" s="347"/>
      <c r="CJ38" s="242"/>
      <c r="CK38" s="242"/>
      <c r="CL38" s="347">
        <f t="shared" ref="CL38:CL71" si="58">CK38-CJ38</f>
        <v>0</v>
      </c>
      <c r="CM38" s="335"/>
      <c r="CN38" s="348"/>
      <c r="CO38" s="348"/>
      <c r="CP38" s="348">
        <f t="shared" ref="CP38:CP71" si="59">CO38-CN38</f>
        <v>0</v>
      </c>
      <c r="CQ38" s="348"/>
      <c r="CR38" s="343"/>
      <c r="CS38" s="343"/>
      <c r="CT38" s="344">
        <f t="shared" ref="CT38:CT71" si="60">CS38-CR38</f>
        <v>0</v>
      </c>
      <c r="CU38" s="345"/>
      <c r="CV38" s="239"/>
      <c r="CW38" s="239"/>
      <c r="CX38" s="344">
        <f t="shared" ref="CX38:CX71" si="61">CW38-CV38</f>
        <v>0</v>
      </c>
      <c r="CY38" s="345"/>
      <c r="CZ38" s="239"/>
      <c r="DA38" s="239"/>
      <c r="DB38" s="344">
        <f t="shared" ref="DB38:DB71" si="62">DA38-CZ38</f>
        <v>0</v>
      </c>
      <c r="DC38" s="345"/>
      <c r="DD38" s="348"/>
      <c r="DE38" s="348"/>
      <c r="DF38" s="348">
        <f t="shared" ref="DF38:DF67" si="63">DE38-DD38</f>
        <v>0</v>
      </c>
      <c r="DG38" s="348"/>
      <c r="DH38" s="348"/>
      <c r="DI38" s="348"/>
      <c r="DJ38" s="348">
        <f t="shared" ref="DJ38:DJ67" si="64">DI38-DH38</f>
        <v>0</v>
      </c>
      <c r="DK38" s="348"/>
    </row>
    <row r="39" spans="1:115" ht="14.45" hidden="1" customHeight="1">
      <c r="A39" s="274"/>
      <c r="B39" s="339"/>
      <c r="C39" s="276" t="s">
        <v>272</v>
      </c>
      <c r="D39" s="277"/>
      <c r="E39" s="242">
        <f>I39+M39+Q39+U39+Y39+AJ39+AN39+AR39+AV39+BD39+BH39+BX39+CF39+CJ39+CN39+CR39+CV39+CZ39</f>
        <v>0</v>
      </c>
      <c r="F39" s="338">
        <f t="shared" si="36"/>
        <v>0</v>
      </c>
      <c r="G39" s="346">
        <f t="shared" si="37"/>
        <v>0</v>
      </c>
      <c r="H39" s="346" t="e">
        <f t="shared" si="38"/>
        <v>#DIV/0!</v>
      </c>
      <c r="I39" s="242"/>
      <c r="J39" s="242"/>
      <c r="K39" s="347">
        <f t="shared" si="9"/>
        <v>0</v>
      </c>
      <c r="L39" s="347"/>
      <c r="M39" s="242"/>
      <c r="N39" s="242"/>
      <c r="O39" s="347">
        <f t="shared" si="39"/>
        <v>0</v>
      </c>
      <c r="P39" s="347"/>
      <c r="Q39" s="242"/>
      <c r="R39" s="242"/>
      <c r="S39" s="347">
        <f t="shared" si="40"/>
        <v>0</v>
      </c>
      <c r="T39" s="347"/>
      <c r="U39" s="242"/>
      <c r="V39" s="242"/>
      <c r="W39" s="347">
        <f t="shared" si="41"/>
        <v>0</v>
      </c>
      <c r="X39" s="347"/>
      <c r="Y39" s="242">
        <f t="shared" si="6"/>
        <v>0</v>
      </c>
      <c r="Z39" s="242">
        <f t="shared" si="6"/>
        <v>0</v>
      </c>
      <c r="AA39" s="347">
        <f t="shared" si="42"/>
        <v>0</v>
      </c>
      <c r="AB39" s="347"/>
      <c r="AC39" s="242"/>
      <c r="AD39" s="242"/>
      <c r="AE39" s="347">
        <f t="shared" si="43"/>
        <v>0</v>
      </c>
      <c r="AF39" s="347"/>
      <c r="AG39" s="242"/>
      <c r="AH39" s="242"/>
      <c r="AI39" s="347">
        <f t="shared" si="44"/>
        <v>0</v>
      </c>
      <c r="AJ39" s="242"/>
      <c r="AK39" s="242"/>
      <c r="AL39" s="347">
        <f t="shared" si="45"/>
        <v>0</v>
      </c>
      <c r="AM39" s="347"/>
      <c r="AN39" s="242"/>
      <c r="AO39" s="242"/>
      <c r="AP39" s="347">
        <f t="shared" si="46"/>
        <v>0</v>
      </c>
      <c r="AQ39" s="347"/>
      <c r="AR39" s="347"/>
      <c r="AS39" s="347"/>
      <c r="AT39" s="347">
        <f t="shared" si="47"/>
        <v>0</v>
      </c>
      <c r="AU39" s="347"/>
      <c r="AV39" s="242"/>
      <c r="AW39" s="242"/>
      <c r="AX39" s="347">
        <f t="shared" si="48"/>
        <v>0</v>
      </c>
      <c r="AY39" s="347"/>
      <c r="AZ39" s="242"/>
      <c r="BA39" s="242"/>
      <c r="BB39" s="347">
        <f t="shared" si="49"/>
        <v>0</v>
      </c>
      <c r="BC39" s="347"/>
      <c r="BD39" s="242"/>
      <c r="BE39" s="242"/>
      <c r="BF39" s="347">
        <f t="shared" si="50"/>
        <v>0</v>
      </c>
      <c r="BG39" s="347"/>
      <c r="BH39" s="242"/>
      <c r="BI39" s="242"/>
      <c r="BJ39" s="347">
        <f t="shared" si="51"/>
        <v>0</v>
      </c>
      <c r="BK39" s="347"/>
      <c r="BL39" s="242"/>
      <c r="BM39" s="242"/>
      <c r="BN39" s="347">
        <f t="shared" si="52"/>
        <v>0</v>
      </c>
      <c r="BO39" s="347"/>
      <c r="BP39" s="242"/>
      <c r="BQ39" s="242"/>
      <c r="BR39" s="347">
        <f t="shared" si="53"/>
        <v>0</v>
      </c>
      <c r="BS39" s="347"/>
      <c r="BT39" s="242"/>
      <c r="BU39" s="242"/>
      <c r="BV39" s="347">
        <f t="shared" si="54"/>
        <v>0</v>
      </c>
      <c r="BW39" s="347"/>
      <c r="BX39" s="242"/>
      <c r="BY39" s="242"/>
      <c r="BZ39" s="347">
        <f t="shared" si="55"/>
        <v>0</v>
      </c>
      <c r="CA39" s="347"/>
      <c r="CB39" s="242"/>
      <c r="CC39" s="242"/>
      <c r="CD39" s="347">
        <f t="shared" si="56"/>
        <v>0</v>
      </c>
      <c r="CE39" s="347"/>
      <c r="CF39" s="242"/>
      <c r="CG39" s="242"/>
      <c r="CH39" s="347">
        <f t="shared" si="57"/>
        <v>0</v>
      </c>
      <c r="CI39" s="347"/>
      <c r="CJ39" s="242"/>
      <c r="CK39" s="242"/>
      <c r="CL39" s="347">
        <f t="shared" si="58"/>
        <v>0</v>
      </c>
      <c r="CM39" s="335"/>
      <c r="CN39" s="348"/>
      <c r="CO39" s="348"/>
      <c r="CP39" s="348">
        <f t="shared" si="59"/>
        <v>0</v>
      </c>
      <c r="CQ39" s="348"/>
      <c r="CR39" s="343"/>
      <c r="CS39" s="343"/>
      <c r="CT39" s="344">
        <f t="shared" si="60"/>
        <v>0</v>
      </c>
      <c r="CU39" s="345"/>
      <c r="CV39" s="239"/>
      <c r="CW39" s="239"/>
      <c r="CX39" s="344">
        <f t="shared" si="61"/>
        <v>0</v>
      </c>
      <c r="CY39" s="345"/>
      <c r="CZ39" s="239"/>
      <c r="DA39" s="239"/>
      <c r="DB39" s="344">
        <f t="shared" si="62"/>
        <v>0</v>
      </c>
      <c r="DC39" s="345"/>
      <c r="DD39" s="348"/>
      <c r="DE39" s="348"/>
      <c r="DF39" s="348">
        <f t="shared" si="63"/>
        <v>0</v>
      </c>
      <c r="DG39" s="348"/>
      <c r="DH39" s="348"/>
      <c r="DI39" s="348"/>
      <c r="DJ39" s="348">
        <f t="shared" si="64"/>
        <v>0</v>
      </c>
      <c r="DK39" s="348"/>
    </row>
    <row r="40" spans="1:115" ht="12.75" hidden="1" customHeight="1">
      <c r="A40" s="274"/>
      <c r="B40" s="339"/>
      <c r="C40" s="276" t="s">
        <v>273</v>
      </c>
      <c r="D40" s="277"/>
      <c r="E40" s="242">
        <f>I40+M40+Q40+U40+Y40+AJ40+AN40+AR40+AV40+BD40+BH40+BX40+CF40+CJ40+CN40+CR40+CV40+CZ40</f>
        <v>0</v>
      </c>
      <c r="F40" s="338">
        <f t="shared" si="36"/>
        <v>0</v>
      </c>
      <c r="G40" s="346">
        <f t="shared" si="37"/>
        <v>0</v>
      </c>
      <c r="H40" s="346" t="e">
        <f t="shared" si="38"/>
        <v>#DIV/0!</v>
      </c>
      <c r="I40" s="242"/>
      <c r="J40" s="242"/>
      <c r="K40" s="347">
        <f t="shared" si="9"/>
        <v>0</v>
      </c>
      <c r="L40" s="347"/>
      <c r="M40" s="242"/>
      <c r="N40" s="242"/>
      <c r="O40" s="347">
        <f t="shared" si="39"/>
        <v>0</v>
      </c>
      <c r="P40" s="347"/>
      <c r="Q40" s="242"/>
      <c r="R40" s="242"/>
      <c r="S40" s="347">
        <f t="shared" si="40"/>
        <v>0</v>
      </c>
      <c r="T40" s="347"/>
      <c r="U40" s="242"/>
      <c r="V40" s="242"/>
      <c r="W40" s="347">
        <f t="shared" si="41"/>
        <v>0</v>
      </c>
      <c r="X40" s="347"/>
      <c r="Y40" s="242">
        <f t="shared" si="6"/>
        <v>0</v>
      </c>
      <c r="Z40" s="242">
        <f t="shared" si="6"/>
        <v>0</v>
      </c>
      <c r="AA40" s="347">
        <f t="shared" si="42"/>
        <v>0</v>
      </c>
      <c r="AB40" s="347"/>
      <c r="AC40" s="242"/>
      <c r="AD40" s="242"/>
      <c r="AE40" s="347">
        <f t="shared" si="43"/>
        <v>0</v>
      </c>
      <c r="AF40" s="347"/>
      <c r="AG40" s="242"/>
      <c r="AH40" s="242"/>
      <c r="AI40" s="347">
        <f t="shared" si="44"/>
        <v>0</v>
      </c>
      <c r="AJ40" s="242"/>
      <c r="AK40" s="242"/>
      <c r="AL40" s="347">
        <f t="shared" si="45"/>
        <v>0</v>
      </c>
      <c r="AM40" s="347"/>
      <c r="AN40" s="242"/>
      <c r="AO40" s="242"/>
      <c r="AP40" s="347">
        <f t="shared" si="46"/>
        <v>0</v>
      </c>
      <c r="AQ40" s="347"/>
      <c r="AR40" s="347"/>
      <c r="AS40" s="347"/>
      <c r="AT40" s="347">
        <f t="shared" si="47"/>
        <v>0</v>
      </c>
      <c r="AU40" s="347"/>
      <c r="AV40" s="242"/>
      <c r="AW40" s="242"/>
      <c r="AX40" s="347">
        <f t="shared" si="48"/>
        <v>0</v>
      </c>
      <c r="AY40" s="347"/>
      <c r="AZ40" s="242"/>
      <c r="BA40" s="242"/>
      <c r="BB40" s="347">
        <f t="shared" si="49"/>
        <v>0</v>
      </c>
      <c r="BC40" s="347"/>
      <c r="BD40" s="242"/>
      <c r="BE40" s="242"/>
      <c r="BF40" s="347">
        <f t="shared" si="50"/>
        <v>0</v>
      </c>
      <c r="BG40" s="347"/>
      <c r="BH40" s="242"/>
      <c r="BI40" s="242"/>
      <c r="BJ40" s="347">
        <f t="shared" si="51"/>
        <v>0</v>
      </c>
      <c r="BK40" s="347"/>
      <c r="BL40" s="242"/>
      <c r="BM40" s="242"/>
      <c r="BN40" s="347">
        <f t="shared" si="52"/>
        <v>0</v>
      </c>
      <c r="BO40" s="347"/>
      <c r="BP40" s="242"/>
      <c r="BQ40" s="242"/>
      <c r="BR40" s="347">
        <f t="shared" si="53"/>
        <v>0</v>
      </c>
      <c r="BS40" s="347"/>
      <c r="BT40" s="242"/>
      <c r="BU40" s="242"/>
      <c r="BV40" s="347">
        <f t="shared" si="54"/>
        <v>0</v>
      </c>
      <c r="BW40" s="347"/>
      <c r="BX40" s="242"/>
      <c r="BY40" s="242"/>
      <c r="BZ40" s="347">
        <f t="shared" si="55"/>
        <v>0</v>
      </c>
      <c r="CA40" s="347"/>
      <c r="CB40" s="242"/>
      <c r="CC40" s="242"/>
      <c r="CD40" s="347">
        <f t="shared" si="56"/>
        <v>0</v>
      </c>
      <c r="CE40" s="347"/>
      <c r="CF40" s="242"/>
      <c r="CG40" s="242"/>
      <c r="CH40" s="347">
        <f t="shared" si="57"/>
        <v>0</v>
      </c>
      <c r="CI40" s="347"/>
      <c r="CJ40" s="242"/>
      <c r="CK40" s="242"/>
      <c r="CL40" s="347">
        <f t="shared" si="58"/>
        <v>0</v>
      </c>
      <c r="CM40" s="335"/>
      <c r="CN40" s="348"/>
      <c r="CO40" s="348"/>
      <c r="CP40" s="348">
        <f t="shared" si="59"/>
        <v>0</v>
      </c>
      <c r="CQ40" s="348"/>
      <c r="CR40" s="343"/>
      <c r="CS40" s="343"/>
      <c r="CT40" s="344">
        <f t="shared" si="60"/>
        <v>0</v>
      </c>
      <c r="CU40" s="345"/>
      <c r="CV40" s="239"/>
      <c r="CW40" s="239"/>
      <c r="CX40" s="344">
        <f t="shared" si="61"/>
        <v>0</v>
      </c>
      <c r="CY40" s="345"/>
      <c r="CZ40" s="239"/>
      <c r="DA40" s="239"/>
      <c r="DB40" s="344">
        <f t="shared" si="62"/>
        <v>0</v>
      </c>
      <c r="DC40" s="345"/>
      <c r="DD40" s="348"/>
      <c r="DE40" s="348"/>
      <c r="DF40" s="348">
        <f t="shared" si="63"/>
        <v>0</v>
      </c>
      <c r="DG40" s="348"/>
      <c r="DH40" s="348"/>
      <c r="DI40" s="348"/>
      <c r="DJ40" s="348">
        <f t="shared" si="64"/>
        <v>0</v>
      </c>
      <c r="DK40" s="348"/>
    </row>
    <row r="41" spans="1:115" ht="12.75" hidden="1" customHeight="1">
      <c r="A41" s="274"/>
      <c r="B41" s="339"/>
      <c r="C41" s="274" t="s">
        <v>274</v>
      </c>
      <c r="D41" s="275">
        <v>0</v>
      </c>
      <c r="E41" s="242">
        <f>I41+M41+Q41+U41+Y41+AJ41+AN41+AR41+AV41+BD41+BH41+BX41+CF41+CJ41+CN41+CR41+CV41+CZ41+AZ41+BL41+BT41</f>
        <v>0</v>
      </c>
      <c r="F41" s="338">
        <f t="shared" si="36"/>
        <v>0</v>
      </c>
      <c r="G41" s="346">
        <f t="shared" si="37"/>
        <v>0</v>
      </c>
      <c r="H41" s="346" t="e">
        <f t="shared" si="38"/>
        <v>#DIV/0!</v>
      </c>
      <c r="I41" s="242"/>
      <c r="J41" s="242"/>
      <c r="K41" s="347">
        <f t="shared" si="9"/>
        <v>0</v>
      </c>
      <c r="L41" s="347"/>
      <c r="M41" s="242"/>
      <c r="N41" s="242"/>
      <c r="O41" s="347">
        <f t="shared" si="39"/>
        <v>0</v>
      </c>
      <c r="P41" s="347"/>
      <c r="Q41" s="242"/>
      <c r="R41" s="242"/>
      <c r="S41" s="347">
        <f t="shared" si="40"/>
        <v>0</v>
      </c>
      <c r="T41" s="347"/>
      <c r="U41" s="242"/>
      <c r="V41" s="242"/>
      <c r="W41" s="347">
        <f t="shared" si="41"/>
        <v>0</v>
      </c>
      <c r="X41" s="347"/>
      <c r="Y41" s="242">
        <f t="shared" si="6"/>
        <v>0</v>
      </c>
      <c r="Z41" s="242">
        <f t="shared" si="6"/>
        <v>0</v>
      </c>
      <c r="AA41" s="347">
        <f t="shared" si="42"/>
        <v>0</v>
      </c>
      <c r="AB41" s="347"/>
      <c r="AC41" s="242"/>
      <c r="AD41" s="242"/>
      <c r="AE41" s="347">
        <f t="shared" si="43"/>
        <v>0</v>
      </c>
      <c r="AF41" s="347" t="e">
        <f>AD41/AC41</f>
        <v>#DIV/0!</v>
      </c>
      <c r="AG41" s="242"/>
      <c r="AH41" s="242"/>
      <c r="AI41" s="347">
        <f t="shared" si="44"/>
        <v>0</v>
      </c>
      <c r="AJ41" s="242"/>
      <c r="AK41" s="242"/>
      <c r="AL41" s="347">
        <f t="shared" si="45"/>
        <v>0</v>
      </c>
      <c r="AM41" s="347"/>
      <c r="AN41" s="242"/>
      <c r="AO41" s="242"/>
      <c r="AP41" s="347">
        <f t="shared" si="46"/>
        <v>0</v>
      </c>
      <c r="AQ41" s="347"/>
      <c r="AR41" s="347"/>
      <c r="AS41" s="347"/>
      <c r="AT41" s="347">
        <f t="shared" si="47"/>
        <v>0</v>
      </c>
      <c r="AU41" s="347"/>
      <c r="AV41" s="242"/>
      <c r="AW41" s="242"/>
      <c r="AX41" s="347">
        <f t="shared" si="48"/>
        <v>0</v>
      </c>
      <c r="AY41" s="347"/>
      <c r="AZ41" s="242"/>
      <c r="BA41" s="242"/>
      <c r="BB41" s="347">
        <f t="shared" si="49"/>
        <v>0</v>
      </c>
      <c r="BC41" s="347"/>
      <c r="BD41" s="242"/>
      <c r="BE41" s="242"/>
      <c r="BF41" s="347">
        <f t="shared" si="50"/>
        <v>0</v>
      </c>
      <c r="BG41" s="347"/>
      <c r="BH41" s="242"/>
      <c r="BI41" s="242"/>
      <c r="BJ41" s="347">
        <f t="shared" si="51"/>
        <v>0</v>
      </c>
      <c r="BK41" s="347"/>
      <c r="BL41" s="242"/>
      <c r="BM41" s="242"/>
      <c r="BN41" s="347">
        <f t="shared" si="52"/>
        <v>0</v>
      </c>
      <c r="BO41" s="347"/>
      <c r="BP41" s="242"/>
      <c r="BQ41" s="242"/>
      <c r="BR41" s="347">
        <f t="shared" si="53"/>
        <v>0</v>
      </c>
      <c r="BS41" s="347"/>
      <c r="BT41" s="242"/>
      <c r="BU41" s="242"/>
      <c r="BV41" s="347">
        <f t="shared" si="54"/>
        <v>0</v>
      </c>
      <c r="BW41" s="347"/>
      <c r="BX41" s="242"/>
      <c r="BY41" s="242"/>
      <c r="BZ41" s="347">
        <f t="shared" si="55"/>
        <v>0</v>
      </c>
      <c r="CA41" s="347"/>
      <c r="CB41" s="242"/>
      <c r="CC41" s="242"/>
      <c r="CD41" s="347">
        <f t="shared" si="56"/>
        <v>0</v>
      </c>
      <c r="CE41" s="347"/>
      <c r="CF41" s="242"/>
      <c r="CG41" s="242"/>
      <c r="CH41" s="347">
        <f t="shared" si="57"/>
        <v>0</v>
      </c>
      <c r="CI41" s="347"/>
      <c r="CJ41" s="242"/>
      <c r="CK41" s="242"/>
      <c r="CL41" s="347">
        <f t="shared" si="58"/>
        <v>0</v>
      </c>
      <c r="CM41" s="335"/>
      <c r="CN41" s="348"/>
      <c r="CO41" s="348"/>
      <c r="CP41" s="348">
        <f t="shared" si="59"/>
        <v>0</v>
      </c>
      <c r="CQ41" s="348"/>
      <c r="CR41" s="343"/>
      <c r="CS41" s="343"/>
      <c r="CT41" s="344">
        <f t="shared" si="60"/>
        <v>0</v>
      </c>
      <c r="CU41" s="345"/>
      <c r="CV41" s="239"/>
      <c r="CW41" s="239"/>
      <c r="CX41" s="344">
        <f t="shared" si="61"/>
        <v>0</v>
      </c>
      <c r="CY41" s="345"/>
      <c r="CZ41" s="239"/>
      <c r="DA41" s="239"/>
      <c r="DB41" s="344">
        <f t="shared" si="62"/>
        <v>0</v>
      </c>
      <c r="DC41" s="345"/>
      <c r="DD41" s="348"/>
      <c r="DE41" s="348"/>
      <c r="DF41" s="348">
        <f t="shared" si="63"/>
        <v>0</v>
      </c>
      <c r="DG41" s="348"/>
      <c r="DH41" s="348"/>
      <c r="DI41" s="348"/>
      <c r="DJ41" s="348">
        <f t="shared" si="64"/>
        <v>0</v>
      </c>
      <c r="DK41" s="348"/>
    </row>
    <row r="42" spans="1:115" ht="12.75" hidden="1" customHeight="1">
      <c r="A42" s="274"/>
      <c r="B42" s="339"/>
      <c r="C42" s="274" t="s">
        <v>275</v>
      </c>
      <c r="D42" s="275"/>
      <c r="E42" s="242">
        <f>I42+M42+Q42+U42+Y42+AJ42+AN42+AR42+AV42+BD42+BH42+BX42+CF42+CJ42+CN42+CR42+CV42+CZ42+AZ42+BL42+BT42</f>
        <v>0</v>
      </c>
      <c r="F42" s="338">
        <f t="shared" si="36"/>
        <v>0</v>
      </c>
      <c r="G42" s="346">
        <f t="shared" si="37"/>
        <v>0</v>
      </c>
      <c r="H42" s="346" t="e">
        <f t="shared" si="38"/>
        <v>#DIV/0!</v>
      </c>
      <c r="I42" s="242"/>
      <c r="J42" s="242"/>
      <c r="K42" s="347">
        <f t="shared" si="9"/>
        <v>0</v>
      </c>
      <c r="L42" s="347"/>
      <c r="M42" s="242"/>
      <c r="N42" s="242"/>
      <c r="O42" s="347">
        <f t="shared" si="39"/>
        <v>0</v>
      </c>
      <c r="P42" s="347"/>
      <c r="Q42" s="242"/>
      <c r="R42" s="242"/>
      <c r="S42" s="347">
        <f t="shared" si="40"/>
        <v>0</v>
      </c>
      <c r="T42" s="347"/>
      <c r="U42" s="242"/>
      <c r="V42" s="242"/>
      <c r="W42" s="347">
        <f t="shared" si="41"/>
        <v>0</v>
      </c>
      <c r="X42" s="347"/>
      <c r="Y42" s="242">
        <f t="shared" si="6"/>
        <v>0</v>
      </c>
      <c r="Z42" s="242">
        <f t="shared" si="6"/>
        <v>0</v>
      </c>
      <c r="AA42" s="347">
        <f t="shared" si="42"/>
        <v>0</v>
      </c>
      <c r="AB42" s="347"/>
      <c r="AC42" s="242"/>
      <c r="AD42" s="242"/>
      <c r="AE42" s="347">
        <f t="shared" si="43"/>
        <v>0</v>
      </c>
      <c r="AF42" s="347"/>
      <c r="AG42" s="242"/>
      <c r="AH42" s="242"/>
      <c r="AI42" s="347">
        <f t="shared" si="44"/>
        <v>0</v>
      </c>
      <c r="AJ42" s="242"/>
      <c r="AK42" s="242"/>
      <c r="AL42" s="347">
        <f t="shared" si="45"/>
        <v>0</v>
      </c>
      <c r="AM42" s="347"/>
      <c r="AN42" s="242"/>
      <c r="AO42" s="242"/>
      <c r="AP42" s="347">
        <f t="shared" si="46"/>
        <v>0</v>
      </c>
      <c r="AQ42" s="347"/>
      <c r="AR42" s="347"/>
      <c r="AS42" s="347"/>
      <c r="AT42" s="347">
        <f t="shared" si="47"/>
        <v>0</v>
      </c>
      <c r="AU42" s="347"/>
      <c r="AV42" s="242"/>
      <c r="AW42" s="242"/>
      <c r="AX42" s="347">
        <f t="shared" si="48"/>
        <v>0</v>
      </c>
      <c r="AY42" s="347"/>
      <c r="AZ42" s="242"/>
      <c r="BA42" s="242"/>
      <c r="BB42" s="347">
        <f t="shared" si="49"/>
        <v>0</v>
      </c>
      <c r="BC42" s="347"/>
      <c r="BD42" s="242"/>
      <c r="BE42" s="242"/>
      <c r="BF42" s="347">
        <f t="shared" si="50"/>
        <v>0</v>
      </c>
      <c r="BG42" s="347"/>
      <c r="BH42" s="242"/>
      <c r="BI42" s="242"/>
      <c r="BJ42" s="347">
        <f t="shared" si="51"/>
        <v>0</v>
      </c>
      <c r="BK42" s="347"/>
      <c r="BL42" s="242"/>
      <c r="BM42" s="242"/>
      <c r="BN42" s="347">
        <f t="shared" si="52"/>
        <v>0</v>
      </c>
      <c r="BO42" s="347"/>
      <c r="BP42" s="242"/>
      <c r="BQ42" s="242"/>
      <c r="BR42" s="347">
        <f t="shared" si="53"/>
        <v>0</v>
      </c>
      <c r="BS42" s="347"/>
      <c r="BT42" s="242"/>
      <c r="BU42" s="242"/>
      <c r="BV42" s="347">
        <f t="shared" si="54"/>
        <v>0</v>
      </c>
      <c r="BW42" s="347"/>
      <c r="BX42" s="242"/>
      <c r="BY42" s="242"/>
      <c r="BZ42" s="347">
        <f t="shared" si="55"/>
        <v>0</v>
      </c>
      <c r="CA42" s="347"/>
      <c r="CB42" s="242"/>
      <c r="CC42" s="242"/>
      <c r="CD42" s="347">
        <f t="shared" si="56"/>
        <v>0</v>
      </c>
      <c r="CE42" s="347"/>
      <c r="CF42" s="242"/>
      <c r="CG42" s="242"/>
      <c r="CH42" s="347">
        <f t="shared" si="57"/>
        <v>0</v>
      </c>
      <c r="CI42" s="347"/>
      <c r="CJ42" s="242"/>
      <c r="CK42" s="242"/>
      <c r="CL42" s="347">
        <f t="shared" si="58"/>
        <v>0</v>
      </c>
      <c r="CM42" s="335"/>
      <c r="CN42" s="348"/>
      <c r="CO42" s="348"/>
      <c r="CP42" s="348">
        <f t="shared" si="59"/>
        <v>0</v>
      </c>
      <c r="CQ42" s="348"/>
      <c r="CR42" s="343"/>
      <c r="CS42" s="343"/>
      <c r="CT42" s="344">
        <f t="shared" si="60"/>
        <v>0</v>
      </c>
      <c r="CU42" s="345"/>
      <c r="CV42" s="239"/>
      <c r="CW42" s="239"/>
      <c r="CX42" s="344">
        <f t="shared" si="61"/>
        <v>0</v>
      </c>
      <c r="CY42" s="345"/>
      <c r="CZ42" s="239"/>
      <c r="DA42" s="239"/>
      <c r="DB42" s="344">
        <f t="shared" si="62"/>
        <v>0</v>
      </c>
      <c r="DC42" s="345"/>
      <c r="DD42" s="348"/>
      <c r="DE42" s="348"/>
      <c r="DF42" s="348">
        <f t="shared" si="63"/>
        <v>0</v>
      </c>
      <c r="DG42" s="348"/>
      <c r="DH42" s="348"/>
      <c r="DI42" s="348"/>
      <c r="DJ42" s="348">
        <f t="shared" si="64"/>
        <v>0</v>
      </c>
      <c r="DK42" s="348"/>
    </row>
    <row r="43" spans="1:115" ht="13.5" hidden="1" customHeight="1">
      <c r="A43" s="274"/>
      <c r="B43" s="339"/>
      <c r="C43" s="274" t="s">
        <v>276</v>
      </c>
      <c r="D43" s="275"/>
      <c r="E43" s="242">
        <f>I43+M43+Q43+U43+Y43+AJ43+AN43+AR43+AV43+BD43+BH43+BX43+CF43+CJ43+CN43+CR43+CV43+CZ43+AZ43+BL43+BT43</f>
        <v>0</v>
      </c>
      <c r="F43" s="338">
        <f t="shared" si="36"/>
        <v>0</v>
      </c>
      <c r="G43" s="346">
        <f t="shared" si="37"/>
        <v>0</v>
      </c>
      <c r="H43" s="346" t="e">
        <f t="shared" si="38"/>
        <v>#DIV/0!</v>
      </c>
      <c r="I43" s="242"/>
      <c r="J43" s="242"/>
      <c r="K43" s="347">
        <f t="shared" si="9"/>
        <v>0</v>
      </c>
      <c r="L43" s="347"/>
      <c r="M43" s="242"/>
      <c r="N43" s="242"/>
      <c r="O43" s="347">
        <f t="shared" si="39"/>
        <v>0</v>
      </c>
      <c r="P43" s="347"/>
      <c r="Q43" s="242"/>
      <c r="R43" s="242"/>
      <c r="S43" s="347">
        <f t="shared" si="40"/>
        <v>0</v>
      </c>
      <c r="T43" s="347"/>
      <c r="U43" s="242"/>
      <c r="V43" s="242"/>
      <c r="W43" s="347">
        <f t="shared" si="41"/>
        <v>0</v>
      </c>
      <c r="X43" s="347"/>
      <c r="Y43" s="242">
        <f t="shared" ref="Y43:Z74" si="65">AC43</f>
        <v>0</v>
      </c>
      <c r="Z43" s="242">
        <f t="shared" si="65"/>
        <v>0</v>
      </c>
      <c r="AA43" s="347">
        <f t="shared" si="42"/>
        <v>0</v>
      </c>
      <c r="AB43" s="347"/>
      <c r="AC43" s="242"/>
      <c r="AD43" s="242"/>
      <c r="AE43" s="347">
        <f t="shared" si="43"/>
        <v>0</v>
      </c>
      <c r="AF43" s="347" t="e">
        <f>AD43/AC43</f>
        <v>#DIV/0!</v>
      </c>
      <c r="AG43" s="242"/>
      <c r="AH43" s="242"/>
      <c r="AI43" s="347">
        <f t="shared" si="44"/>
        <v>0</v>
      </c>
      <c r="AJ43" s="242"/>
      <c r="AK43" s="242"/>
      <c r="AL43" s="347">
        <f t="shared" si="45"/>
        <v>0</v>
      </c>
      <c r="AM43" s="347"/>
      <c r="AN43" s="242"/>
      <c r="AO43" s="242"/>
      <c r="AP43" s="347">
        <f t="shared" si="46"/>
        <v>0</v>
      </c>
      <c r="AQ43" s="347"/>
      <c r="AR43" s="347"/>
      <c r="AS43" s="347"/>
      <c r="AT43" s="347">
        <f t="shared" si="47"/>
        <v>0</v>
      </c>
      <c r="AU43" s="347"/>
      <c r="AV43" s="242"/>
      <c r="AW43" s="242"/>
      <c r="AX43" s="347">
        <f t="shared" si="48"/>
        <v>0</v>
      </c>
      <c r="AY43" s="347"/>
      <c r="AZ43" s="242"/>
      <c r="BA43" s="242"/>
      <c r="BB43" s="347">
        <f t="shared" si="49"/>
        <v>0</v>
      </c>
      <c r="BC43" s="347"/>
      <c r="BD43" s="242"/>
      <c r="BE43" s="242"/>
      <c r="BF43" s="347">
        <f t="shared" si="50"/>
        <v>0</v>
      </c>
      <c r="BG43" s="347"/>
      <c r="BH43" s="242"/>
      <c r="BI43" s="242"/>
      <c r="BJ43" s="347">
        <f t="shared" si="51"/>
        <v>0</v>
      </c>
      <c r="BK43" s="347"/>
      <c r="BL43" s="242"/>
      <c r="BM43" s="242"/>
      <c r="BN43" s="347">
        <f t="shared" si="52"/>
        <v>0</v>
      </c>
      <c r="BO43" s="347"/>
      <c r="BP43" s="242"/>
      <c r="BQ43" s="242"/>
      <c r="BR43" s="347">
        <f t="shared" si="53"/>
        <v>0</v>
      </c>
      <c r="BS43" s="347"/>
      <c r="BT43" s="242"/>
      <c r="BU43" s="242"/>
      <c r="BV43" s="347">
        <f t="shared" si="54"/>
        <v>0</v>
      </c>
      <c r="BW43" s="347"/>
      <c r="BX43" s="242"/>
      <c r="BY43" s="242"/>
      <c r="BZ43" s="347">
        <f t="shared" si="55"/>
        <v>0</v>
      </c>
      <c r="CA43" s="347"/>
      <c r="CB43" s="242"/>
      <c r="CC43" s="242"/>
      <c r="CD43" s="347">
        <f t="shared" si="56"/>
        <v>0</v>
      </c>
      <c r="CE43" s="347"/>
      <c r="CF43" s="242"/>
      <c r="CG43" s="242"/>
      <c r="CH43" s="347">
        <f t="shared" si="57"/>
        <v>0</v>
      </c>
      <c r="CI43" s="347"/>
      <c r="CJ43" s="242"/>
      <c r="CK43" s="242"/>
      <c r="CL43" s="347">
        <f t="shared" si="58"/>
        <v>0</v>
      </c>
      <c r="CM43" s="335"/>
      <c r="CN43" s="348"/>
      <c r="CO43" s="348"/>
      <c r="CP43" s="348">
        <f t="shared" si="59"/>
        <v>0</v>
      </c>
      <c r="CQ43" s="348"/>
      <c r="CR43" s="343"/>
      <c r="CS43" s="343"/>
      <c r="CT43" s="344">
        <f t="shared" si="60"/>
        <v>0</v>
      </c>
      <c r="CU43" s="345"/>
      <c r="CV43" s="239"/>
      <c r="CW43" s="239"/>
      <c r="CX43" s="344">
        <f t="shared" si="61"/>
        <v>0</v>
      </c>
      <c r="CY43" s="345"/>
      <c r="CZ43" s="239"/>
      <c r="DA43" s="239"/>
      <c r="DB43" s="344">
        <f t="shared" si="62"/>
        <v>0</v>
      </c>
      <c r="DC43" s="345"/>
      <c r="DD43" s="348"/>
      <c r="DE43" s="348"/>
      <c r="DF43" s="348">
        <f t="shared" si="63"/>
        <v>0</v>
      </c>
      <c r="DG43" s="348"/>
      <c r="DH43" s="348"/>
      <c r="DI43" s="348"/>
      <c r="DJ43" s="348">
        <f t="shared" si="64"/>
        <v>0</v>
      </c>
      <c r="DK43" s="348"/>
    </row>
    <row r="44" spans="1:115" ht="13.5" hidden="1" customHeight="1">
      <c r="A44" s="274"/>
      <c r="B44" s="352" t="s">
        <v>784</v>
      </c>
      <c r="C44" s="280" t="s">
        <v>785</v>
      </c>
      <c r="D44" s="275"/>
      <c r="E44" s="242"/>
      <c r="F44" s="338">
        <f t="shared" si="36"/>
        <v>0</v>
      </c>
      <c r="G44" s="346">
        <f t="shared" si="37"/>
        <v>0</v>
      </c>
      <c r="H44" s="346">
        <v>0</v>
      </c>
      <c r="I44" s="242"/>
      <c r="J44" s="242"/>
      <c r="K44" s="347"/>
      <c r="L44" s="347"/>
      <c r="M44" s="242"/>
      <c r="N44" s="242"/>
      <c r="O44" s="347"/>
      <c r="P44" s="347"/>
      <c r="Q44" s="242"/>
      <c r="R44" s="242"/>
      <c r="S44" s="347"/>
      <c r="T44" s="347"/>
      <c r="U44" s="242"/>
      <c r="V44" s="242"/>
      <c r="W44" s="347"/>
      <c r="X44" s="347"/>
      <c r="Y44" s="242"/>
      <c r="Z44" s="242"/>
      <c r="AA44" s="347"/>
      <c r="AB44" s="347"/>
      <c r="AC44" s="242"/>
      <c r="AD44" s="242"/>
      <c r="AE44" s="347"/>
      <c r="AF44" s="347"/>
      <c r="AG44" s="242"/>
      <c r="AH44" s="242"/>
      <c r="AI44" s="347"/>
      <c r="AJ44" s="242"/>
      <c r="AK44" s="242"/>
      <c r="AL44" s="347"/>
      <c r="AM44" s="347"/>
      <c r="AN44" s="242"/>
      <c r="AO44" s="242"/>
      <c r="AP44" s="347"/>
      <c r="AQ44" s="347"/>
      <c r="AR44" s="347"/>
      <c r="AS44" s="347"/>
      <c r="AT44" s="347"/>
      <c r="AU44" s="347"/>
      <c r="AV44" s="242"/>
      <c r="AW44" s="242"/>
      <c r="AX44" s="347"/>
      <c r="AY44" s="347"/>
      <c r="AZ44" s="242"/>
      <c r="BA44" s="242"/>
      <c r="BB44" s="347"/>
      <c r="BC44" s="347"/>
      <c r="BD44" s="242"/>
      <c r="BE44" s="242"/>
      <c r="BF44" s="347"/>
      <c r="BG44" s="347"/>
      <c r="BH44" s="242"/>
      <c r="BI44" s="242"/>
      <c r="BJ44" s="347"/>
      <c r="BK44" s="347"/>
      <c r="BL44" s="242"/>
      <c r="BM44" s="242"/>
      <c r="BN44" s="347"/>
      <c r="BO44" s="347"/>
      <c r="BP44" s="242"/>
      <c r="BQ44" s="242"/>
      <c r="BR44" s="347"/>
      <c r="BS44" s="347"/>
      <c r="BT44" s="242"/>
      <c r="BU44" s="242"/>
      <c r="BV44" s="347"/>
      <c r="BW44" s="347"/>
      <c r="BX44" s="242"/>
      <c r="BY44" s="242"/>
      <c r="BZ44" s="347"/>
      <c r="CA44" s="347"/>
      <c r="CB44" s="242"/>
      <c r="CC44" s="242"/>
      <c r="CD44" s="347"/>
      <c r="CE44" s="347"/>
      <c r="CF44" s="242"/>
      <c r="CG44" s="242"/>
      <c r="CH44" s="347"/>
      <c r="CI44" s="347"/>
      <c r="CJ44" s="242"/>
      <c r="CK44" s="242"/>
      <c r="CL44" s="347"/>
      <c r="CM44" s="335"/>
      <c r="CN44" s="348"/>
      <c r="CO44" s="348"/>
      <c r="CP44" s="348"/>
      <c r="CQ44" s="348"/>
      <c r="CR44" s="343"/>
      <c r="CS44" s="343"/>
      <c r="CT44" s="344"/>
      <c r="CU44" s="345"/>
      <c r="CV44" s="239"/>
      <c r="CW44" s="239"/>
      <c r="CX44" s="344"/>
      <c r="CY44" s="345"/>
      <c r="CZ44" s="239"/>
      <c r="DA44" s="239"/>
      <c r="DB44" s="344"/>
      <c r="DC44" s="345"/>
      <c r="DD44" s="348"/>
      <c r="DE44" s="348"/>
      <c r="DF44" s="348"/>
      <c r="DG44" s="348"/>
      <c r="DH44" s="348"/>
      <c r="DI44" s="348"/>
      <c r="DJ44" s="348"/>
      <c r="DK44" s="348"/>
    </row>
    <row r="45" spans="1:115" ht="13.5" hidden="1" customHeight="1">
      <c r="A45" s="274"/>
      <c r="B45" s="352" t="s">
        <v>709</v>
      </c>
      <c r="C45" s="282" t="s">
        <v>710</v>
      </c>
      <c r="D45" s="275"/>
      <c r="E45" s="242"/>
      <c r="F45" s="338">
        <f t="shared" si="36"/>
        <v>0</v>
      </c>
      <c r="G45" s="346">
        <f t="shared" si="37"/>
        <v>0</v>
      </c>
      <c r="H45" s="346">
        <v>0</v>
      </c>
      <c r="I45" s="242"/>
      <c r="J45" s="242"/>
      <c r="K45" s="347"/>
      <c r="L45" s="347"/>
      <c r="M45" s="242"/>
      <c r="N45" s="242"/>
      <c r="O45" s="347"/>
      <c r="P45" s="347"/>
      <c r="Q45" s="242"/>
      <c r="R45" s="242"/>
      <c r="S45" s="347"/>
      <c r="T45" s="347"/>
      <c r="U45" s="242"/>
      <c r="V45" s="242"/>
      <c r="W45" s="347"/>
      <c r="X45" s="347"/>
      <c r="Y45" s="242"/>
      <c r="Z45" s="242"/>
      <c r="AA45" s="347"/>
      <c r="AB45" s="347"/>
      <c r="AC45" s="242"/>
      <c r="AD45" s="242"/>
      <c r="AE45" s="347"/>
      <c r="AF45" s="347"/>
      <c r="AG45" s="242"/>
      <c r="AH45" s="242"/>
      <c r="AI45" s="347"/>
      <c r="AJ45" s="242"/>
      <c r="AK45" s="242"/>
      <c r="AL45" s="347"/>
      <c r="AM45" s="347"/>
      <c r="AN45" s="242"/>
      <c r="AO45" s="242"/>
      <c r="AP45" s="347"/>
      <c r="AQ45" s="347"/>
      <c r="AR45" s="347"/>
      <c r="AS45" s="347"/>
      <c r="AT45" s="347"/>
      <c r="AU45" s="347"/>
      <c r="AV45" s="242"/>
      <c r="AW45" s="242"/>
      <c r="AX45" s="347"/>
      <c r="AY45" s="347"/>
      <c r="AZ45" s="242"/>
      <c r="BA45" s="242"/>
      <c r="BB45" s="347"/>
      <c r="BC45" s="347"/>
      <c r="BD45" s="242"/>
      <c r="BE45" s="242"/>
      <c r="BF45" s="347"/>
      <c r="BG45" s="347"/>
      <c r="BH45" s="242"/>
      <c r="BI45" s="242"/>
      <c r="BJ45" s="347"/>
      <c r="BK45" s="347"/>
      <c r="BL45" s="242"/>
      <c r="BM45" s="242"/>
      <c r="BN45" s="347"/>
      <c r="BO45" s="347"/>
      <c r="BP45" s="242"/>
      <c r="BQ45" s="242"/>
      <c r="BR45" s="347"/>
      <c r="BS45" s="347"/>
      <c r="BT45" s="242"/>
      <c r="BU45" s="242"/>
      <c r="BV45" s="347"/>
      <c r="BW45" s="347"/>
      <c r="BX45" s="242"/>
      <c r="BY45" s="242"/>
      <c r="BZ45" s="347"/>
      <c r="CA45" s="347"/>
      <c r="CB45" s="242"/>
      <c r="CC45" s="242"/>
      <c r="CD45" s="347"/>
      <c r="CE45" s="347"/>
      <c r="CF45" s="242"/>
      <c r="CG45" s="242"/>
      <c r="CH45" s="347"/>
      <c r="CI45" s="347"/>
      <c r="CJ45" s="242"/>
      <c r="CK45" s="242"/>
      <c r="CL45" s="347"/>
      <c r="CM45" s="335"/>
      <c r="CN45" s="348"/>
      <c r="CO45" s="348"/>
      <c r="CP45" s="348"/>
      <c r="CQ45" s="348"/>
      <c r="CR45" s="343"/>
      <c r="CS45" s="343"/>
      <c r="CT45" s="344"/>
      <c r="CU45" s="345"/>
      <c r="CV45" s="239"/>
      <c r="CW45" s="239"/>
      <c r="CX45" s="344"/>
      <c r="CY45" s="345"/>
      <c r="CZ45" s="239"/>
      <c r="DA45" s="239"/>
      <c r="DB45" s="344"/>
      <c r="DC45" s="345"/>
      <c r="DD45" s="348"/>
      <c r="DE45" s="348"/>
      <c r="DF45" s="348"/>
      <c r="DG45" s="348"/>
      <c r="DH45" s="348"/>
      <c r="DI45" s="348"/>
      <c r="DJ45" s="348"/>
      <c r="DK45" s="348"/>
    </row>
    <row r="46" spans="1:115" ht="13.5" hidden="1" customHeight="1">
      <c r="A46" s="274"/>
      <c r="B46" s="352"/>
      <c r="C46" s="282" t="s">
        <v>786</v>
      </c>
      <c r="D46" s="275"/>
      <c r="E46" s="242"/>
      <c r="F46" s="338">
        <f t="shared" si="36"/>
        <v>0</v>
      </c>
      <c r="G46" s="346">
        <f t="shared" si="37"/>
        <v>0</v>
      </c>
      <c r="H46" s="346">
        <v>0</v>
      </c>
      <c r="I46" s="242"/>
      <c r="J46" s="242"/>
      <c r="K46" s="347"/>
      <c r="L46" s="347"/>
      <c r="M46" s="242"/>
      <c r="N46" s="242"/>
      <c r="O46" s="347"/>
      <c r="P46" s="347"/>
      <c r="Q46" s="242"/>
      <c r="R46" s="242"/>
      <c r="S46" s="347"/>
      <c r="T46" s="347"/>
      <c r="U46" s="242"/>
      <c r="V46" s="242"/>
      <c r="W46" s="347"/>
      <c r="X46" s="347"/>
      <c r="Y46" s="242"/>
      <c r="Z46" s="242"/>
      <c r="AA46" s="347"/>
      <c r="AB46" s="347"/>
      <c r="AC46" s="242"/>
      <c r="AD46" s="242"/>
      <c r="AE46" s="347"/>
      <c r="AF46" s="347"/>
      <c r="AG46" s="242"/>
      <c r="AH46" s="242"/>
      <c r="AI46" s="347"/>
      <c r="AJ46" s="242"/>
      <c r="AK46" s="242"/>
      <c r="AL46" s="347"/>
      <c r="AM46" s="347"/>
      <c r="AN46" s="242"/>
      <c r="AO46" s="242"/>
      <c r="AP46" s="347"/>
      <c r="AQ46" s="347"/>
      <c r="AR46" s="347"/>
      <c r="AS46" s="347"/>
      <c r="AT46" s="347"/>
      <c r="AU46" s="347"/>
      <c r="AV46" s="242"/>
      <c r="AW46" s="242"/>
      <c r="AX46" s="347"/>
      <c r="AY46" s="347"/>
      <c r="AZ46" s="242"/>
      <c r="BA46" s="242"/>
      <c r="BB46" s="347"/>
      <c r="BC46" s="347"/>
      <c r="BD46" s="242"/>
      <c r="BE46" s="242"/>
      <c r="BF46" s="347"/>
      <c r="BG46" s="347"/>
      <c r="BH46" s="242"/>
      <c r="BI46" s="242"/>
      <c r="BJ46" s="347"/>
      <c r="BK46" s="347"/>
      <c r="BL46" s="242"/>
      <c r="BM46" s="242"/>
      <c r="BN46" s="347"/>
      <c r="BO46" s="347"/>
      <c r="BP46" s="242"/>
      <c r="BQ46" s="242"/>
      <c r="BR46" s="347"/>
      <c r="BS46" s="347"/>
      <c r="BT46" s="242"/>
      <c r="BU46" s="242"/>
      <c r="BV46" s="347"/>
      <c r="BW46" s="347"/>
      <c r="BX46" s="242"/>
      <c r="BY46" s="242"/>
      <c r="BZ46" s="347"/>
      <c r="CA46" s="347"/>
      <c r="CB46" s="242"/>
      <c r="CC46" s="242"/>
      <c r="CD46" s="347"/>
      <c r="CE46" s="347"/>
      <c r="CF46" s="242"/>
      <c r="CG46" s="242"/>
      <c r="CH46" s="347"/>
      <c r="CI46" s="347"/>
      <c r="CJ46" s="242"/>
      <c r="CK46" s="242"/>
      <c r="CL46" s="347"/>
      <c r="CM46" s="335"/>
      <c r="CN46" s="348"/>
      <c r="CO46" s="348"/>
      <c r="CP46" s="348"/>
      <c r="CQ46" s="348"/>
      <c r="CR46" s="343"/>
      <c r="CS46" s="343"/>
      <c r="CT46" s="344"/>
      <c r="CU46" s="345"/>
      <c r="CV46" s="239"/>
      <c r="CW46" s="239"/>
      <c r="CX46" s="344"/>
      <c r="CY46" s="345"/>
      <c r="CZ46" s="239"/>
      <c r="DA46" s="239"/>
      <c r="DB46" s="344"/>
      <c r="DC46" s="345"/>
      <c r="DD46" s="348"/>
      <c r="DE46" s="348"/>
      <c r="DF46" s="348"/>
      <c r="DG46" s="348"/>
      <c r="DH46" s="348"/>
      <c r="DI46" s="348"/>
      <c r="DJ46" s="348"/>
      <c r="DK46" s="348"/>
    </row>
    <row r="47" spans="1:115" ht="13.5" hidden="1" customHeight="1">
      <c r="A47" s="274"/>
      <c r="B47" s="352"/>
      <c r="C47" s="282" t="s">
        <v>711</v>
      </c>
      <c r="D47" s="275"/>
      <c r="E47" s="242"/>
      <c r="F47" s="338">
        <f t="shared" si="36"/>
        <v>0</v>
      </c>
      <c r="G47" s="346"/>
      <c r="H47" s="346"/>
      <c r="I47" s="242"/>
      <c r="J47" s="242"/>
      <c r="K47" s="347"/>
      <c r="L47" s="347"/>
      <c r="M47" s="242"/>
      <c r="N47" s="242"/>
      <c r="O47" s="347"/>
      <c r="P47" s="347"/>
      <c r="Q47" s="242"/>
      <c r="R47" s="242"/>
      <c r="S47" s="347"/>
      <c r="T47" s="347"/>
      <c r="U47" s="242"/>
      <c r="V47" s="242"/>
      <c r="W47" s="347"/>
      <c r="X47" s="347"/>
      <c r="Y47" s="242"/>
      <c r="Z47" s="242"/>
      <c r="AA47" s="347"/>
      <c r="AB47" s="347"/>
      <c r="AC47" s="242"/>
      <c r="AD47" s="242"/>
      <c r="AE47" s="347"/>
      <c r="AF47" s="347"/>
      <c r="AG47" s="242"/>
      <c r="AH47" s="242"/>
      <c r="AI47" s="347"/>
      <c r="AJ47" s="242"/>
      <c r="AK47" s="242"/>
      <c r="AL47" s="347"/>
      <c r="AM47" s="347"/>
      <c r="AN47" s="242"/>
      <c r="AO47" s="242"/>
      <c r="AP47" s="347"/>
      <c r="AQ47" s="347"/>
      <c r="AR47" s="347"/>
      <c r="AS47" s="347"/>
      <c r="AT47" s="347"/>
      <c r="AU47" s="347"/>
      <c r="AV47" s="242"/>
      <c r="AW47" s="242"/>
      <c r="AX47" s="347"/>
      <c r="AY47" s="347"/>
      <c r="AZ47" s="242"/>
      <c r="BA47" s="242"/>
      <c r="BB47" s="347"/>
      <c r="BC47" s="347"/>
      <c r="BD47" s="242"/>
      <c r="BE47" s="242"/>
      <c r="BF47" s="347"/>
      <c r="BG47" s="347"/>
      <c r="BH47" s="242"/>
      <c r="BI47" s="242"/>
      <c r="BJ47" s="347"/>
      <c r="BK47" s="347"/>
      <c r="BL47" s="242"/>
      <c r="BM47" s="242"/>
      <c r="BN47" s="347"/>
      <c r="BO47" s="347"/>
      <c r="BP47" s="242"/>
      <c r="BQ47" s="242"/>
      <c r="BR47" s="347"/>
      <c r="BS47" s="347"/>
      <c r="BT47" s="242"/>
      <c r="BU47" s="242"/>
      <c r="BV47" s="347"/>
      <c r="BW47" s="347"/>
      <c r="BX47" s="242"/>
      <c r="BY47" s="242"/>
      <c r="BZ47" s="347"/>
      <c r="CA47" s="347"/>
      <c r="CB47" s="242"/>
      <c r="CC47" s="242"/>
      <c r="CD47" s="347"/>
      <c r="CE47" s="347"/>
      <c r="CF47" s="242"/>
      <c r="CG47" s="242"/>
      <c r="CH47" s="347"/>
      <c r="CI47" s="347"/>
      <c r="CJ47" s="242"/>
      <c r="CK47" s="242"/>
      <c r="CL47" s="347"/>
      <c r="CM47" s="335"/>
      <c r="CN47" s="348"/>
      <c r="CO47" s="348"/>
      <c r="CP47" s="348"/>
      <c r="CQ47" s="348"/>
      <c r="CR47" s="343"/>
      <c r="CS47" s="343"/>
      <c r="CT47" s="344"/>
      <c r="CU47" s="345"/>
      <c r="CV47" s="239"/>
      <c r="CW47" s="239"/>
      <c r="CX47" s="344"/>
      <c r="CY47" s="345"/>
      <c r="CZ47" s="239"/>
      <c r="DA47" s="239"/>
      <c r="DB47" s="344"/>
      <c r="DC47" s="345"/>
      <c r="DD47" s="348"/>
      <c r="DE47" s="348"/>
      <c r="DF47" s="348"/>
      <c r="DG47" s="348"/>
      <c r="DH47" s="348"/>
      <c r="DI47" s="348"/>
      <c r="DJ47" s="348"/>
      <c r="DK47" s="348"/>
    </row>
    <row r="48" spans="1:115" ht="13.5" hidden="1" customHeight="1">
      <c r="A48" s="274"/>
      <c r="B48" s="352"/>
      <c r="C48" s="282" t="s">
        <v>712</v>
      </c>
      <c r="D48" s="275"/>
      <c r="E48" s="242"/>
      <c r="F48" s="338">
        <f t="shared" si="36"/>
        <v>0</v>
      </c>
      <c r="G48" s="346"/>
      <c r="H48" s="346"/>
      <c r="I48" s="242"/>
      <c r="J48" s="242"/>
      <c r="K48" s="347"/>
      <c r="L48" s="347"/>
      <c r="M48" s="242"/>
      <c r="N48" s="242"/>
      <c r="O48" s="347"/>
      <c r="P48" s="347"/>
      <c r="Q48" s="242"/>
      <c r="R48" s="242"/>
      <c r="S48" s="347"/>
      <c r="T48" s="347"/>
      <c r="U48" s="242"/>
      <c r="V48" s="242"/>
      <c r="W48" s="347"/>
      <c r="X48" s="347"/>
      <c r="Y48" s="242"/>
      <c r="Z48" s="242"/>
      <c r="AA48" s="347"/>
      <c r="AB48" s="347"/>
      <c r="AC48" s="242"/>
      <c r="AD48" s="242"/>
      <c r="AE48" s="347"/>
      <c r="AF48" s="347"/>
      <c r="AG48" s="242"/>
      <c r="AH48" s="242"/>
      <c r="AI48" s="347"/>
      <c r="AJ48" s="242"/>
      <c r="AK48" s="242"/>
      <c r="AL48" s="347"/>
      <c r="AM48" s="347"/>
      <c r="AN48" s="242"/>
      <c r="AO48" s="242"/>
      <c r="AP48" s="347"/>
      <c r="AQ48" s="347"/>
      <c r="AR48" s="347"/>
      <c r="AS48" s="347"/>
      <c r="AT48" s="347"/>
      <c r="AU48" s="347"/>
      <c r="AV48" s="242"/>
      <c r="AW48" s="242"/>
      <c r="AX48" s="347"/>
      <c r="AY48" s="347"/>
      <c r="AZ48" s="242"/>
      <c r="BA48" s="242"/>
      <c r="BB48" s="347"/>
      <c r="BC48" s="347"/>
      <c r="BD48" s="242"/>
      <c r="BE48" s="242"/>
      <c r="BF48" s="347"/>
      <c r="BG48" s="347"/>
      <c r="BH48" s="242"/>
      <c r="BI48" s="242"/>
      <c r="BJ48" s="347"/>
      <c r="BK48" s="347"/>
      <c r="BL48" s="242"/>
      <c r="BM48" s="242"/>
      <c r="BN48" s="347"/>
      <c r="BO48" s="347"/>
      <c r="BP48" s="242"/>
      <c r="BQ48" s="242"/>
      <c r="BR48" s="347"/>
      <c r="BS48" s="347"/>
      <c r="BT48" s="242"/>
      <c r="BU48" s="242"/>
      <c r="BV48" s="347"/>
      <c r="BW48" s="347"/>
      <c r="BX48" s="242"/>
      <c r="BY48" s="242"/>
      <c r="BZ48" s="347"/>
      <c r="CA48" s="347"/>
      <c r="CB48" s="242"/>
      <c r="CC48" s="242"/>
      <c r="CD48" s="347"/>
      <c r="CE48" s="347"/>
      <c r="CF48" s="242"/>
      <c r="CG48" s="242"/>
      <c r="CH48" s="347"/>
      <c r="CI48" s="347"/>
      <c r="CJ48" s="242"/>
      <c r="CK48" s="242"/>
      <c r="CL48" s="347"/>
      <c r="CM48" s="335"/>
      <c r="CN48" s="348"/>
      <c r="CO48" s="348"/>
      <c r="CP48" s="348"/>
      <c r="CQ48" s="348"/>
      <c r="CR48" s="343"/>
      <c r="CS48" s="343"/>
      <c r="CT48" s="344"/>
      <c r="CU48" s="345"/>
      <c r="CV48" s="239"/>
      <c r="CW48" s="239"/>
      <c r="CX48" s="344"/>
      <c r="CY48" s="345"/>
      <c r="CZ48" s="239"/>
      <c r="DA48" s="239"/>
      <c r="DB48" s="344"/>
      <c r="DC48" s="345"/>
      <c r="DD48" s="348"/>
      <c r="DE48" s="348"/>
      <c r="DF48" s="348"/>
      <c r="DG48" s="348"/>
      <c r="DH48" s="348"/>
      <c r="DI48" s="348"/>
      <c r="DJ48" s="348"/>
      <c r="DK48" s="348"/>
    </row>
    <row r="49" spans="1:115" ht="13.5" hidden="1" customHeight="1">
      <c r="A49" s="274"/>
      <c r="B49" s="352"/>
      <c r="C49" s="282" t="s">
        <v>713</v>
      </c>
      <c r="D49" s="275"/>
      <c r="E49" s="242"/>
      <c r="F49" s="338">
        <f t="shared" si="36"/>
        <v>0</v>
      </c>
      <c r="G49" s="346"/>
      <c r="H49" s="346"/>
      <c r="I49" s="242"/>
      <c r="J49" s="242"/>
      <c r="K49" s="347"/>
      <c r="L49" s="347"/>
      <c r="M49" s="242"/>
      <c r="N49" s="242"/>
      <c r="O49" s="347"/>
      <c r="P49" s="347"/>
      <c r="Q49" s="242"/>
      <c r="R49" s="242"/>
      <c r="S49" s="347"/>
      <c r="T49" s="347"/>
      <c r="U49" s="242"/>
      <c r="V49" s="242"/>
      <c r="W49" s="347"/>
      <c r="X49" s="347"/>
      <c r="Y49" s="242"/>
      <c r="Z49" s="242"/>
      <c r="AA49" s="347"/>
      <c r="AB49" s="347"/>
      <c r="AC49" s="242"/>
      <c r="AD49" s="242"/>
      <c r="AE49" s="347"/>
      <c r="AF49" s="347"/>
      <c r="AG49" s="242"/>
      <c r="AH49" s="242"/>
      <c r="AI49" s="347"/>
      <c r="AJ49" s="242"/>
      <c r="AK49" s="242"/>
      <c r="AL49" s="347"/>
      <c r="AM49" s="347"/>
      <c r="AN49" s="242"/>
      <c r="AO49" s="242"/>
      <c r="AP49" s="347"/>
      <c r="AQ49" s="347"/>
      <c r="AR49" s="347"/>
      <c r="AS49" s="347"/>
      <c r="AT49" s="347"/>
      <c r="AU49" s="347"/>
      <c r="AV49" s="242"/>
      <c r="AW49" s="242"/>
      <c r="AX49" s="347"/>
      <c r="AY49" s="347"/>
      <c r="AZ49" s="242"/>
      <c r="BA49" s="242"/>
      <c r="BB49" s="347"/>
      <c r="BC49" s="347"/>
      <c r="BD49" s="242"/>
      <c r="BE49" s="242"/>
      <c r="BF49" s="347"/>
      <c r="BG49" s="347"/>
      <c r="BH49" s="242"/>
      <c r="BI49" s="242"/>
      <c r="BJ49" s="347"/>
      <c r="BK49" s="347"/>
      <c r="BL49" s="242"/>
      <c r="BM49" s="242"/>
      <c r="BN49" s="347"/>
      <c r="BO49" s="347"/>
      <c r="BP49" s="242"/>
      <c r="BQ49" s="242"/>
      <c r="BR49" s="347"/>
      <c r="BS49" s="347"/>
      <c r="BT49" s="242"/>
      <c r="BU49" s="242"/>
      <c r="BV49" s="347"/>
      <c r="BW49" s="347"/>
      <c r="BX49" s="242"/>
      <c r="BY49" s="242"/>
      <c r="BZ49" s="347"/>
      <c r="CA49" s="347"/>
      <c r="CB49" s="242"/>
      <c r="CC49" s="242"/>
      <c r="CD49" s="347"/>
      <c r="CE49" s="347"/>
      <c r="CF49" s="242"/>
      <c r="CG49" s="242"/>
      <c r="CH49" s="347"/>
      <c r="CI49" s="347"/>
      <c r="CJ49" s="242"/>
      <c r="CK49" s="242"/>
      <c r="CL49" s="347"/>
      <c r="CM49" s="335"/>
      <c r="CN49" s="348"/>
      <c r="CO49" s="348"/>
      <c r="CP49" s="348"/>
      <c r="CQ49" s="348"/>
      <c r="CR49" s="343"/>
      <c r="CS49" s="343"/>
      <c r="CT49" s="344"/>
      <c r="CU49" s="345"/>
      <c r="CV49" s="239"/>
      <c r="CW49" s="239"/>
      <c r="CX49" s="344"/>
      <c r="CY49" s="345"/>
      <c r="CZ49" s="239"/>
      <c r="DA49" s="239"/>
      <c r="DB49" s="344"/>
      <c r="DC49" s="345"/>
      <c r="DD49" s="348"/>
      <c r="DE49" s="348"/>
      <c r="DF49" s="348"/>
      <c r="DG49" s="348"/>
      <c r="DH49" s="348"/>
      <c r="DI49" s="348"/>
      <c r="DJ49" s="348"/>
      <c r="DK49" s="348"/>
    </row>
    <row r="50" spans="1:115" ht="12.75" hidden="1" customHeight="1">
      <c r="A50" s="274"/>
      <c r="B50" s="339"/>
      <c r="C50" s="274" t="s">
        <v>714</v>
      </c>
      <c r="D50" s="275"/>
      <c r="E50" s="356">
        <v>0</v>
      </c>
      <c r="F50" s="338">
        <f t="shared" si="36"/>
        <v>0</v>
      </c>
      <c r="G50" s="346">
        <f t="shared" si="37"/>
        <v>0</v>
      </c>
      <c r="H50" s="346">
        <v>0</v>
      </c>
      <c r="I50" s="242"/>
      <c r="J50" s="242"/>
      <c r="K50" s="347">
        <f t="shared" si="9"/>
        <v>0</v>
      </c>
      <c r="L50" s="347"/>
      <c r="M50" s="242"/>
      <c r="N50" s="242"/>
      <c r="O50" s="347">
        <f t="shared" si="39"/>
        <v>0</v>
      </c>
      <c r="P50" s="347"/>
      <c r="Q50" s="242"/>
      <c r="R50" s="242"/>
      <c r="S50" s="347">
        <f t="shared" si="40"/>
        <v>0</v>
      </c>
      <c r="T50" s="347"/>
      <c r="U50" s="242"/>
      <c r="V50" s="242"/>
      <c r="W50" s="347">
        <f t="shared" si="41"/>
        <v>0</v>
      </c>
      <c r="X50" s="347"/>
      <c r="Y50" s="242">
        <f t="shared" si="65"/>
        <v>0</v>
      </c>
      <c r="Z50" s="242">
        <f t="shared" si="65"/>
        <v>0</v>
      </c>
      <c r="AA50" s="347">
        <f t="shared" si="42"/>
        <v>0</v>
      </c>
      <c r="AB50" s="347"/>
      <c r="AC50" s="242"/>
      <c r="AD50" s="242"/>
      <c r="AE50" s="347">
        <f t="shared" si="43"/>
        <v>0</v>
      </c>
      <c r="AF50" s="347" t="e">
        <f>AD50/AC50</f>
        <v>#DIV/0!</v>
      </c>
      <c r="AG50" s="242"/>
      <c r="AH50" s="242"/>
      <c r="AI50" s="347">
        <f t="shared" si="44"/>
        <v>0</v>
      </c>
      <c r="AJ50" s="242"/>
      <c r="AK50" s="242"/>
      <c r="AL50" s="347">
        <f t="shared" si="45"/>
        <v>0</v>
      </c>
      <c r="AM50" s="347"/>
      <c r="AN50" s="242"/>
      <c r="AO50" s="242"/>
      <c r="AP50" s="347">
        <f t="shared" si="46"/>
        <v>0</v>
      </c>
      <c r="AQ50" s="347"/>
      <c r="AR50" s="347"/>
      <c r="AS50" s="347"/>
      <c r="AT50" s="347">
        <f t="shared" si="47"/>
        <v>0</v>
      </c>
      <c r="AU50" s="347"/>
      <c r="AV50" s="242"/>
      <c r="AW50" s="242"/>
      <c r="AX50" s="347">
        <f t="shared" si="48"/>
        <v>0</v>
      </c>
      <c r="AY50" s="347"/>
      <c r="AZ50" s="242"/>
      <c r="BA50" s="242"/>
      <c r="BB50" s="347">
        <f t="shared" si="49"/>
        <v>0</v>
      </c>
      <c r="BC50" s="347"/>
      <c r="BD50" s="242"/>
      <c r="BE50" s="242"/>
      <c r="BF50" s="347">
        <f t="shared" si="50"/>
        <v>0</v>
      </c>
      <c r="BG50" s="347"/>
      <c r="BH50" s="242"/>
      <c r="BI50" s="242"/>
      <c r="BJ50" s="347">
        <f t="shared" si="51"/>
        <v>0</v>
      </c>
      <c r="BK50" s="347"/>
      <c r="BL50" s="242"/>
      <c r="BM50" s="242"/>
      <c r="BN50" s="347">
        <f t="shared" si="52"/>
        <v>0</v>
      </c>
      <c r="BO50" s="347"/>
      <c r="BP50" s="242"/>
      <c r="BQ50" s="242"/>
      <c r="BR50" s="347">
        <f t="shared" si="53"/>
        <v>0</v>
      </c>
      <c r="BS50" s="347"/>
      <c r="BT50" s="242"/>
      <c r="BU50" s="242"/>
      <c r="BV50" s="347">
        <f t="shared" si="54"/>
        <v>0</v>
      </c>
      <c r="BW50" s="347"/>
      <c r="BX50" s="242"/>
      <c r="BY50" s="242"/>
      <c r="BZ50" s="347">
        <f t="shared" si="55"/>
        <v>0</v>
      </c>
      <c r="CA50" s="347"/>
      <c r="CB50" s="242"/>
      <c r="CC50" s="242"/>
      <c r="CD50" s="347">
        <f t="shared" si="56"/>
        <v>0</v>
      </c>
      <c r="CE50" s="347"/>
      <c r="CF50" s="242"/>
      <c r="CG50" s="242"/>
      <c r="CH50" s="347">
        <f t="shared" si="57"/>
        <v>0</v>
      </c>
      <c r="CI50" s="347"/>
      <c r="CJ50" s="242"/>
      <c r="CK50" s="242"/>
      <c r="CL50" s="347">
        <f t="shared" si="58"/>
        <v>0</v>
      </c>
      <c r="CM50" s="335"/>
      <c r="CN50" s="348"/>
      <c r="CO50" s="348"/>
      <c r="CP50" s="348">
        <f t="shared" si="59"/>
        <v>0</v>
      </c>
      <c r="CQ50" s="348"/>
      <c r="CR50" s="343"/>
      <c r="CS50" s="343"/>
      <c r="CT50" s="344">
        <f t="shared" si="60"/>
        <v>0</v>
      </c>
      <c r="CU50" s="345"/>
      <c r="CV50" s="239"/>
      <c r="CW50" s="239"/>
      <c r="CX50" s="344">
        <f t="shared" si="61"/>
        <v>0</v>
      </c>
      <c r="CY50" s="345"/>
      <c r="CZ50" s="239"/>
      <c r="DA50" s="239"/>
      <c r="DB50" s="344">
        <f t="shared" si="62"/>
        <v>0</v>
      </c>
      <c r="DC50" s="345"/>
      <c r="DD50" s="348"/>
      <c r="DE50" s="348"/>
      <c r="DF50" s="348">
        <f t="shared" si="63"/>
        <v>0</v>
      </c>
      <c r="DG50" s="348"/>
      <c r="DH50" s="348"/>
      <c r="DI50" s="348"/>
      <c r="DJ50" s="348">
        <f t="shared" si="64"/>
        <v>0</v>
      </c>
      <c r="DK50" s="348"/>
    </row>
    <row r="51" spans="1:115" ht="16.5" hidden="1" customHeight="1">
      <c r="A51" s="274"/>
      <c r="B51" s="339">
        <v>1718001637</v>
      </c>
      <c r="C51" s="274" t="s">
        <v>715</v>
      </c>
      <c r="D51" s="275"/>
      <c r="E51" s="356">
        <f>I51+M51+Q51+U51+Y51+AJ51+AN51+AR51+AV51+BD51+BH51+BX51+CF51+CJ51+CN51+CR51+CV51+CZ51+AZ51+BL51+BT51</f>
        <v>0</v>
      </c>
      <c r="F51" s="338">
        <f t="shared" si="36"/>
        <v>0</v>
      </c>
      <c r="G51" s="346">
        <f t="shared" si="37"/>
        <v>0</v>
      </c>
      <c r="H51" s="346">
        <v>0</v>
      </c>
      <c r="I51" s="242"/>
      <c r="J51" s="242"/>
      <c r="K51" s="347">
        <f t="shared" si="9"/>
        <v>0</v>
      </c>
      <c r="L51" s="347"/>
      <c r="M51" s="242"/>
      <c r="N51" s="242"/>
      <c r="O51" s="347">
        <f t="shared" si="39"/>
        <v>0</v>
      </c>
      <c r="P51" s="347"/>
      <c r="Q51" s="242"/>
      <c r="R51" s="242"/>
      <c r="S51" s="347">
        <f t="shared" si="40"/>
        <v>0</v>
      </c>
      <c r="T51" s="347"/>
      <c r="U51" s="242"/>
      <c r="V51" s="242"/>
      <c r="W51" s="347">
        <f t="shared" si="41"/>
        <v>0</v>
      </c>
      <c r="X51" s="347"/>
      <c r="Y51" s="242">
        <f t="shared" si="65"/>
        <v>0</v>
      </c>
      <c r="Z51" s="242">
        <f t="shared" si="65"/>
        <v>0</v>
      </c>
      <c r="AA51" s="347">
        <f t="shared" si="42"/>
        <v>0</v>
      </c>
      <c r="AB51" s="347"/>
      <c r="AC51" s="242"/>
      <c r="AD51" s="242"/>
      <c r="AE51" s="347">
        <f t="shared" si="43"/>
        <v>0</v>
      </c>
      <c r="AF51" s="347"/>
      <c r="AG51" s="242"/>
      <c r="AH51" s="242"/>
      <c r="AI51" s="347">
        <f t="shared" si="44"/>
        <v>0</v>
      </c>
      <c r="AJ51" s="242"/>
      <c r="AK51" s="242"/>
      <c r="AL51" s="347">
        <f t="shared" si="45"/>
        <v>0</v>
      </c>
      <c r="AM51" s="347"/>
      <c r="AN51" s="242"/>
      <c r="AO51" s="242"/>
      <c r="AP51" s="347">
        <f t="shared" si="46"/>
        <v>0</v>
      </c>
      <c r="AQ51" s="347"/>
      <c r="AR51" s="347"/>
      <c r="AS51" s="347"/>
      <c r="AT51" s="347">
        <f t="shared" si="47"/>
        <v>0</v>
      </c>
      <c r="AU51" s="347"/>
      <c r="AV51" s="242"/>
      <c r="AW51" s="242"/>
      <c r="AX51" s="347">
        <f t="shared" si="48"/>
        <v>0</v>
      </c>
      <c r="AY51" s="347"/>
      <c r="AZ51" s="242"/>
      <c r="BA51" s="242"/>
      <c r="BB51" s="347">
        <f t="shared" si="49"/>
        <v>0</v>
      </c>
      <c r="BC51" s="347"/>
      <c r="BD51" s="242"/>
      <c r="BE51" s="242"/>
      <c r="BF51" s="347">
        <f t="shared" si="50"/>
        <v>0</v>
      </c>
      <c r="BG51" s="347"/>
      <c r="BH51" s="242"/>
      <c r="BI51" s="242"/>
      <c r="BJ51" s="347">
        <f t="shared" si="51"/>
        <v>0</v>
      </c>
      <c r="BK51" s="347"/>
      <c r="BL51" s="242"/>
      <c r="BM51" s="242"/>
      <c r="BN51" s="347">
        <f t="shared" si="52"/>
        <v>0</v>
      </c>
      <c r="BO51" s="347"/>
      <c r="BP51" s="242"/>
      <c r="BQ51" s="242"/>
      <c r="BR51" s="347">
        <f t="shared" si="53"/>
        <v>0</v>
      </c>
      <c r="BS51" s="347"/>
      <c r="BT51" s="242"/>
      <c r="BU51" s="242"/>
      <c r="BV51" s="347">
        <f t="shared" si="54"/>
        <v>0</v>
      </c>
      <c r="BW51" s="347"/>
      <c r="BX51" s="242"/>
      <c r="BY51" s="242"/>
      <c r="BZ51" s="347">
        <f t="shared" si="55"/>
        <v>0</v>
      </c>
      <c r="CA51" s="347"/>
      <c r="CB51" s="242"/>
      <c r="CC51" s="242"/>
      <c r="CD51" s="347">
        <f t="shared" si="56"/>
        <v>0</v>
      </c>
      <c r="CE51" s="347"/>
      <c r="CF51" s="242"/>
      <c r="CG51" s="242"/>
      <c r="CH51" s="347">
        <f t="shared" si="57"/>
        <v>0</v>
      </c>
      <c r="CI51" s="347"/>
      <c r="CJ51" s="242"/>
      <c r="CK51" s="242"/>
      <c r="CL51" s="347">
        <f t="shared" si="58"/>
        <v>0</v>
      </c>
      <c r="CM51" s="335"/>
      <c r="CN51" s="348"/>
      <c r="CO51" s="348"/>
      <c r="CP51" s="348">
        <f t="shared" si="59"/>
        <v>0</v>
      </c>
      <c r="CQ51" s="348"/>
      <c r="CR51" s="343"/>
      <c r="CS51" s="343"/>
      <c r="CT51" s="344">
        <f t="shared" si="60"/>
        <v>0</v>
      </c>
      <c r="CU51" s="345"/>
      <c r="CV51" s="239"/>
      <c r="CW51" s="239"/>
      <c r="CX51" s="344">
        <f t="shared" si="61"/>
        <v>0</v>
      </c>
      <c r="CY51" s="345"/>
      <c r="CZ51" s="239"/>
      <c r="DA51" s="239"/>
      <c r="DB51" s="344">
        <f t="shared" si="62"/>
        <v>0</v>
      </c>
      <c r="DC51" s="345"/>
      <c r="DD51" s="348"/>
      <c r="DE51" s="348"/>
      <c r="DF51" s="348">
        <f t="shared" si="63"/>
        <v>0</v>
      </c>
      <c r="DG51" s="348"/>
      <c r="DH51" s="348"/>
      <c r="DI51" s="348"/>
      <c r="DJ51" s="348">
        <f t="shared" si="64"/>
        <v>0</v>
      </c>
      <c r="DK51" s="348"/>
    </row>
    <row r="52" spans="1:115" ht="12.75" hidden="1" customHeight="1">
      <c r="A52" s="274"/>
      <c r="B52" s="339"/>
      <c r="C52" s="274" t="s">
        <v>279</v>
      </c>
      <c r="D52" s="275"/>
      <c r="E52" s="356">
        <f>I52+M52+Q52+U52+Y52+AJ52+AN52+AR52+AV52+BD52+BH52+BX52+CF52+CJ52+CN52+CR52+CV52+CZ52+AZ52+BL52+BT52</f>
        <v>0</v>
      </c>
      <c r="F52" s="338">
        <f t="shared" si="36"/>
        <v>0</v>
      </c>
      <c r="G52" s="346">
        <f t="shared" si="37"/>
        <v>0</v>
      </c>
      <c r="H52" s="346" t="e">
        <f t="shared" si="38"/>
        <v>#DIV/0!</v>
      </c>
      <c r="I52" s="242"/>
      <c r="J52" s="242"/>
      <c r="K52" s="347">
        <f t="shared" si="9"/>
        <v>0</v>
      </c>
      <c r="L52" s="347"/>
      <c r="M52" s="242"/>
      <c r="N52" s="242"/>
      <c r="O52" s="347">
        <f t="shared" si="39"/>
        <v>0</v>
      </c>
      <c r="P52" s="347"/>
      <c r="Q52" s="242"/>
      <c r="R52" s="242"/>
      <c r="S52" s="347">
        <f t="shared" si="40"/>
        <v>0</v>
      </c>
      <c r="T52" s="347"/>
      <c r="U52" s="242"/>
      <c r="V52" s="242"/>
      <c r="W52" s="347">
        <f t="shared" si="41"/>
        <v>0</v>
      </c>
      <c r="X52" s="347"/>
      <c r="Y52" s="242">
        <f t="shared" si="65"/>
        <v>0</v>
      </c>
      <c r="Z52" s="242">
        <f t="shared" si="65"/>
        <v>0</v>
      </c>
      <c r="AA52" s="347">
        <f t="shared" si="42"/>
        <v>0</v>
      </c>
      <c r="AB52" s="347"/>
      <c r="AC52" s="242"/>
      <c r="AD52" s="242"/>
      <c r="AE52" s="347">
        <f t="shared" si="43"/>
        <v>0</v>
      </c>
      <c r="AF52" s="347"/>
      <c r="AG52" s="242"/>
      <c r="AH52" s="242"/>
      <c r="AI52" s="347">
        <f t="shared" si="44"/>
        <v>0</v>
      </c>
      <c r="AJ52" s="242"/>
      <c r="AK52" s="242"/>
      <c r="AL52" s="347">
        <f t="shared" si="45"/>
        <v>0</v>
      </c>
      <c r="AM52" s="347"/>
      <c r="AN52" s="242"/>
      <c r="AO52" s="242"/>
      <c r="AP52" s="347">
        <f t="shared" si="46"/>
        <v>0</v>
      </c>
      <c r="AQ52" s="347"/>
      <c r="AR52" s="347"/>
      <c r="AS52" s="347"/>
      <c r="AT52" s="347">
        <f t="shared" si="47"/>
        <v>0</v>
      </c>
      <c r="AU52" s="347"/>
      <c r="AV52" s="242"/>
      <c r="AW52" s="242"/>
      <c r="AX52" s="347">
        <f t="shared" si="48"/>
        <v>0</v>
      </c>
      <c r="AY52" s="347"/>
      <c r="AZ52" s="242"/>
      <c r="BA52" s="242"/>
      <c r="BB52" s="347">
        <f t="shared" si="49"/>
        <v>0</v>
      </c>
      <c r="BC52" s="347"/>
      <c r="BD52" s="242"/>
      <c r="BE52" s="242"/>
      <c r="BF52" s="347">
        <f t="shared" si="50"/>
        <v>0</v>
      </c>
      <c r="BG52" s="347"/>
      <c r="BH52" s="242"/>
      <c r="BI52" s="242"/>
      <c r="BJ52" s="347">
        <f t="shared" si="51"/>
        <v>0</v>
      </c>
      <c r="BK52" s="347"/>
      <c r="BL52" s="242"/>
      <c r="BM52" s="242"/>
      <c r="BN52" s="347">
        <f t="shared" si="52"/>
        <v>0</v>
      </c>
      <c r="BO52" s="347"/>
      <c r="BP52" s="242"/>
      <c r="BQ52" s="242"/>
      <c r="BR52" s="347">
        <f t="shared" si="53"/>
        <v>0</v>
      </c>
      <c r="BS52" s="347"/>
      <c r="BT52" s="242"/>
      <c r="BU52" s="242"/>
      <c r="BV52" s="347">
        <f t="shared" si="54"/>
        <v>0</v>
      </c>
      <c r="BW52" s="347"/>
      <c r="BX52" s="242"/>
      <c r="BY52" s="242"/>
      <c r="BZ52" s="347">
        <f t="shared" si="55"/>
        <v>0</v>
      </c>
      <c r="CA52" s="347"/>
      <c r="CB52" s="242"/>
      <c r="CC52" s="242"/>
      <c r="CD52" s="347">
        <f t="shared" si="56"/>
        <v>0</v>
      </c>
      <c r="CE52" s="347"/>
      <c r="CF52" s="242"/>
      <c r="CG52" s="242"/>
      <c r="CH52" s="347">
        <f t="shared" si="57"/>
        <v>0</v>
      </c>
      <c r="CI52" s="347"/>
      <c r="CJ52" s="242"/>
      <c r="CK52" s="242"/>
      <c r="CL52" s="347">
        <f t="shared" si="58"/>
        <v>0</v>
      </c>
      <c r="CM52" s="335"/>
      <c r="CN52" s="348"/>
      <c r="CO52" s="348"/>
      <c r="CP52" s="348">
        <f t="shared" si="59"/>
        <v>0</v>
      </c>
      <c r="CQ52" s="348"/>
      <c r="CR52" s="343"/>
      <c r="CS52" s="343"/>
      <c r="CT52" s="344">
        <f t="shared" si="60"/>
        <v>0</v>
      </c>
      <c r="CU52" s="345"/>
      <c r="CV52" s="239"/>
      <c r="CW52" s="239"/>
      <c r="CX52" s="344">
        <f t="shared" si="61"/>
        <v>0</v>
      </c>
      <c r="CY52" s="345"/>
      <c r="CZ52" s="239"/>
      <c r="DA52" s="239"/>
      <c r="DB52" s="344">
        <f t="shared" si="62"/>
        <v>0</v>
      </c>
      <c r="DC52" s="345"/>
      <c r="DD52" s="348"/>
      <c r="DE52" s="348"/>
      <c r="DF52" s="348">
        <f t="shared" si="63"/>
        <v>0</v>
      </c>
      <c r="DG52" s="348"/>
      <c r="DH52" s="348"/>
      <c r="DI52" s="348"/>
      <c r="DJ52" s="348">
        <f t="shared" si="64"/>
        <v>0</v>
      </c>
      <c r="DK52" s="348"/>
    </row>
    <row r="53" spans="1:115" ht="12.75" hidden="1" customHeight="1">
      <c r="A53" s="274"/>
      <c r="B53" s="339"/>
      <c r="C53" s="274" t="s">
        <v>716</v>
      </c>
      <c r="D53" s="275"/>
      <c r="E53" s="356">
        <v>0</v>
      </c>
      <c r="F53" s="338">
        <f t="shared" si="36"/>
        <v>0</v>
      </c>
      <c r="G53" s="346">
        <f t="shared" si="37"/>
        <v>0</v>
      </c>
      <c r="H53" s="346">
        <v>0</v>
      </c>
      <c r="I53" s="242"/>
      <c r="J53" s="242"/>
      <c r="K53" s="347">
        <f t="shared" si="9"/>
        <v>0</v>
      </c>
      <c r="L53" s="242"/>
      <c r="M53" s="242"/>
      <c r="N53" s="242"/>
      <c r="O53" s="347">
        <f t="shared" si="39"/>
        <v>0</v>
      </c>
      <c r="P53" s="347"/>
      <c r="Q53" s="242"/>
      <c r="R53" s="242"/>
      <c r="S53" s="347">
        <f t="shared" si="40"/>
        <v>0</v>
      </c>
      <c r="T53" s="347"/>
      <c r="U53" s="242"/>
      <c r="V53" s="242"/>
      <c r="W53" s="347">
        <f t="shared" si="41"/>
        <v>0</v>
      </c>
      <c r="X53" s="347"/>
      <c r="Y53" s="242">
        <f t="shared" si="65"/>
        <v>0</v>
      </c>
      <c r="Z53" s="242">
        <f t="shared" si="65"/>
        <v>0</v>
      </c>
      <c r="AA53" s="347">
        <f t="shared" si="42"/>
        <v>0</v>
      </c>
      <c r="AB53" s="347"/>
      <c r="AC53" s="242"/>
      <c r="AD53" s="242"/>
      <c r="AE53" s="347">
        <f t="shared" si="43"/>
        <v>0</v>
      </c>
      <c r="AF53" s="347"/>
      <c r="AG53" s="242"/>
      <c r="AH53" s="242"/>
      <c r="AI53" s="347">
        <f t="shared" si="44"/>
        <v>0</v>
      </c>
      <c r="AJ53" s="242"/>
      <c r="AK53" s="242"/>
      <c r="AL53" s="347">
        <f t="shared" si="45"/>
        <v>0</v>
      </c>
      <c r="AM53" s="347"/>
      <c r="AN53" s="242"/>
      <c r="AO53" s="242"/>
      <c r="AP53" s="347">
        <f t="shared" si="46"/>
        <v>0</v>
      </c>
      <c r="AQ53" s="347"/>
      <c r="AR53" s="347"/>
      <c r="AS53" s="347"/>
      <c r="AT53" s="347">
        <f t="shared" si="47"/>
        <v>0</v>
      </c>
      <c r="AU53" s="347"/>
      <c r="AV53" s="242"/>
      <c r="AW53" s="242"/>
      <c r="AX53" s="347">
        <f t="shared" si="48"/>
        <v>0</v>
      </c>
      <c r="AY53" s="347"/>
      <c r="AZ53" s="242"/>
      <c r="BA53" s="242"/>
      <c r="BB53" s="347">
        <f t="shared" si="49"/>
        <v>0</v>
      </c>
      <c r="BC53" s="347"/>
      <c r="BD53" s="242"/>
      <c r="BE53" s="242"/>
      <c r="BF53" s="347">
        <f t="shared" si="50"/>
        <v>0</v>
      </c>
      <c r="BG53" s="347"/>
      <c r="BH53" s="242"/>
      <c r="BI53" s="242"/>
      <c r="BJ53" s="347">
        <f t="shared" si="51"/>
        <v>0</v>
      </c>
      <c r="BK53" s="347"/>
      <c r="BL53" s="242"/>
      <c r="BM53" s="242"/>
      <c r="BN53" s="347">
        <f t="shared" si="52"/>
        <v>0</v>
      </c>
      <c r="BO53" s="347"/>
      <c r="BP53" s="242"/>
      <c r="BQ53" s="242"/>
      <c r="BR53" s="347">
        <f t="shared" si="53"/>
        <v>0</v>
      </c>
      <c r="BS53" s="347"/>
      <c r="BT53" s="242"/>
      <c r="BU53" s="242"/>
      <c r="BV53" s="347">
        <f t="shared" si="54"/>
        <v>0</v>
      </c>
      <c r="BW53" s="347"/>
      <c r="BX53" s="242"/>
      <c r="BY53" s="242"/>
      <c r="BZ53" s="347">
        <f t="shared" si="55"/>
        <v>0</v>
      </c>
      <c r="CA53" s="347"/>
      <c r="CB53" s="242"/>
      <c r="CC53" s="242"/>
      <c r="CD53" s="347">
        <f t="shared" si="56"/>
        <v>0</v>
      </c>
      <c r="CE53" s="347"/>
      <c r="CF53" s="242"/>
      <c r="CG53" s="242"/>
      <c r="CH53" s="347">
        <f t="shared" si="57"/>
        <v>0</v>
      </c>
      <c r="CI53" s="347"/>
      <c r="CJ53" s="242"/>
      <c r="CK53" s="242"/>
      <c r="CL53" s="347">
        <f t="shared" si="58"/>
        <v>0</v>
      </c>
      <c r="CM53" s="335"/>
      <c r="CN53" s="348"/>
      <c r="CO53" s="348"/>
      <c r="CP53" s="348">
        <f t="shared" si="59"/>
        <v>0</v>
      </c>
      <c r="CQ53" s="348"/>
      <c r="CR53" s="343"/>
      <c r="CS53" s="343"/>
      <c r="CT53" s="344">
        <f t="shared" si="60"/>
        <v>0</v>
      </c>
      <c r="CU53" s="345"/>
      <c r="CV53" s="239"/>
      <c r="CW53" s="239"/>
      <c r="CX53" s="344">
        <f t="shared" si="61"/>
        <v>0</v>
      </c>
      <c r="CY53" s="345"/>
      <c r="CZ53" s="239"/>
      <c r="DA53" s="239"/>
      <c r="DB53" s="344">
        <f t="shared" si="62"/>
        <v>0</v>
      </c>
      <c r="DC53" s="345"/>
      <c r="DD53" s="348"/>
      <c r="DE53" s="348"/>
      <c r="DF53" s="348">
        <f t="shared" si="63"/>
        <v>0</v>
      </c>
      <c r="DG53" s="348"/>
      <c r="DH53" s="348"/>
      <c r="DI53" s="348"/>
      <c r="DJ53" s="348">
        <f t="shared" si="64"/>
        <v>0</v>
      </c>
      <c r="DK53" s="348"/>
    </row>
    <row r="54" spans="1:115" ht="12.75" hidden="1" customHeight="1">
      <c r="A54" s="274"/>
      <c r="B54" s="339"/>
      <c r="C54" s="274" t="s">
        <v>281</v>
      </c>
      <c r="D54" s="275"/>
      <c r="E54" s="356">
        <f>I54+M54+Q54+U54+Y54+AJ54+AN54+AR54+AV54+BD54+BH54+BX54+CF54+CJ54+CN54+CR54+CV54+CZ54+AZ54+BL54+BT54</f>
        <v>0</v>
      </c>
      <c r="F54" s="338">
        <f t="shared" si="36"/>
        <v>0</v>
      </c>
      <c r="G54" s="346">
        <f t="shared" si="37"/>
        <v>0</v>
      </c>
      <c r="H54" s="346" t="e">
        <f t="shared" si="38"/>
        <v>#DIV/0!</v>
      </c>
      <c r="I54" s="242"/>
      <c r="J54" s="242"/>
      <c r="K54" s="347">
        <f t="shared" si="9"/>
        <v>0</v>
      </c>
      <c r="L54" s="347"/>
      <c r="M54" s="242"/>
      <c r="N54" s="242"/>
      <c r="O54" s="347">
        <f t="shared" si="39"/>
        <v>0</v>
      </c>
      <c r="P54" s="347"/>
      <c r="Q54" s="242"/>
      <c r="R54" s="242"/>
      <c r="S54" s="347">
        <f t="shared" si="40"/>
        <v>0</v>
      </c>
      <c r="T54" s="347"/>
      <c r="U54" s="242"/>
      <c r="V54" s="242"/>
      <c r="W54" s="347">
        <f t="shared" si="41"/>
        <v>0</v>
      </c>
      <c r="X54" s="347"/>
      <c r="Y54" s="242">
        <f t="shared" si="65"/>
        <v>0</v>
      </c>
      <c r="Z54" s="242">
        <f t="shared" si="65"/>
        <v>0</v>
      </c>
      <c r="AA54" s="347">
        <f t="shared" si="42"/>
        <v>0</v>
      </c>
      <c r="AB54" s="347"/>
      <c r="AC54" s="242"/>
      <c r="AD54" s="242"/>
      <c r="AE54" s="347">
        <f t="shared" si="43"/>
        <v>0</v>
      </c>
      <c r="AF54" s="347" t="e">
        <f>AD54/AC54</f>
        <v>#DIV/0!</v>
      </c>
      <c r="AG54" s="242"/>
      <c r="AH54" s="242"/>
      <c r="AI54" s="347">
        <f t="shared" si="44"/>
        <v>0</v>
      </c>
      <c r="AJ54" s="242"/>
      <c r="AK54" s="242"/>
      <c r="AL54" s="347">
        <f t="shared" si="45"/>
        <v>0</v>
      </c>
      <c r="AM54" s="347"/>
      <c r="AN54" s="242"/>
      <c r="AO54" s="242"/>
      <c r="AP54" s="347">
        <f t="shared" si="46"/>
        <v>0</v>
      </c>
      <c r="AQ54" s="347"/>
      <c r="AR54" s="347"/>
      <c r="AS54" s="347"/>
      <c r="AT54" s="347">
        <f t="shared" si="47"/>
        <v>0</v>
      </c>
      <c r="AU54" s="347"/>
      <c r="AV54" s="242"/>
      <c r="AW54" s="242"/>
      <c r="AX54" s="347">
        <f t="shared" si="48"/>
        <v>0</v>
      </c>
      <c r="AY54" s="347"/>
      <c r="AZ54" s="242"/>
      <c r="BA54" s="242"/>
      <c r="BB54" s="347">
        <f t="shared" si="49"/>
        <v>0</v>
      </c>
      <c r="BC54" s="347"/>
      <c r="BD54" s="242"/>
      <c r="BE54" s="242"/>
      <c r="BF54" s="347">
        <f t="shared" si="50"/>
        <v>0</v>
      </c>
      <c r="BG54" s="347"/>
      <c r="BH54" s="242"/>
      <c r="BI54" s="242"/>
      <c r="BJ54" s="347">
        <f t="shared" si="51"/>
        <v>0</v>
      </c>
      <c r="BK54" s="347"/>
      <c r="BL54" s="242"/>
      <c r="BM54" s="242"/>
      <c r="BN54" s="347">
        <f t="shared" si="52"/>
        <v>0</v>
      </c>
      <c r="BO54" s="347"/>
      <c r="BP54" s="242"/>
      <c r="BQ54" s="242"/>
      <c r="BR54" s="347">
        <f t="shared" si="53"/>
        <v>0</v>
      </c>
      <c r="BS54" s="347"/>
      <c r="BT54" s="242"/>
      <c r="BU54" s="242"/>
      <c r="BV54" s="347">
        <f t="shared" si="54"/>
        <v>0</v>
      </c>
      <c r="BW54" s="347"/>
      <c r="BX54" s="242"/>
      <c r="BY54" s="242"/>
      <c r="BZ54" s="347">
        <f t="shared" si="55"/>
        <v>0</v>
      </c>
      <c r="CA54" s="347"/>
      <c r="CB54" s="242"/>
      <c r="CC54" s="242"/>
      <c r="CD54" s="347">
        <f t="shared" si="56"/>
        <v>0</v>
      </c>
      <c r="CE54" s="347"/>
      <c r="CF54" s="242"/>
      <c r="CG54" s="242"/>
      <c r="CH54" s="347">
        <f t="shared" si="57"/>
        <v>0</v>
      </c>
      <c r="CI54" s="347"/>
      <c r="CJ54" s="242"/>
      <c r="CK54" s="242"/>
      <c r="CL54" s="347">
        <f t="shared" si="58"/>
        <v>0</v>
      </c>
      <c r="CM54" s="335"/>
      <c r="CN54" s="348"/>
      <c r="CO54" s="348"/>
      <c r="CP54" s="348">
        <f t="shared" si="59"/>
        <v>0</v>
      </c>
      <c r="CQ54" s="348"/>
      <c r="CR54" s="343"/>
      <c r="CS54" s="343"/>
      <c r="CT54" s="344">
        <f t="shared" si="60"/>
        <v>0</v>
      </c>
      <c r="CU54" s="345"/>
      <c r="CV54" s="239"/>
      <c r="CW54" s="239"/>
      <c r="CX54" s="344">
        <f t="shared" si="61"/>
        <v>0</v>
      </c>
      <c r="CY54" s="345"/>
      <c r="CZ54" s="239"/>
      <c r="DA54" s="239"/>
      <c r="DB54" s="344">
        <f t="shared" si="62"/>
        <v>0</v>
      </c>
      <c r="DC54" s="345"/>
      <c r="DD54" s="348"/>
      <c r="DE54" s="348"/>
      <c r="DF54" s="348">
        <f t="shared" si="63"/>
        <v>0</v>
      </c>
      <c r="DG54" s="348"/>
      <c r="DH54" s="348"/>
      <c r="DI54" s="348"/>
      <c r="DJ54" s="348">
        <f t="shared" si="64"/>
        <v>0</v>
      </c>
      <c r="DK54" s="348"/>
    </row>
    <row r="55" spans="1:115" ht="12.75" customHeight="1">
      <c r="A55" s="274"/>
      <c r="B55" s="339"/>
      <c r="C55" s="283" t="s">
        <v>793</v>
      </c>
      <c r="D55" s="275"/>
      <c r="E55" s="356">
        <f>I55+M55+Q55+U55+Y55+AJ55+AN55+AR55+AV55+BD55+BH55+BX55+CF55+CJ55+CN55+CR55+CV55+CZ55+AZ55+BL55+BT55</f>
        <v>0</v>
      </c>
      <c r="F55" s="241">
        <f t="shared" si="36"/>
        <v>0.63073999999999997</v>
      </c>
      <c r="G55" s="346">
        <f t="shared" si="37"/>
        <v>0.63073999999999997</v>
      </c>
      <c r="H55" s="346" t="e">
        <f t="shared" si="38"/>
        <v>#DIV/0!</v>
      </c>
      <c r="I55" s="242"/>
      <c r="J55" s="242"/>
      <c r="K55" s="347">
        <f t="shared" si="9"/>
        <v>0</v>
      </c>
      <c r="L55" s="347"/>
      <c r="M55" s="242"/>
      <c r="N55" s="242"/>
      <c r="O55" s="347">
        <f t="shared" si="39"/>
        <v>0</v>
      </c>
      <c r="P55" s="347"/>
      <c r="Q55" s="242"/>
      <c r="R55" s="242"/>
      <c r="S55" s="347">
        <f t="shared" si="40"/>
        <v>0</v>
      </c>
      <c r="T55" s="347"/>
      <c r="U55" s="242"/>
      <c r="V55" s="242"/>
      <c r="W55" s="347">
        <f t="shared" si="41"/>
        <v>0</v>
      </c>
      <c r="X55" s="347"/>
      <c r="Y55" s="242">
        <f t="shared" si="65"/>
        <v>0</v>
      </c>
      <c r="Z55" s="242">
        <f t="shared" si="65"/>
        <v>0</v>
      </c>
      <c r="AA55" s="347">
        <f t="shared" si="42"/>
        <v>0</v>
      </c>
      <c r="AB55" s="347"/>
      <c r="AC55" s="242"/>
      <c r="AD55" s="242"/>
      <c r="AE55" s="347">
        <f t="shared" si="43"/>
        <v>0</v>
      </c>
      <c r="AF55" s="347" t="e">
        <f>AD55/AC55</f>
        <v>#DIV/0!</v>
      </c>
      <c r="AG55" s="242"/>
      <c r="AH55" s="242"/>
      <c r="AI55" s="347">
        <f t="shared" si="44"/>
        <v>0</v>
      </c>
      <c r="AJ55" s="242"/>
      <c r="AK55" s="242"/>
      <c r="AL55" s="347">
        <f t="shared" si="45"/>
        <v>0</v>
      </c>
      <c r="AM55" s="347"/>
      <c r="AN55" s="242"/>
      <c r="AO55" s="242"/>
      <c r="AP55" s="347">
        <f t="shared" si="46"/>
        <v>0</v>
      </c>
      <c r="AQ55" s="347"/>
      <c r="AR55" s="347"/>
      <c r="AS55" s="347"/>
      <c r="AT55" s="347">
        <f t="shared" si="47"/>
        <v>0</v>
      </c>
      <c r="AU55" s="347"/>
      <c r="AV55" s="242"/>
      <c r="AW55" s="242"/>
      <c r="AX55" s="347">
        <f t="shared" si="48"/>
        <v>0</v>
      </c>
      <c r="AY55" s="347"/>
      <c r="AZ55" s="242"/>
      <c r="BA55" s="242"/>
      <c r="BB55" s="347">
        <f t="shared" si="49"/>
        <v>0</v>
      </c>
      <c r="BC55" s="347"/>
      <c r="BD55" s="242"/>
      <c r="BE55" s="242"/>
      <c r="BF55" s="347">
        <f t="shared" si="50"/>
        <v>0</v>
      </c>
      <c r="BG55" s="347"/>
      <c r="BH55" s="242"/>
      <c r="BI55" s="242"/>
      <c r="BJ55" s="347">
        <f t="shared" si="51"/>
        <v>0</v>
      </c>
      <c r="BK55" s="347"/>
      <c r="BL55" s="242"/>
      <c r="BM55" s="242"/>
      <c r="BN55" s="347">
        <f t="shared" si="52"/>
        <v>0</v>
      </c>
      <c r="BO55" s="347"/>
      <c r="BP55" s="242"/>
      <c r="BQ55" s="242"/>
      <c r="BR55" s="347">
        <f t="shared" si="53"/>
        <v>0</v>
      </c>
      <c r="BS55" s="347"/>
      <c r="BT55" s="242"/>
      <c r="BU55" s="242"/>
      <c r="BV55" s="347">
        <f t="shared" si="54"/>
        <v>0</v>
      </c>
      <c r="BW55" s="347"/>
      <c r="BX55" s="242"/>
      <c r="BY55" s="242"/>
      <c r="BZ55" s="347">
        <f t="shared" si="55"/>
        <v>0</v>
      </c>
      <c r="CA55" s="347"/>
      <c r="CB55" s="242"/>
      <c r="CC55" s="242"/>
      <c r="CD55" s="347">
        <f t="shared" si="56"/>
        <v>0</v>
      </c>
      <c r="CE55" s="347"/>
      <c r="CF55" s="242"/>
      <c r="CG55" s="242"/>
      <c r="CH55" s="347">
        <f t="shared" si="57"/>
        <v>0</v>
      </c>
      <c r="CI55" s="347"/>
      <c r="CJ55" s="242"/>
      <c r="CK55" s="242"/>
      <c r="CL55" s="347">
        <f t="shared" si="58"/>
        <v>0</v>
      </c>
      <c r="CM55" s="335"/>
      <c r="CN55" s="348"/>
      <c r="CO55" s="348"/>
      <c r="CP55" s="348">
        <f t="shared" si="59"/>
        <v>0</v>
      </c>
      <c r="CQ55" s="348"/>
      <c r="CR55" s="343"/>
      <c r="CS55" s="343"/>
      <c r="CT55" s="344">
        <f t="shared" si="60"/>
        <v>0</v>
      </c>
      <c r="CU55" s="345"/>
      <c r="CV55" s="239"/>
      <c r="CW55" s="239"/>
      <c r="CX55" s="344">
        <f t="shared" si="61"/>
        <v>0</v>
      </c>
      <c r="CY55" s="345"/>
      <c r="CZ55" s="239"/>
      <c r="DA55" s="239"/>
      <c r="DB55" s="344">
        <f t="shared" si="62"/>
        <v>0</v>
      </c>
      <c r="DC55" s="345"/>
      <c r="DD55" s="348"/>
      <c r="DE55" s="348"/>
      <c r="DF55" s="348">
        <f t="shared" si="63"/>
        <v>0</v>
      </c>
      <c r="DG55" s="348"/>
      <c r="DH55" s="348">
        <f>0.51179+0.11895</f>
        <v>0.63073999999999997</v>
      </c>
      <c r="DI55" s="348">
        <v>0.63073999999999997</v>
      </c>
      <c r="DJ55" s="348">
        <f t="shared" si="64"/>
        <v>0</v>
      </c>
      <c r="DK55" s="348"/>
    </row>
    <row r="56" spans="1:115" ht="12.75" hidden="1" customHeight="1">
      <c r="A56" s="274"/>
      <c r="B56" s="339"/>
      <c r="C56" s="274" t="s">
        <v>454</v>
      </c>
      <c r="D56" s="275"/>
      <c r="E56" s="356">
        <f>I56+M56+Q56+U56+Y56+AJ56+AN56+AR56+AV56+BD56+BH56+BX56+CF56+CJ56+CN56+CR56+CV56+CZ56+AZ56+BL56+BT56</f>
        <v>0</v>
      </c>
      <c r="F56" s="338">
        <f t="shared" si="36"/>
        <v>0</v>
      </c>
      <c r="G56" s="346">
        <f t="shared" si="37"/>
        <v>0</v>
      </c>
      <c r="H56" s="346" t="e">
        <f t="shared" si="38"/>
        <v>#DIV/0!</v>
      </c>
      <c r="I56" s="242"/>
      <c r="J56" s="242"/>
      <c r="K56" s="347">
        <f t="shared" si="9"/>
        <v>0</v>
      </c>
      <c r="L56" s="347"/>
      <c r="M56" s="242"/>
      <c r="N56" s="242"/>
      <c r="O56" s="347">
        <f t="shared" si="39"/>
        <v>0</v>
      </c>
      <c r="P56" s="347"/>
      <c r="Q56" s="242"/>
      <c r="R56" s="242"/>
      <c r="S56" s="347">
        <f t="shared" si="40"/>
        <v>0</v>
      </c>
      <c r="T56" s="347"/>
      <c r="U56" s="242"/>
      <c r="V56" s="242"/>
      <c r="W56" s="347">
        <f t="shared" si="41"/>
        <v>0</v>
      </c>
      <c r="X56" s="347"/>
      <c r="Y56" s="242">
        <f t="shared" si="65"/>
        <v>0</v>
      </c>
      <c r="Z56" s="242">
        <f t="shared" si="65"/>
        <v>0</v>
      </c>
      <c r="AA56" s="347">
        <f t="shared" si="42"/>
        <v>0</v>
      </c>
      <c r="AB56" s="347"/>
      <c r="AC56" s="242"/>
      <c r="AD56" s="242"/>
      <c r="AE56" s="347">
        <f t="shared" si="43"/>
        <v>0</v>
      </c>
      <c r="AF56" s="347" t="e">
        <f>AD56/AC56</f>
        <v>#DIV/0!</v>
      </c>
      <c r="AG56" s="242"/>
      <c r="AH56" s="242"/>
      <c r="AI56" s="347">
        <f t="shared" si="44"/>
        <v>0</v>
      </c>
      <c r="AJ56" s="242"/>
      <c r="AK56" s="242"/>
      <c r="AL56" s="347">
        <f t="shared" si="45"/>
        <v>0</v>
      </c>
      <c r="AM56" s="347"/>
      <c r="AN56" s="242"/>
      <c r="AO56" s="242"/>
      <c r="AP56" s="347">
        <f t="shared" si="46"/>
        <v>0</v>
      </c>
      <c r="AQ56" s="347"/>
      <c r="AR56" s="347"/>
      <c r="AS56" s="347"/>
      <c r="AT56" s="347">
        <f t="shared" si="47"/>
        <v>0</v>
      </c>
      <c r="AU56" s="347"/>
      <c r="AV56" s="242"/>
      <c r="AW56" s="242"/>
      <c r="AX56" s="347">
        <f t="shared" si="48"/>
        <v>0</v>
      </c>
      <c r="AY56" s="347"/>
      <c r="AZ56" s="242"/>
      <c r="BA56" s="242"/>
      <c r="BB56" s="347">
        <f t="shared" si="49"/>
        <v>0</v>
      </c>
      <c r="BC56" s="347"/>
      <c r="BD56" s="242"/>
      <c r="BE56" s="242"/>
      <c r="BF56" s="347">
        <f t="shared" si="50"/>
        <v>0</v>
      </c>
      <c r="BG56" s="347"/>
      <c r="BH56" s="242"/>
      <c r="BI56" s="242"/>
      <c r="BJ56" s="347">
        <f t="shared" si="51"/>
        <v>0</v>
      </c>
      <c r="BK56" s="347"/>
      <c r="BL56" s="242"/>
      <c r="BM56" s="242"/>
      <c r="BN56" s="347">
        <f t="shared" si="52"/>
        <v>0</v>
      </c>
      <c r="BO56" s="347"/>
      <c r="BP56" s="242"/>
      <c r="BQ56" s="242"/>
      <c r="BR56" s="347">
        <f t="shared" si="53"/>
        <v>0</v>
      </c>
      <c r="BS56" s="347"/>
      <c r="BT56" s="242"/>
      <c r="BU56" s="242"/>
      <c r="BV56" s="347">
        <f t="shared" si="54"/>
        <v>0</v>
      </c>
      <c r="BW56" s="347"/>
      <c r="BX56" s="242"/>
      <c r="BY56" s="242"/>
      <c r="BZ56" s="347">
        <f t="shared" si="55"/>
        <v>0</v>
      </c>
      <c r="CA56" s="347"/>
      <c r="CB56" s="242"/>
      <c r="CC56" s="242"/>
      <c r="CD56" s="347">
        <f t="shared" si="56"/>
        <v>0</v>
      </c>
      <c r="CE56" s="347"/>
      <c r="CF56" s="242"/>
      <c r="CG56" s="242"/>
      <c r="CH56" s="347">
        <f t="shared" si="57"/>
        <v>0</v>
      </c>
      <c r="CI56" s="347"/>
      <c r="CJ56" s="242"/>
      <c r="CK56" s="242"/>
      <c r="CL56" s="347">
        <f t="shared" si="58"/>
        <v>0</v>
      </c>
      <c r="CM56" s="335"/>
      <c r="CN56" s="348"/>
      <c r="CO56" s="348"/>
      <c r="CP56" s="348">
        <f t="shared" si="59"/>
        <v>0</v>
      </c>
      <c r="CQ56" s="348"/>
      <c r="CR56" s="343"/>
      <c r="CS56" s="343"/>
      <c r="CT56" s="344">
        <f t="shared" si="60"/>
        <v>0</v>
      </c>
      <c r="CU56" s="345"/>
      <c r="CV56" s="239"/>
      <c r="CW56" s="239"/>
      <c r="CX56" s="344">
        <f t="shared" si="61"/>
        <v>0</v>
      </c>
      <c r="CY56" s="345"/>
      <c r="CZ56" s="239"/>
      <c r="DA56" s="239"/>
      <c r="DB56" s="344">
        <f t="shared" si="62"/>
        <v>0</v>
      </c>
      <c r="DC56" s="345"/>
      <c r="DD56" s="348"/>
      <c r="DE56" s="348"/>
      <c r="DF56" s="348">
        <f t="shared" si="63"/>
        <v>0</v>
      </c>
      <c r="DG56" s="348"/>
      <c r="DH56" s="348"/>
      <c r="DI56" s="348"/>
      <c r="DJ56" s="348">
        <f t="shared" si="64"/>
        <v>0</v>
      </c>
      <c r="DK56" s="348"/>
    </row>
    <row r="57" spans="1:115" ht="12.75" hidden="1" customHeight="1">
      <c r="A57" s="274"/>
      <c r="B57" s="339">
        <v>1718001524</v>
      </c>
      <c r="C57" s="274" t="s">
        <v>717</v>
      </c>
      <c r="D57" s="275"/>
      <c r="E57" s="356">
        <v>0</v>
      </c>
      <c r="F57" s="338">
        <f t="shared" si="36"/>
        <v>0</v>
      </c>
      <c r="G57" s="346">
        <f t="shared" si="37"/>
        <v>0</v>
      </c>
      <c r="H57" s="346">
        <v>0</v>
      </c>
      <c r="I57" s="242"/>
      <c r="J57" s="242"/>
      <c r="K57" s="347">
        <f t="shared" si="9"/>
        <v>0</v>
      </c>
      <c r="L57" s="347"/>
      <c r="M57" s="242"/>
      <c r="N57" s="242"/>
      <c r="O57" s="347">
        <f t="shared" si="39"/>
        <v>0</v>
      </c>
      <c r="P57" s="347"/>
      <c r="Q57" s="242"/>
      <c r="R57" s="242"/>
      <c r="S57" s="347">
        <f t="shared" si="40"/>
        <v>0</v>
      </c>
      <c r="T57" s="347"/>
      <c r="U57" s="242"/>
      <c r="V57" s="242"/>
      <c r="W57" s="347">
        <f t="shared" si="41"/>
        <v>0</v>
      </c>
      <c r="X57" s="347"/>
      <c r="Y57" s="242">
        <f t="shared" si="65"/>
        <v>0</v>
      </c>
      <c r="Z57" s="242">
        <f t="shared" si="65"/>
        <v>0</v>
      </c>
      <c r="AA57" s="347">
        <f t="shared" si="42"/>
        <v>0</v>
      </c>
      <c r="AB57" s="347"/>
      <c r="AC57" s="242"/>
      <c r="AD57" s="242"/>
      <c r="AE57" s="347">
        <f t="shared" si="43"/>
        <v>0</v>
      </c>
      <c r="AF57" s="347"/>
      <c r="AG57" s="242"/>
      <c r="AH57" s="242"/>
      <c r="AI57" s="347">
        <f t="shared" si="44"/>
        <v>0</v>
      </c>
      <c r="AJ57" s="242"/>
      <c r="AK57" s="242"/>
      <c r="AL57" s="347">
        <f t="shared" si="45"/>
        <v>0</v>
      </c>
      <c r="AM57" s="347"/>
      <c r="AN57" s="242"/>
      <c r="AO57" s="242"/>
      <c r="AP57" s="347">
        <f t="shared" si="46"/>
        <v>0</v>
      </c>
      <c r="AQ57" s="347"/>
      <c r="AR57" s="347"/>
      <c r="AS57" s="347"/>
      <c r="AT57" s="347">
        <f t="shared" si="47"/>
        <v>0</v>
      </c>
      <c r="AU57" s="347"/>
      <c r="AV57" s="242"/>
      <c r="AW57" s="242"/>
      <c r="AX57" s="347">
        <f t="shared" si="48"/>
        <v>0</v>
      </c>
      <c r="AY57" s="347"/>
      <c r="AZ57" s="242"/>
      <c r="BA57" s="242"/>
      <c r="BB57" s="347">
        <f t="shared" si="49"/>
        <v>0</v>
      </c>
      <c r="BC57" s="347"/>
      <c r="BD57" s="242"/>
      <c r="BE57" s="242"/>
      <c r="BF57" s="347">
        <f t="shared" si="50"/>
        <v>0</v>
      </c>
      <c r="BG57" s="347"/>
      <c r="BH57" s="242"/>
      <c r="BI57" s="242"/>
      <c r="BJ57" s="347">
        <f t="shared" si="51"/>
        <v>0</v>
      </c>
      <c r="BK57" s="347"/>
      <c r="BL57" s="242"/>
      <c r="BM57" s="242"/>
      <c r="BN57" s="347">
        <f t="shared" si="52"/>
        <v>0</v>
      </c>
      <c r="BO57" s="347"/>
      <c r="BP57" s="242"/>
      <c r="BQ57" s="242"/>
      <c r="BR57" s="347">
        <f t="shared" si="53"/>
        <v>0</v>
      </c>
      <c r="BS57" s="347"/>
      <c r="BT57" s="242"/>
      <c r="BU57" s="242"/>
      <c r="BV57" s="347">
        <f t="shared" si="54"/>
        <v>0</v>
      </c>
      <c r="BW57" s="347"/>
      <c r="BX57" s="242"/>
      <c r="BY57" s="242"/>
      <c r="BZ57" s="347">
        <f t="shared" si="55"/>
        <v>0</v>
      </c>
      <c r="CA57" s="347"/>
      <c r="CB57" s="242"/>
      <c r="CC57" s="242"/>
      <c r="CD57" s="347">
        <f t="shared" si="56"/>
        <v>0</v>
      </c>
      <c r="CE57" s="347"/>
      <c r="CF57" s="242"/>
      <c r="CG57" s="242"/>
      <c r="CH57" s="347">
        <f t="shared" si="57"/>
        <v>0</v>
      </c>
      <c r="CI57" s="347"/>
      <c r="CJ57" s="242"/>
      <c r="CK57" s="242"/>
      <c r="CL57" s="347">
        <f t="shared" si="58"/>
        <v>0</v>
      </c>
      <c r="CM57" s="335"/>
      <c r="CN57" s="348"/>
      <c r="CO57" s="348"/>
      <c r="CP57" s="348">
        <f t="shared" si="59"/>
        <v>0</v>
      </c>
      <c r="CQ57" s="348"/>
      <c r="CR57" s="343"/>
      <c r="CS57" s="343"/>
      <c r="CT57" s="344">
        <f t="shared" si="60"/>
        <v>0</v>
      </c>
      <c r="CU57" s="345"/>
      <c r="CV57" s="239"/>
      <c r="CW57" s="239"/>
      <c r="CX57" s="344">
        <f t="shared" si="61"/>
        <v>0</v>
      </c>
      <c r="CY57" s="345"/>
      <c r="CZ57" s="239"/>
      <c r="DA57" s="239"/>
      <c r="DB57" s="344">
        <f t="shared" si="62"/>
        <v>0</v>
      </c>
      <c r="DC57" s="345"/>
      <c r="DD57" s="348"/>
      <c r="DE57" s="348"/>
      <c r="DF57" s="348">
        <f t="shared" si="63"/>
        <v>0</v>
      </c>
      <c r="DG57" s="348"/>
      <c r="DH57" s="348"/>
      <c r="DI57" s="348"/>
      <c r="DJ57" s="348">
        <f t="shared" si="64"/>
        <v>0</v>
      </c>
      <c r="DK57" s="348"/>
    </row>
    <row r="58" spans="1:115" ht="12.75" hidden="1" customHeight="1">
      <c r="A58" s="274"/>
      <c r="B58" s="339"/>
      <c r="C58" s="274" t="s">
        <v>284</v>
      </c>
      <c r="D58" s="275"/>
      <c r="E58" s="356">
        <f t="shared" ref="E58:E64" si="66">I58+M58+Q58+U58+Y58+AJ58+AN58+AR58+AV58+BD58+BH58+BX58+CF58+CJ58+CN58+CR58+CV58+CZ58+AZ58+BL58+BT58</f>
        <v>0</v>
      </c>
      <c r="F58" s="338">
        <f t="shared" si="36"/>
        <v>0</v>
      </c>
      <c r="G58" s="346">
        <f t="shared" si="37"/>
        <v>0</v>
      </c>
      <c r="H58" s="346" t="e">
        <f t="shared" si="38"/>
        <v>#DIV/0!</v>
      </c>
      <c r="I58" s="242"/>
      <c r="J58" s="242"/>
      <c r="K58" s="347">
        <f t="shared" si="9"/>
        <v>0</v>
      </c>
      <c r="L58" s="347"/>
      <c r="M58" s="242"/>
      <c r="N58" s="242"/>
      <c r="O58" s="347">
        <f t="shared" si="39"/>
        <v>0</v>
      </c>
      <c r="P58" s="347"/>
      <c r="Q58" s="242"/>
      <c r="R58" s="242"/>
      <c r="S58" s="347">
        <f t="shared" si="40"/>
        <v>0</v>
      </c>
      <c r="T58" s="347"/>
      <c r="U58" s="242"/>
      <c r="V58" s="242"/>
      <c r="W58" s="347">
        <f t="shared" si="41"/>
        <v>0</v>
      </c>
      <c r="X58" s="347"/>
      <c r="Y58" s="242">
        <f t="shared" si="65"/>
        <v>0</v>
      </c>
      <c r="Z58" s="242">
        <f t="shared" si="65"/>
        <v>0</v>
      </c>
      <c r="AA58" s="347">
        <f t="shared" si="42"/>
        <v>0</v>
      </c>
      <c r="AB58" s="347"/>
      <c r="AC58" s="242"/>
      <c r="AD58" s="242"/>
      <c r="AE58" s="347">
        <f t="shared" si="43"/>
        <v>0</v>
      </c>
      <c r="AF58" s="347" t="e">
        <f>AD58/AC58</f>
        <v>#DIV/0!</v>
      </c>
      <c r="AG58" s="242"/>
      <c r="AH58" s="242"/>
      <c r="AI58" s="347">
        <f t="shared" si="44"/>
        <v>0</v>
      </c>
      <c r="AJ58" s="242"/>
      <c r="AK58" s="242"/>
      <c r="AL58" s="347">
        <f t="shared" si="45"/>
        <v>0</v>
      </c>
      <c r="AM58" s="347"/>
      <c r="AN58" s="242"/>
      <c r="AO58" s="242"/>
      <c r="AP58" s="347">
        <f t="shared" si="46"/>
        <v>0</v>
      </c>
      <c r="AQ58" s="347"/>
      <c r="AR58" s="347"/>
      <c r="AS58" s="347"/>
      <c r="AT58" s="347">
        <f t="shared" si="47"/>
        <v>0</v>
      </c>
      <c r="AU58" s="347"/>
      <c r="AV58" s="242"/>
      <c r="AW58" s="242"/>
      <c r="AX58" s="347">
        <f t="shared" si="48"/>
        <v>0</v>
      </c>
      <c r="AY58" s="347"/>
      <c r="AZ58" s="242"/>
      <c r="BA58" s="242"/>
      <c r="BB58" s="347">
        <f t="shared" si="49"/>
        <v>0</v>
      </c>
      <c r="BC58" s="347"/>
      <c r="BD58" s="242"/>
      <c r="BE58" s="242"/>
      <c r="BF58" s="347">
        <f t="shared" si="50"/>
        <v>0</v>
      </c>
      <c r="BG58" s="347"/>
      <c r="BH58" s="242"/>
      <c r="BI58" s="242"/>
      <c r="BJ58" s="347">
        <f t="shared" si="51"/>
        <v>0</v>
      </c>
      <c r="BK58" s="347"/>
      <c r="BL58" s="242"/>
      <c r="BM58" s="242"/>
      <c r="BN58" s="347">
        <f t="shared" si="52"/>
        <v>0</v>
      </c>
      <c r="BO58" s="347"/>
      <c r="BP58" s="242"/>
      <c r="BQ58" s="242"/>
      <c r="BR58" s="347">
        <f t="shared" si="53"/>
        <v>0</v>
      </c>
      <c r="BS58" s="347"/>
      <c r="BT58" s="242"/>
      <c r="BU58" s="242"/>
      <c r="BV58" s="347">
        <f t="shared" si="54"/>
        <v>0</v>
      </c>
      <c r="BW58" s="347"/>
      <c r="BX58" s="242"/>
      <c r="BY58" s="242"/>
      <c r="BZ58" s="347">
        <f t="shared" si="55"/>
        <v>0</v>
      </c>
      <c r="CA58" s="347"/>
      <c r="CB58" s="242"/>
      <c r="CC58" s="242"/>
      <c r="CD58" s="347">
        <f t="shared" si="56"/>
        <v>0</v>
      </c>
      <c r="CE58" s="347"/>
      <c r="CF58" s="242"/>
      <c r="CG58" s="242"/>
      <c r="CH58" s="347">
        <f t="shared" si="57"/>
        <v>0</v>
      </c>
      <c r="CI58" s="347"/>
      <c r="CJ58" s="242"/>
      <c r="CK58" s="242"/>
      <c r="CL58" s="347">
        <f t="shared" si="58"/>
        <v>0</v>
      </c>
      <c r="CM58" s="335"/>
      <c r="CN58" s="348"/>
      <c r="CO58" s="348"/>
      <c r="CP58" s="348">
        <f t="shared" si="59"/>
        <v>0</v>
      </c>
      <c r="CQ58" s="348"/>
      <c r="CR58" s="343"/>
      <c r="CS58" s="343"/>
      <c r="CT58" s="344">
        <f t="shared" si="60"/>
        <v>0</v>
      </c>
      <c r="CU58" s="345"/>
      <c r="CV58" s="239"/>
      <c r="CW58" s="239"/>
      <c r="CX58" s="344">
        <f t="shared" si="61"/>
        <v>0</v>
      </c>
      <c r="CY58" s="345"/>
      <c r="CZ58" s="239"/>
      <c r="DA58" s="239"/>
      <c r="DB58" s="344">
        <f t="shared" si="62"/>
        <v>0</v>
      </c>
      <c r="DC58" s="345"/>
      <c r="DD58" s="348"/>
      <c r="DE58" s="348"/>
      <c r="DF58" s="348">
        <f t="shared" si="63"/>
        <v>0</v>
      </c>
      <c r="DG58" s="348"/>
      <c r="DH58" s="348"/>
      <c r="DI58" s="348"/>
      <c r="DJ58" s="348">
        <f t="shared" si="64"/>
        <v>0</v>
      </c>
      <c r="DK58" s="348"/>
    </row>
    <row r="59" spans="1:115" ht="12.75" hidden="1" customHeight="1">
      <c r="A59" s="274"/>
      <c r="B59" s="339"/>
      <c r="C59" s="274" t="s">
        <v>571</v>
      </c>
      <c r="D59" s="275"/>
      <c r="E59" s="356">
        <f t="shared" si="66"/>
        <v>0</v>
      </c>
      <c r="F59" s="338">
        <f t="shared" si="36"/>
        <v>0</v>
      </c>
      <c r="G59" s="346">
        <f t="shared" si="37"/>
        <v>0</v>
      </c>
      <c r="H59" s="346">
        <v>0</v>
      </c>
      <c r="I59" s="242"/>
      <c r="J59" s="242"/>
      <c r="K59" s="347">
        <f t="shared" si="9"/>
        <v>0</v>
      </c>
      <c r="L59" s="347"/>
      <c r="M59" s="242"/>
      <c r="N59" s="242"/>
      <c r="O59" s="347">
        <f t="shared" si="39"/>
        <v>0</v>
      </c>
      <c r="P59" s="347"/>
      <c r="Q59" s="242"/>
      <c r="R59" s="242"/>
      <c r="S59" s="347">
        <f t="shared" si="40"/>
        <v>0</v>
      </c>
      <c r="T59" s="347"/>
      <c r="U59" s="242"/>
      <c r="V59" s="242"/>
      <c r="W59" s="347">
        <f t="shared" si="41"/>
        <v>0</v>
      </c>
      <c r="X59" s="347"/>
      <c r="Y59" s="242">
        <f t="shared" si="65"/>
        <v>0</v>
      </c>
      <c r="Z59" s="242">
        <f t="shared" si="65"/>
        <v>0</v>
      </c>
      <c r="AA59" s="347">
        <f t="shared" si="42"/>
        <v>0</v>
      </c>
      <c r="AB59" s="347"/>
      <c r="AC59" s="242"/>
      <c r="AD59" s="242"/>
      <c r="AE59" s="347">
        <f t="shared" si="43"/>
        <v>0</v>
      </c>
      <c r="AF59" s="347" t="e">
        <f>AD59/AC59</f>
        <v>#DIV/0!</v>
      </c>
      <c r="AG59" s="242"/>
      <c r="AH59" s="242"/>
      <c r="AI59" s="347">
        <f t="shared" si="44"/>
        <v>0</v>
      </c>
      <c r="AJ59" s="242"/>
      <c r="AK59" s="242"/>
      <c r="AL59" s="347">
        <f t="shared" si="45"/>
        <v>0</v>
      </c>
      <c r="AM59" s="347"/>
      <c r="AN59" s="242"/>
      <c r="AO59" s="242"/>
      <c r="AP59" s="347">
        <f t="shared" si="46"/>
        <v>0</v>
      </c>
      <c r="AQ59" s="347"/>
      <c r="AR59" s="347"/>
      <c r="AS59" s="347"/>
      <c r="AT59" s="347">
        <f t="shared" si="47"/>
        <v>0</v>
      </c>
      <c r="AU59" s="347"/>
      <c r="AV59" s="242"/>
      <c r="AW59" s="242"/>
      <c r="AX59" s="347">
        <f t="shared" si="48"/>
        <v>0</v>
      </c>
      <c r="AY59" s="347"/>
      <c r="AZ59" s="242"/>
      <c r="BA59" s="242"/>
      <c r="BB59" s="347">
        <f t="shared" si="49"/>
        <v>0</v>
      </c>
      <c r="BC59" s="347"/>
      <c r="BD59" s="242"/>
      <c r="BE59" s="242"/>
      <c r="BF59" s="347">
        <f t="shared" si="50"/>
        <v>0</v>
      </c>
      <c r="BG59" s="347"/>
      <c r="BH59" s="242"/>
      <c r="BI59" s="242"/>
      <c r="BJ59" s="347">
        <f t="shared" si="51"/>
        <v>0</v>
      </c>
      <c r="BK59" s="347"/>
      <c r="BL59" s="242"/>
      <c r="BM59" s="242"/>
      <c r="BN59" s="347">
        <f t="shared" si="52"/>
        <v>0</v>
      </c>
      <c r="BO59" s="347"/>
      <c r="BP59" s="242"/>
      <c r="BQ59" s="242"/>
      <c r="BR59" s="347">
        <f t="shared" si="53"/>
        <v>0</v>
      </c>
      <c r="BS59" s="347"/>
      <c r="BT59" s="242"/>
      <c r="BU59" s="242"/>
      <c r="BV59" s="347">
        <f t="shared" si="54"/>
        <v>0</v>
      </c>
      <c r="BW59" s="347"/>
      <c r="BX59" s="242"/>
      <c r="BY59" s="242"/>
      <c r="BZ59" s="347">
        <f t="shared" si="55"/>
        <v>0</v>
      </c>
      <c r="CA59" s="347"/>
      <c r="CB59" s="242"/>
      <c r="CC59" s="242"/>
      <c r="CD59" s="347">
        <f t="shared" si="56"/>
        <v>0</v>
      </c>
      <c r="CE59" s="347"/>
      <c r="CF59" s="242"/>
      <c r="CG59" s="242"/>
      <c r="CH59" s="347">
        <f t="shared" si="57"/>
        <v>0</v>
      </c>
      <c r="CI59" s="347"/>
      <c r="CJ59" s="242"/>
      <c r="CK59" s="242"/>
      <c r="CL59" s="347">
        <f t="shared" si="58"/>
        <v>0</v>
      </c>
      <c r="CM59" s="335"/>
      <c r="CN59" s="348"/>
      <c r="CO59" s="348"/>
      <c r="CP59" s="348">
        <f t="shared" si="59"/>
        <v>0</v>
      </c>
      <c r="CQ59" s="348"/>
      <c r="CR59" s="343"/>
      <c r="CS59" s="343"/>
      <c r="CT59" s="344">
        <f t="shared" si="60"/>
        <v>0</v>
      </c>
      <c r="CU59" s="345"/>
      <c r="CV59" s="239"/>
      <c r="CW59" s="239"/>
      <c r="CX59" s="344">
        <f t="shared" si="61"/>
        <v>0</v>
      </c>
      <c r="CY59" s="345"/>
      <c r="CZ59" s="239"/>
      <c r="DA59" s="239"/>
      <c r="DB59" s="344">
        <f t="shared" si="62"/>
        <v>0</v>
      </c>
      <c r="DC59" s="345"/>
      <c r="DD59" s="348"/>
      <c r="DE59" s="348"/>
      <c r="DF59" s="348">
        <f t="shared" si="63"/>
        <v>0</v>
      </c>
      <c r="DG59" s="348"/>
      <c r="DH59" s="348"/>
      <c r="DI59" s="348"/>
      <c r="DJ59" s="348">
        <f t="shared" si="64"/>
        <v>0</v>
      </c>
      <c r="DK59" s="348"/>
    </row>
    <row r="60" spans="1:115" ht="12.75" hidden="1" customHeight="1">
      <c r="A60" s="274"/>
      <c r="B60" s="339">
        <v>1718002574</v>
      </c>
      <c r="C60" s="274" t="s">
        <v>572</v>
      </c>
      <c r="D60" s="275"/>
      <c r="E60" s="356">
        <f t="shared" si="66"/>
        <v>0</v>
      </c>
      <c r="F60" s="338">
        <f t="shared" si="36"/>
        <v>0</v>
      </c>
      <c r="G60" s="346">
        <f t="shared" si="37"/>
        <v>0</v>
      </c>
      <c r="H60" s="346" t="e">
        <f t="shared" si="38"/>
        <v>#DIV/0!</v>
      </c>
      <c r="I60" s="242"/>
      <c r="J60" s="242"/>
      <c r="K60" s="347">
        <f t="shared" si="9"/>
        <v>0</v>
      </c>
      <c r="L60" s="347"/>
      <c r="M60" s="242"/>
      <c r="N60" s="242"/>
      <c r="O60" s="347">
        <f t="shared" si="39"/>
        <v>0</v>
      </c>
      <c r="P60" s="347"/>
      <c r="Q60" s="242"/>
      <c r="R60" s="242"/>
      <c r="S60" s="347">
        <f t="shared" si="40"/>
        <v>0</v>
      </c>
      <c r="T60" s="347"/>
      <c r="U60" s="242"/>
      <c r="V60" s="242"/>
      <c r="W60" s="347">
        <f t="shared" si="41"/>
        <v>0</v>
      </c>
      <c r="X60" s="347"/>
      <c r="Y60" s="242">
        <f t="shared" si="65"/>
        <v>0</v>
      </c>
      <c r="Z60" s="242">
        <f t="shared" si="65"/>
        <v>0</v>
      </c>
      <c r="AA60" s="347">
        <f t="shared" si="42"/>
        <v>0</v>
      </c>
      <c r="AB60" s="347"/>
      <c r="AC60" s="242"/>
      <c r="AD60" s="242"/>
      <c r="AE60" s="347">
        <f t="shared" si="43"/>
        <v>0</v>
      </c>
      <c r="AF60" s="347" t="e">
        <f>AD60/AC60</f>
        <v>#DIV/0!</v>
      </c>
      <c r="AG60" s="242"/>
      <c r="AH60" s="242"/>
      <c r="AI60" s="347">
        <f t="shared" si="44"/>
        <v>0</v>
      </c>
      <c r="AJ60" s="242"/>
      <c r="AK60" s="242"/>
      <c r="AL60" s="347">
        <f t="shared" si="45"/>
        <v>0</v>
      </c>
      <c r="AM60" s="347"/>
      <c r="AN60" s="242"/>
      <c r="AO60" s="242"/>
      <c r="AP60" s="347">
        <f t="shared" si="46"/>
        <v>0</v>
      </c>
      <c r="AQ60" s="347"/>
      <c r="AR60" s="347"/>
      <c r="AS60" s="347"/>
      <c r="AT60" s="347">
        <f t="shared" si="47"/>
        <v>0</v>
      </c>
      <c r="AU60" s="347"/>
      <c r="AV60" s="242"/>
      <c r="AW60" s="242"/>
      <c r="AX60" s="347">
        <f t="shared" si="48"/>
        <v>0</v>
      </c>
      <c r="AY60" s="347"/>
      <c r="AZ60" s="242"/>
      <c r="BA60" s="242"/>
      <c r="BB60" s="347">
        <f t="shared" si="49"/>
        <v>0</v>
      </c>
      <c r="BC60" s="347"/>
      <c r="BD60" s="242"/>
      <c r="BE60" s="242"/>
      <c r="BF60" s="347">
        <f t="shared" si="50"/>
        <v>0</v>
      </c>
      <c r="BG60" s="347"/>
      <c r="BH60" s="242"/>
      <c r="BI60" s="242"/>
      <c r="BJ60" s="347">
        <f t="shared" si="51"/>
        <v>0</v>
      </c>
      <c r="BK60" s="347"/>
      <c r="BL60" s="242"/>
      <c r="BM60" s="242"/>
      <c r="BN60" s="347">
        <f t="shared" si="52"/>
        <v>0</v>
      </c>
      <c r="BO60" s="347"/>
      <c r="BP60" s="242"/>
      <c r="BQ60" s="242"/>
      <c r="BR60" s="347">
        <f t="shared" si="53"/>
        <v>0</v>
      </c>
      <c r="BS60" s="347"/>
      <c r="BT60" s="242"/>
      <c r="BU60" s="242"/>
      <c r="BV60" s="347">
        <f t="shared" si="54"/>
        <v>0</v>
      </c>
      <c r="BW60" s="347"/>
      <c r="BX60" s="242"/>
      <c r="BY60" s="242"/>
      <c r="BZ60" s="347">
        <f t="shared" si="55"/>
        <v>0</v>
      </c>
      <c r="CA60" s="347"/>
      <c r="CB60" s="242"/>
      <c r="CC60" s="242"/>
      <c r="CD60" s="347">
        <f t="shared" si="56"/>
        <v>0</v>
      </c>
      <c r="CE60" s="347"/>
      <c r="CF60" s="242"/>
      <c r="CG60" s="242"/>
      <c r="CH60" s="347">
        <f t="shared" si="57"/>
        <v>0</v>
      </c>
      <c r="CI60" s="347"/>
      <c r="CJ60" s="242"/>
      <c r="CK60" s="242"/>
      <c r="CL60" s="347">
        <f t="shared" si="58"/>
        <v>0</v>
      </c>
      <c r="CM60" s="335"/>
      <c r="CN60" s="348"/>
      <c r="CO60" s="348"/>
      <c r="CP60" s="348">
        <f t="shared" si="59"/>
        <v>0</v>
      </c>
      <c r="CQ60" s="348"/>
      <c r="CR60" s="343"/>
      <c r="CS60" s="343"/>
      <c r="CT60" s="344">
        <f t="shared" si="60"/>
        <v>0</v>
      </c>
      <c r="CU60" s="345"/>
      <c r="CV60" s="239"/>
      <c r="CW60" s="239"/>
      <c r="CX60" s="344">
        <f t="shared" si="61"/>
        <v>0</v>
      </c>
      <c r="CY60" s="345"/>
      <c r="CZ60" s="239"/>
      <c r="DA60" s="239"/>
      <c r="DB60" s="344">
        <f t="shared" si="62"/>
        <v>0</v>
      </c>
      <c r="DC60" s="345"/>
      <c r="DD60" s="348"/>
      <c r="DE60" s="348"/>
      <c r="DF60" s="348">
        <f t="shared" si="63"/>
        <v>0</v>
      </c>
      <c r="DG60" s="348"/>
      <c r="DH60" s="348"/>
      <c r="DI60" s="348"/>
      <c r="DJ60" s="348">
        <f t="shared" si="64"/>
        <v>0</v>
      </c>
      <c r="DK60" s="348"/>
    </row>
    <row r="61" spans="1:115" ht="12.75" hidden="1" customHeight="1">
      <c r="A61" s="274"/>
      <c r="B61" s="339"/>
      <c r="C61" s="283" t="s">
        <v>285</v>
      </c>
      <c r="D61" s="275"/>
      <c r="E61" s="356">
        <f t="shared" si="66"/>
        <v>0</v>
      </c>
      <c r="F61" s="338">
        <f t="shared" si="36"/>
        <v>0</v>
      </c>
      <c r="G61" s="346">
        <f t="shared" si="37"/>
        <v>0</v>
      </c>
      <c r="H61" s="346" t="e">
        <f t="shared" si="38"/>
        <v>#DIV/0!</v>
      </c>
      <c r="I61" s="242"/>
      <c r="J61" s="242"/>
      <c r="K61" s="347">
        <f t="shared" si="9"/>
        <v>0</v>
      </c>
      <c r="L61" s="347"/>
      <c r="M61" s="242"/>
      <c r="N61" s="242"/>
      <c r="O61" s="347">
        <f t="shared" si="39"/>
        <v>0</v>
      </c>
      <c r="P61" s="347"/>
      <c r="Q61" s="242"/>
      <c r="R61" s="242"/>
      <c r="S61" s="347">
        <f t="shared" si="40"/>
        <v>0</v>
      </c>
      <c r="T61" s="347"/>
      <c r="U61" s="242"/>
      <c r="V61" s="242"/>
      <c r="W61" s="347">
        <f t="shared" si="41"/>
        <v>0</v>
      </c>
      <c r="X61" s="347"/>
      <c r="Y61" s="242">
        <f t="shared" si="65"/>
        <v>0</v>
      </c>
      <c r="Z61" s="242">
        <f t="shared" si="65"/>
        <v>0</v>
      </c>
      <c r="AA61" s="347">
        <f t="shared" si="42"/>
        <v>0</v>
      </c>
      <c r="AB61" s="347"/>
      <c r="AC61" s="242"/>
      <c r="AD61" s="242"/>
      <c r="AE61" s="347">
        <f t="shared" si="43"/>
        <v>0</v>
      </c>
      <c r="AF61" s="347"/>
      <c r="AG61" s="242"/>
      <c r="AH61" s="242"/>
      <c r="AI61" s="347">
        <f t="shared" si="44"/>
        <v>0</v>
      </c>
      <c r="AJ61" s="242"/>
      <c r="AK61" s="242"/>
      <c r="AL61" s="347">
        <f t="shared" si="45"/>
        <v>0</v>
      </c>
      <c r="AM61" s="347"/>
      <c r="AN61" s="242"/>
      <c r="AO61" s="242"/>
      <c r="AP61" s="347">
        <f t="shared" si="46"/>
        <v>0</v>
      </c>
      <c r="AQ61" s="347"/>
      <c r="AR61" s="347"/>
      <c r="AS61" s="347"/>
      <c r="AT61" s="347">
        <f t="shared" si="47"/>
        <v>0</v>
      </c>
      <c r="AU61" s="347"/>
      <c r="AV61" s="242"/>
      <c r="AW61" s="242"/>
      <c r="AX61" s="347">
        <f t="shared" si="48"/>
        <v>0</v>
      </c>
      <c r="AY61" s="347"/>
      <c r="AZ61" s="242"/>
      <c r="BA61" s="242"/>
      <c r="BB61" s="347">
        <f t="shared" si="49"/>
        <v>0</v>
      </c>
      <c r="BC61" s="347"/>
      <c r="BD61" s="242"/>
      <c r="BE61" s="242"/>
      <c r="BF61" s="347">
        <f t="shared" si="50"/>
        <v>0</v>
      </c>
      <c r="BG61" s="347"/>
      <c r="BH61" s="242"/>
      <c r="BI61" s="242"/>
      <c r="BJ61" s="347">
        <f t="shared" si="51"/>
        <v>0</v>
      </c>
      <c r="BK61" s="347"/>
      <c r="BL61" s="242"/>
      <c r="BM61" s="242"/>
      <c r="BN61" s="347">
        <f t="shared" si="52"/>
        <v>0</v>
      </c>
      <c r="BO61" s="347"/>
      <c r="BP61" s="242"/>
      <c r="BQ61" s="242"/>
      <c r="BR61" s="347">
        <f t="shared" si="53"/>
        <v>0</v>
      </c>
      <c r="BS61" s="347"/>
      <c r="BT61" s="242"/>
      <c r="BU61" s="242"/>
      <c r="BV61" s="347">
        <f t="shared" si="54"/>
        <v>0</v>
      </c>
      <c r="BW61" s="347"/>
      <c r="BX61" s="242"/>
      <c r="BY61" s="242"/>
      <c r="BZ61" s="347">
        <f t="shared" si="55"/>
        <v>0</v>
      </c>
      <c r="CA61" s="347"/>
      <c r="CB61" s="242"/>
      <c r="CC61" s="242"/>
      <c r="CD61" s="347">
        <f t="shared" si="56"/>
        <v>0</v>
      </c>
      <c r="CE61" s="347"/>
      <c r="CF61" s="242"/>
      <c r="CG61" s="242"/>
      <c r="CH61" s="347">
        <f t="shared" si="57"/>
        <v>0</v>
      </c>
      <c r="CI61" s="347"/>
      <c r="CJ61" s="242"/>
      <c r="CK61" s="242"/>
      <c r="CL61" s="347">
        <f t="shared" si="58"/>
        <v>0</v>
      </c>
      <c r="CM61" s="335"/>
      <c r="CN61" s="348"/>
      <c r="CO61" s="348"/>
      <c r="CP61" s="348">
        <f t="shared" si="59"/>
        <v>0</v>
      </c>
      <c r="CQ61" s="348"/>
      <c r="CR61" s="343"/>
      <c r="CS61" s="343"/>
      <c r="CT61" s="344">
        <f t="shared" si="60"/>
        <v>0</v>
      </c>
      <c r="CU61" s="345"/>
      <c r="CV61" s="239"/>
      <c r="CW61" s="239"/>
      <c r="CX61" s="344">
        <f t="shared" si="61"/>
        <v>0</v>
      </c>
      <c r="CY61" s="345"/>
      <c r="CZ61" s="239"/>
      <c r="DA61" s="239"/>
      <c r="DB61" s="344">
        <f t="shared" si="62"/>
        <v>0</v>
      </c>
      <c r="DC61" s="345"/>
      <c r="DD61" s="348"/>
      <c r="DE61" s="348"/>
      <c r="DF61" s="348">
        <f t="shared" si="63"/>
        <v>0</v>
      </c>
      <c r="DG61" s="348"/>
      <c r="DH61" s="348"/>
      <c r="DI61" s="348"/>
      <c r="DJ61" s="348">
        <f t="shared" si="64"/>
        <v>0</v>
      </c>
      <c r="DK61" s="348"/>
    </row>
    <row r="62" spans="1:115" ht="12.75" hidden="1" customHeight="1">
      <c r="A62" s="274"/>
      <c r="B62" s="339"/>
      <c r="C62" s="274" t="s">
        <v>718</v>
      </c>
      <c r="D62" s="275"/>
      <c r="E62" s="356">
        <f t="shared" si="66"/>
        <v>0</v>
      </c>
      <c r="F62" s="338">
        <f t="shared" si="36"/>
        <v>0</v>
      </c>
      <c r="G62" s="346">
        <f t="shared" si="37"/>
        <v>0</v>
      </c>
      <c r="H62" s="346"/>
      <c r="I62" s="242"/>
      <c r="J62" s="242"/>
      <c r="K62" s="347">
        <f t="shared" si="9"/>
        <v>0</v>
      </c>
      <c r="L62" s="347"/>
      <c r="M62" s="242"/>
      <c r="N62" s="242"/>
      <c r="O62" s="347">
        <f t="shared" si="39"/>
        <v>0</v>
      </c>
      <c r="P62" s="347"/>
      <c r="Q62" s="242"/>
      <c r="R62" s="242"/>
      <c r="S62" s="347">
        <f t="shared" si="40"/>
        <v>0</v>
      </c>
      <c r="T62" s="347"/>
      <c r="U62" s="242"/>
      <c r="V62" s="242"/>
      <c r="W62" s="347">
        <f t="shared" si="41"/>
        <v>0</v>
      </c>
      <c r="X62" s="347"/>
      <c r="Y62" s="242">
        <f t="shared" si="65"/>
        <v>0</v>
      </c>
      <c r="Z62" s="242">
        <f t="shared" si="65"/>
        <v>0</v>
      </c>
      <c r="AA62" s="347">
        <f t="shared" si="42"/>
        <v>0</v>
      </c>
      <c r="AB62" s="347"/>
      <c r="AC62" s="242"/>
      <c r="AD62" s="242"/>
      <c r="AE62" s="347">
        <f t="shared" si="43"/>
        <v>0</v>
      </c>
      <c r="AF62" s="347"/>
      <c r="AG62" s="242"/>
      <c r="AH62" s="242"/>
      <c r="AI62" s="347">
        <f t="shared" si="44"/>
        <v>0</v>
      </c>
      <c r="AJ62" s="242"/>
      <c r="AK62" s="242"/>
      <c r="AL62" s="347">
        <f t="shared" si="45"/>
        <v>0</v>
      </c>
      <c r="AM62" s="347"/>
      <c r="AN62" s="242"/>
      <c r="AO62" s="242"/>
      <c r="AP62" s="347">
        <f t="shared" si="46"/>
        <v>0</v>
      </c>
      <c r="AQ62" s="347"/>
      <c r="AR62" s="347"/>
      <c r="AS62" s="347"/>
      <c r="AT62" s="347">
        <f t="shared" si="47"/>
        <v>0</v>
      </c>
      <c r="AU62" s="347"/>
      <c r="AV62" s="242"/>
      <c r="AW62" s="242"/>
      <c r="AX62" s="347">
        <f t="shared" si="48"/>
        <v>0</v>
      </c>
      <c r="AY62" s="347"/>
      <c r="AZ62" s="242"/>
      <c r="BA62" s="242"/>
      <c r="BB62" s="347">
        <f t="shared" si="49"/>
        <v>0</v>
      </c>
      <c r="BC62" s="347"/>
      <c r="BD62" s="242"/>
      <c r="BE62" s="242"/>
      <c r="BF62" s="347">
        <f t="shared" si="50"/>
        <v>0</v>
      </c>
      <c r="BG62" s="347"/>
      <c r="BH62" s="242"/>
      <c r="BI62" s="242"/>
      <c r="BJ62" s="347">
        <f t="shared" si="51"/>
        <v>0</v>
      </c>
      <c r="BK62" s="347"/>
      <c r="BL62" s="242"/>
      <c r="BM62" s="242"/>
      <c r="BN62" s="347">
        <f t="shared" si="52"/>
        <v>0</v>
      </c>
      <c r="BO62" s="347"/>
      <c r="BP62" s="242"/>
      <c r="BQ62" s="242"/>
      <c r="BR62" s="347">
        <f t="shared" si="53"/>
        <v>0</v>
      </c>
      <c r="BS62" s="347"/>
      <c r="BT62" s="242"/>
      <c r="BU62" s="242"/>
      <c r="BV62" s="347">
        <f t="shared" si="54"/>
        <v>0</v>
      </c>
      <c r="BW62" s="347"/>
      <c r="BX62" s="242"/>
      <c r="BY62" s="242"/>
      <c r="BZ62" s="347">
        <f t="shared" si="55"/>
        <v>0</v>
      </c>
      <c r="CA62" s="347"/>
      <c r="CB62" s="242"/>
      <c r="CC62" s="242"/>
      <c r="CD62" s="347">
        <f t="shared" si="56"/>
        <v>0</v>
      </c>
      <c r="CE62" s="347"/>
      <c r="CF62" s="242"/>
      <c r="CG62" s="242"/>
      <c r="CH62" s="347">
        <f t="shared" si="57"/>
        <v>0</v>
      </c>
      <c r="CI62" s="347"/>
      <c r="CJ62" s="242"/>
      <c r="CK62" s="242"/>
      <c r="CL62" s="347">
        <f t="shared" si="58"/>
        <v>0</v>
      </c>
      <c r="CM62" s="335"/>
      <c r="CN62" s="348"/>
      <c r="CO62" s="348"/>
      <c r="CP62" s="348">
        <f t="shared" si="59"/>
        <v>0</v>
      </c>
      <c r="CQ62" s="348"/>
      <c r="CR62" s="343"/>
      <c r="CS62" s="343"/>
      <c r="CT62" s="344">
        <f t="shared" si="60"/>
        <v>0</v>
      </c>
      <c r="CU62" s="345"/>
      <c r="CV62" s="239"/>
      <c r="CW62" s="239"/>
      <c r="CX62" s="344">
        <f t="shared" si="61"/>
        <v>0</v>
      </c>
      <c r="CY62" s="345"/>
      <c r="CZ62" s="239"/>
      <c r="DA62" s="239"/>
      <c r="DB62" s="344">
        <f t="shared" si="62"/>
        <v>0</v>
      </c>
      <c r="DC62" s="345"/>
      <c r="DD62" s="348"/>
      <c r="DE62" s="348"/>
      <c r="DF62" s="348">
        <f t="shared" si="63"/>
        <v>0</v>
      </c>
      <c r="DG62" s="348"/>
      <c r="DH62" s="348">
        <f>0.35445+1.53066</f>
        <v>1.8851099999999998</v>
      </c>
      <c r="DI62" s="348"/>
      <c r="DJ62" s="348">
        <f t="shared" si="64"/>
        <v>-1.8851099999999998</v>
      </c>
      <c r="DK62" s="348"/>
    </row>
    <row r="63" spans="1:115" ht="12" hidden="1" customHeight="1">
      <c r="A63" s="274"/>
      <c r="B63" s="339"/>
      <c r="C63" s="274" t="s">
        <v>287</v>
      </c>
      <c r="D63" s="275"/>
      <c r="E63" s="356">
        <f t="shared" si="66"/>
        <v>0</v>
      </c>
      <c r="F63" s="338">
        <f t="shared" si="36"/>
        <v>0</v>
      </c>
      <c r="G63" s="346">
        <f t="shared" si="37"/>
        <v>0</v>
      </c>
      <c r="H63" s="346"/>
      <c r="I63" s="242"/>
      <c r="J63" s="242"/>
      <c r="K63" s="347">
        <f t="shared" si="9"/>
        <v>0</v>
      </c>
      <c r="L63" s="347"/>
      <c r="M63" s="242"/>
      <c r="N63" s="242"/>
      <c r="O63" s="347">
        <f t="shared" si="39"/>
        <v>0</v>
      </c>
      <c r="P63" s="347"/>
      <c r="Q63" s="242"/>
      <c r="R63" s="242"/>
      <c r="S63" s="347">
        <f t="shared" si="40"/>
        <v>0</v>
      </c>
      <c r="T63" s="347"/>
      <c r="U63" s="242"/>
      <c r="V63" s="242"/>
      <c r="W63" s="347">
        <f t="shared" si="41"/>
        <v>0</v>
      </c>
      <c r="X63" s="347"/>
      <c r="Y63" s="242">
        <f t="shared" si="65"/>
        <v>0</v>
      </c>
      <c r="Z63" s="242">
        <f t="shared" si="65"/>
        <v>0</v>
      </c>
      <c r="AA63" s="347">
        <f t="shared" si="42"/>
        <v>0</v>
      </c>
      <c r="AB63" s="347"/>
      <c r="AC63" s="242"/>
      <c r="AD63" s="242"/>
      <c r="AE63" s="347">
        <f t="shared" si="43"/>
        <v>0</v>
      </c>
      <c r="AF63" s="347"/>
      <c r="AG63" s="242"/>
      <c r="AH63" s="242"/>
      <c r="AI63" s="347">
        <f t="shared" si="44"/>
        <v>0</v>
      </c>
      <c r="AJ63" s="242"/>
      <c r="AK63" s="242"/>
      <c r="AL63" s="347">
        <f t="shared" si="45"/>
        <v>0</v>
      </c>
      <c r="AM63" s="347"/>
      <c r="AN63" s="242"/>
      <c r="AO63" s="242"/>
      <c r="AP63" s="347">
        <f t="shared" si="46"/>
        <v>0</v>
      </c>
      <c r="AQ63" s="347"/>
      <c r="AR63" s="347"/>
      <c r="AS63" s="347"/>
      <c r="AT63" s="347">
        <f t="shared" si="47"/>
        <v>0</v>
      </c>
      <c r="AU63" s="347"/>
      <c r="AV63" s="242"/>
      <c r="AW63" s="242"/>
      <c r="AX63" s="347">
        <f t="shared" si="48"/>
        <v>0</v>
      </c>
      <c r="AY63" s="347"/>
      <c r="AZ63" s="242"/>
      <c r="BA63" s="242"/>
      <c r="BB63" s="347">
        <f t="shared" si="49"/>
        <v>0</v>
      </c>
      <c r="BC63" s="347"/>
      <c r="BD63" s="242"/>
      <c r="BE63" s="242"/>
      <c r="BF63" s="347">
        <f t="shared" si="50"/>
        <v>0</v>
      </c>
      <c r="BG63" s="347"/>
      <c r="BH63" s="242"/>
      <c r="BI63" s="242"/>
      <c r="BJ63" s="347">
        <f t="shared" si="51"/>
        <v>0</v>
      </c>
      <c r="BK63" s="347"/>
      <c r="BL63" s="242"/>
      <c r="BM63" s="242"/>
      <c r="BN63" s="347">
        <f t="shared" si="52"/>
        <v>0</v>
      </c>
      <c r="BO63" s="347"/>
      <c r="BP63" s="242"/>
      <c r="BQ63" s="242"/>
      <c r="BR63" s="347">
        <f t="shared" si="53"/>
        <v>0</v>
      </c>
      <c r="BS63" s="347"/>
      <c r="BT63" s="242"/>
      <c r="BU63" s="242"/>
      <c r="BV63" s="347">
        <f t="shared" si="54"/>
        <v>0</v>
      </c>
      <c r="BW63" s="347"/>
      <c r="BX63" s="242"/>
      <c r="BY63" s="242"/>
      <c r="BZ63" s="347">
        <f t="shared" si="55"/>
        <v>0</v>
      </c>
      <c r="CA63" s="347"/>
      <c r="CB63" s="242"/>
      <c r="CC63" s="242"/>
      <c r="CD63" s="347">
        <f t="shared" si="56"/>
        <v>0</v>
      </c>
      <c r="CE63" s="347"/>
      <c r="CF63" s="242"/>
      <c r="CG63" s="242"/>
      <c r="CH63" s="347">
        <f t="shared" si="57"/>
        <v>0</v>
      </c>
      <c r="CI63" s="347"/>
      <c r="CJ63" s="242"/>
      <c r="CK63" s="242"/>
      <c r="CL63" s="347">
        <f t="shared" si="58"/>
        <v>0</v>
      </c>
      <c r="CM63" s="335"/>
      <c r="CN63" s="348"/>
      <c r="CO63" s="348"/>
      <c r="CP63" s="348">
        <f t="shared" si="59"/>
        <v>0</v>
      </c>
      <c r="CQ63" s="348"/>
      <c r="CR63" s="343"/>
      <c r="CS63" s="343"/>
      <c r="CT63" s="344">
        <f t="shared" si="60"/>
        <v>0</v>
      </c>
      <c r="CU63" s="345"/>
      <c r="CV63" s="239"/>
      <c r="CW63" s="239"/>
      <c r="CX63" s="344">
        <f t="shared" si="61"/>
        <v>0</v>
      </c>
      <c r="CY63" s="345"/>
      <c r="CZ63" s="239"/>
      <c r="DA63" s="239"/>
      <c r="DB63" s="344">
        <f t="shared" si="62"/>
        <v>0</v>
      </c>
      <c r="DC63" s="345"/>
      <c r="DD63" s="348"/>
      <c r="DE63" s="348"/>
      <c r="DF63" s="348">
        <f t="shared" si="63"/>
        <v>0</v>
      </c>
      <c r="DG63" s="348"/>
      <c r="DH63" s="348"/>
      <c r="DI63" s="348"/>
      <c r="DJ63" s="348">
        <f t="shared" si="64"/>
        <v>0</v>
      </c>
      <c r="DK63" s="348"/>
    </row>
    <row r="64" spans="1:115" ht="12.75" hidden="1" customHeight="1">
      <c r="A64" s="274"/>
      <c r="B64" s="339"/>
      <c r="C64" s="283" t="s">
        <v>288</v>
      </c>
      <c r="D64" s="275"/>
      <c r="E64" s="356">
        <f t="shared" si="66"/>
        <v>0</v>
      </c>
      <c r="F64" s="338">
        <f t="shared" si="36"/>
        <v>0</v>
      </c>
      <c r="G64" s="346">
        <f t="shared" si="37"/>
        <v>0</v>
      </c>
      <c r="H64" s="346" t="e">
        <f t="shared" ref="H64:H127" si="67">F64/E64</f>
        <v>#DIV/0!</v>
      </c>
      <c r="I64" s="242"/>
      <c r="J64" s="242"/>
      <c r="K64" s="347">
        <f t="shared" si="9"/>
        <v>0</v>
      </c>
      <c r="L64" s="347"/>
      <c r="M64" s="242"/>
      <c r="N64" s="242"/>
      <c r="O64" s="347">
        <f t="shared" si="39"/>
        <v>0</v>
      </c>
      <c r="P64" s="347"/>
      <c r="Q64" s="242"/>
      <c r="R64" s="242"/>
      <c r="S64" s="347">
        <f t="shared" si="40"/>
        <v>0</v>
      </c>
      <c r="T64" s="347"/>
      <c r="U64" s="242"/>
      <c r="V64" s="242"/>
      <c r="W64" s="347">
        <f t="shared" si="41"/>
        <v>0</v>
      </c>
      <c r="X64" s="347"/>
      <c r="Y64" s="242">
        <f t="shared" si="65"/>
        <v>0</v>
      </c>
      <c r="Z64" s="242">
        <f t="shared" si="65"/>
        <v>0</v>
      </c>
      <c r="AA64" s="347">
        <f t="shared" si="42"/>
        <v>0</v>
      </c>
      <c r="AB64" s="347"/>
      <c r="AC64" s="242"/>
      <c r="AD64" s="242"/>
      <c r="AE64" s="347">
        <f t="shared" si="43"/>
        <v>0</v>
      </c>
      <c r="AF64" s="347"/>
      <c r="AG64" s="242"/>
      <c r="AH64" s="242"/>
      <c r="AI64" s="347">
        <f t="shared" si="44"/>
        <v>0</v>
      </c>
      <c r="AJ64" s="242"/>
      <c r="AK64" s="242"/>
      <c r="AL64" s="347">
        <f t="shared" si="45"/>
        <v>0</v>
      </c>
      <c r="AM64" s="347"/>
      <c r="AN64" s="242"/>
      <c r="AO64" s="242"/>
      <c r="AP64" s="347">
        <f t="shared" si="46"/>
        <v>0</v>
      </c>
      <c r="AQ64" s="347"/>
      <c r="AR64" s="347"/>
      <c r="AS64" s="347"/>
      <c r="AT64" s="347">
        <f t="shared" si="47"/>
        <v>0</v>
      </c>
      <c r="AU64" s="347"/>
      <c r="AV64" s="242"/>
      <c r="AW64" s="242"/>
      <c r="AX64" s="347">
        <f t="shared" si="48"/>
        <v>0</v>
      </c>
      <c r="AY64" s="347"/>
      <c r="AZ64" s="242"/>
      <c r="BA64" s="242"/>
      <c r="BB64" s="347">
        <f t="shared" si="49"/>
        <v>0</v>
      </c>
      <c r="BC64" s="347"/>
      <c r="BD64" s="242"/>
      <c r="BE64" s="242"/>
      <c r="BF64" s="347">
        <f t="shared" si="50"/>
        <v>0</v>
      </c>
      <c r="BG64" s="347"/>
      <c r="BH64" s="242"/>
      <c r="BI64" s="242"/>
      <c r="BJ64" s="347">
        <f t="shared" si="51"/>
        <v>0</v>
      </c>
      <c r="BK64" s="347"/>
      <c r="BL64" s="242"/>
      <c r="BM64" s="242"/>
      <c r="BN64" s="347">
        <f t="shared" si="52"/>
        <v>0</v>
      </c>
      <c r="BO64" s="347"/>
      <c r="BP64" s="242"/>
      <c r="BQ64" s="242"/>
      <c r="BR64" s="347">
        <f t="shared" si="53"/>
        <v>0</v>
      </c>
      <c r="BS64" s="347"/>
      <c r="BT64" s="242"/>
      <c r="BU64" s="242"/>
      <c r="BV64" s="347">
        <f t="shared" si="54"/>
        <v>0</v>
      </c>
      <c r="BW64" s="347"/>
      <c r="BX64" s="242"/>
      <c r="BY64" s="242"/>
      <c r="BZ64" s="347">
        <f t="shared" si="55"/>
        <v>0</v>
      </c>
      <c r="CA64" s="347"/>
      <c r="CB64" s="242"/>
      <c r="CC64" s="242"/>
      <c r="CD64" s="347">
        <f t="shared" si="56"/>
        <v>0</v>
      </c>
      <c r="CE64" s="347"/>
      <c r="CF64" s="242"/>
      <c r="CG64" s="242"/>
      <c r="CH64" s="347">
        <f t="shared" si="57"/>
        <v>0</v>
      </c>
      <c r="CI64" s="347"/>
      <c r="CJ64" s="242"/>
      <c r="CK64" s="242"/>
      <c r="CL64" s="347">
        <f t="shared" si="58"/>
        <v>0</v>
      </c>
      <c r="CM64" s="335"/>
      <c r="CN64" s="348"/>
      <c r="CO64" s="348"/>
      <c r="CP64" s="348">
        <f t="shared" si="59"/>
        <v>0</v>
      </c>
      <c r="CQ64" s="348"/>
      <c r="CR64" s="343"/>
      <c r="CS64" s="343"/>
      <c r="CT64" s="344">
        <f t="shared" si="60"/>
        <v>0</v>
      </c>
      <c r="CU64" s="345"/>
      <c r="CV64" s="239"/>
      <c r="CW64" s="239"/>
      <c r="CX64" s="344">
        <f t="shared" si="61"/>
        <v>0</v>
      </c>
      <c r="CY64" s="345"/>
      <c r="CZ64" s="239"/>
      <c r="DA64" s="239"/>
      <c r="DB64" s="344">
        <f t="shared" si="62"/>
        <v>0</v>
      </c>
      <c r="DC64" s="345"/>
      <c r="DD64" s="348"/>
      <c r="DE64" s="348"/>
      <c r="DF64" s="348">
        <f t="shared" si="63"/>
        <v>0</v>
      </c>
      <c r="DG64" s="348"/>
      <c r="DH64" s="348"/>
      <c r="DI64" s="348"/>
      <c r="DJ64" s="348">
        <f t="shared" si="64"/>
        <v>0</v>
      </c>
      <c r="DK64" s="348"/>
    </row>
    <row r="65" spans="1:115" ht="12.75" hidden="1" customHeight="1">
      <c r="A65" s="274"/>
      <c r="B65" s="339"/>
      <c r="C65" s="274" t="s">
        <v>41</v>
      </c>
      <c r="D65" s="275"/>
      <c r="E65" s="356"/>
      <c r="F65" s="338">
        <f t="shared" si="36"/>
        <v>0</v>
      </c>
      <c r="G65" s="346">
        <f t="shared" si="37"/>
        <v>0</v>
      </c>
      <c r="H65" s="346" t="e">
        <f t="shared" si="67"/>
        <v>#DIV/0!</v>
      </c>
      <c r="I65" s="242"/>
      <c r="J65" s="242"/>
      <c r="K65" s="347">
        <f t="shared" si="9"/>
        <v>0</v>
      </c>
      <c r="L65" s="347"/>
      <c r="M65" s="242"/>
      <c r="N65" s="242"/>
      <c r="O65" s="347">
        <f t="shared" si="39"/>
        <v>0</v>
      </c>
      <c r="P65" s="347"/>
      <c r="Q65" s="242"/>
      <c r="R65" s="242"/>
      <c r="S65" s="347">
        <f t="shared" si="40"/>
        <v>0</v>
      </c>
      <c r="T65" s="347"/>
      <c r="U65" s="242"/>
      <c r="V65" s="242"/>
      <c r="W65" s="347">
        <f t="shared" si="41"/>
        <v>0</v>
      </c>
      <c r="X65" s="347"/>
      <c r="Y65" s="242">
        <f t="shared" si="65"/>
        <v>0</v>
      </c>
      <c r="Z65" s="242">
        <f t="shared" si="65"/>
        <v>0</v>
      </c>
      <c r="AA65" s="347">
        <f t="shared" si="42"/>
        <v>0</v>
      </c>
      <c r="AB65" s="347"/>
      <c r="AC65" s="242"/>
      <c r="AD65" s="242"/>
      <c r="AE65" s="347">
        <f t="shared" si="43"/>
        <v>0</v>
      </c>
      <c r="AF65" s="347"/>
      <c r="AG65" s="242"/>
      <c r="AH65" s="242"/>
      <c r="AI65" s="347">
        <f t="shared" si="44"/>
        <v>0</v>
      </c>
      <c r="AJ65" s="242"/>
      <c r="AK65" s="242"/>
      <c r="AL65" s="347">
        <f t="shared" si="45"/>
        <v>0</v>
      </c>
      <c r="AM65" s="347"/>
      <c r="AN65" s="242"/>
      <c r="AO65" s="242"/>
      <c r="AP65" s="347">
        <f t="shared" si="46"/>
        <v>0</v>
      </c>
      <c r="AQ65" s="347"/>
      <c r="AR65" s="347"/>
      <c r="AS65" s="347"/>
      <c r="AT65" s="347">
        <f t="shared" si="47"/>
        <v>0</v>
      </c>
      <c r="AU65" s="347"/>
      <c r="AV65" s="242"/>
      <c r="AW65" s="242"/>
      <c r="AX65" s="347">
        <f t="shared" si="48"/>
        <v>0</v>
      </c>
      <c r="AY65" s="347"/>
      <c r="AZ65" s="242"/>
      <c r="BA65" s="242"/>
      <c r="BB65" s="347">
        <f t="shared" si="49"/>
        <v>0</v>
      </c>
      <c r="BC65" s="347"/>
      <c r="BD65" s="242"/>
      <c r="BE65" s="242"/>
      <c r="BF65" s="347">
        <f t="shared" si="50"/>
        <v>0</v>
      </c>
      <c r="BG65" s="347"/>
      <c r="BH65" s="242"/>
      <c r="BI65" s="242"/>
      <c r="BJ65" s="347">
        <f t="shared" si="51"/>
        <v>0</v>
      </c>
      <c r="BK65" s="347"/>
      <c r="BL65" s="242"/>
      <c r="BM65" s="242"/>
      <c r="BN65" s="347">
        <f t="shared" si="52"/>
        <v>0</v>
      </c>
      <c r="BO65" s="347"/>
      <c r="BP65" s="242"/>
      <c r="BQ65" s="242"/>
      <c r="BR65" s="347">
        <f t="shared" si="53"/>
        <v>0</v>
      </c>
      <c r="BS65" s="347"/>
      <c r="BT65" s="242"/>
      <c r="BU65" s="242"/>
      <c r="BV65" s="347">
        <f t="shared" si="54"/>
        <v>0</v>
      </c>
      <c r="BW65" s="347"/>
      <c r="BX65" s="242"/>
      <c r="BY65" s="242"/>
      <c r="BZ65" s="347">
        <f t="shared" si="55"/>
        <v>0</v>
      </c>
      <c r="CA65" s="347"/>
      <c r="CB65" s="242"/>
      <c r="CC65" s="242"/>
      <c r="CD65" s="347">
        <f t="shared" si="56"/>
        <v>0</v>
      </c>
      <c r="CE65" s="347"/>
      <c r="CF65" s="242"/>
      <c r="CG65" s="242"/>
      <c r="CH65" s="347">
        <f t="shared" si="57"/>
        <v>0</v>
      </c>
      <c r="CI65" s="347"/>
      <c r="CJ65" s="242"/>
      <c r="CK65" s="242"/>
      <c r="CL65" s="347">
        <f t="shared" si="58"/>
        <v>0</v>
      </c>
      <c r="CM65" s="335"/>
      <c r="CN65" s="348"/>
      <c r="CO65" s="348"/>
      <c r="CP65" s="348">
        <f t="shared" si="59"/>
        <v>0</v>
      </c>
      <c r="CQ65" s="348"/>
      <c r="CR65" s="343"/>
      <c r="CS65" s="343"/>
      <c r="CT65" s="344">
        <f t="shared" si="60"/>
        <v>0</v>
      </c>
      <c r="CU65" s="345"/>
      <c r="CV65" s="239"/>
      <c r="CW65" s="239"/>
      <c r="CX65" s="344">
        <f t="shared" si="61"/>
        <v>0</v>
      </c>
      <c r="CY65" s="345"/>
      <c r="CZ65" s="239"/>
      <c r="DA65" s="239"/>
      <c r="DB65" s="344">
        <f t="shared" si="62"/>
        <v>0</v>
      </c>
      <c r="DC65" s="345"/>
      <c r="DD65" s="348"/>
      <c r="DE65" s="348"/>
      <c r="DF65" s="348">
        <f t="shared" si="63"/>
        <v>0</v>
      </c>
      <c r="DG65" s="348"/>
      <c r="DH65" s="348"/>
      <c r="DI65" s="348"/>
      <c r="DJ65" s="348">
        <f t="shared" si="64"/>
        <v>0</v>
      </c>
      <c r="DK65" s="348"/>
    </row>
    <row r="66" spans="1:115" ht="14.25" hidden="1" customHeight="1">
      <c r="A66" s="274"/>
      <c r="B66" s="339"/>
      <c r="C66" s="274" t="s">
        <v>455</v>
      </c>
      <c r="D66" s="275"/>
      <c r="E66" s="356"/>
      <c r="F66" s="338">
        <f t="shared" si="36"/>
        <v>0</v>
      </c>
      <c r="G66" s="346">
        <f t="shared" si="37"/>
        <v>0</v>
      </c>
      <c r="H66" s="346" t="e">
        <f t="shared" si="67"/>
        <v>#DIV/0!</v>
      </c>
      <c r="I66" s="242"/>
      <c r="J66" s="242"/>
      <c r="K66" s="347">
        <f t="shared" si="9"/>
        <v>0</v>
      </c>
      <c r="L66" s="347"/>
      <c r="M66" s="242"/>
      <c r="N66" s="242"/>
      <c r="O66" s="347">
        <f t="shared" si="39"/>
        <v>0</v>
      </c>
      <c r="P66" s="347"/>
      <c r="Q66" s="242"/>
      <c r="R66" s="242"/>
      <c r="S66" s="347">
        <f t="shared" si="40"/>
        <v>0</v>
      </c>
      <c r="T66" s="347"/>
      <c r="U66" s="242"/>
      <c r="V66" s="242"/>
      <c r="W66" s="347">
        <f t="shared" si="41"/>
        <v>0</v>
      </c>
      <c r="X66" s="347"/>
      <c r="Y66" s="242">
        <f t="shared" si="65"/>
        <v>0</v>
      </c>
      <c r="Z66" s="242">
        <f t="shared" si="65"/>
        <v>0</v>
      </c>
      <c r="AA66" s="347">
        <f t="shared" si="42"/>
        <v>0</v>
      </c>
      <c r="AB66" s="347"/>
      <c r="AC66" s="242"/>
      <c r="AD66" s="242"/>
      <c r="AE66" s="347">
        <f t="shared" si="43"/>
        <v>0</v>
      </c>
      <c r="AF66" s="347"/>
      <c r="AG66" s="242"/>
      <c r="AH66" s="242"/>
      <c r="AI66" s="347">
        <f t="shared" si="44"/>
        <v>0</v>
      </c>
      <c r="AJ66" s="242"/>
      <c r="AK66" s="242"/>
      <c r="AL66" s="347">
        <f t="shared" si="45"/>
        <v>0</v>
      </c>
      <c r="AM66" s="347"/>
      <c r="AN66" s="242"/>
      <c r="AO66" s="242"/>
      <c r="AP66" s="347">
        <f t="shared" si="46"/>
        <v>0</v>
      </c>
      <c r="AQ66" s="347"/>
      <c r="AR66" s="347"/>
      <c r="AS66" s="347"/>
      <c r="AT66" s="347">
        <f t="shared" si="47"/>
        <v>0</v>
      </c>
      <c r="AU66" s="347"/>
      <c r="AV66" s="242"/>
      <c r="AW66" s="242"/>
      <c r="AX66" s="347">
        <f t="shared" si="48"/>
        <v>0</v>
      </c>
      <c r="AY66" s="347"/>
      <c r="AZ66" s="242"/>
      <c r="BA66" s="242"/>
      <c r="BB66" s="347">
        <f t="shared" si="49"/>
        <v>0</v>
      </c>
      <c r="BC66" s="347"/>
      <c r="BD66" s="242"/>
      <c r="BE66" s="242"/>
      <c r="BF66" s="347">
        <f t="shared" si="50"/>
        <v>0</v>
      </c>
      <c r="BG66" s="347"/>
      <c r="BH66" s="242"/>
      <c r="BI66" s="242"/>
      <c r="BJ66" s="347">
        <f t="shared" si="51"/>
        <v>0</v>
      </c>
      <c r="BK66" s="347"/>
      <c r="BL66" s="242"/>
      <c r="BM66" s="242"/>
      <c r="BN66" s="347">
        <f t="shared" si="52"/>
        <v>0</v>
      </c>
      <c r="BO66" s="347"/>
      <c r="BP66" s="242"/>
      <c r="BQ66" s="242"/>
      <c r="BR66" s="347">
        <f t="shared" si="53"/>
        <v>0</v>
      </c>
      <c r="BS66" s="347"/>
      <c r="BT66" s="242"/>
      <c r="BU66" s="242"/>
      <c r="BV66" s="347">
        <f t="shared" si="54"/>
        <v>0</v>
      </c>
      <c r="BW66" s="347"/>
      <c r="BX66" s="242"/>
      <c r="BY66" s="242"/>
      <c r="BZ66" s="347">
        <f t="shared" si="55"/>
        <v>0</v>
      </c>
      <c r="CA66" s="347"/>
      <c r="CB66" s="242"/>
      <c r="CC66" s="242"/>
      <c r="CD66" s="347">
        <f t="shared" si="56"/>
        <v>0</v>
      </c>
      <c r="CE66" s="347"/>
      <c r="CF66" s="242"/>
      <c r="CG66" s="242"/>
      <c r="CH66" s="347">
        <f t="shared" si="57"/>
        <v>0</v>
      </c>
      <c r="CI66" s="347"/>
      <c r="CJ66" s="242"/>
      <c r="CK66" s="242"/>
      <c r="CL66" s="347">
        <f t="shared" si="58"/>
        <v>0</v>
      </c>
      <c r="CM66" s="335"/>
      <c r="CN66" s="348"/>
      <c r="CO66" s="348"/>
      <c r="CP66" s="348">
        <f t="shared" si="59"/>
        <v>0</v>
      </c>
      <c r="CQ66" s="348"/>
      <c r="CR66" s="343"/>
      <c r="CS66" s="343"/>
      <c r="CT66" s="344">
        <f t="shared" si="60"/>
        <v>0</v>
      </c>
      <c r="CU66" s="345"/>
      <c r="CV66" s="239"/>
      <c r="CW66" s="239"/>
      <c r="CX66" s="344">
        <f t="shared" si="61"/>
        <v>0</v>
      </c>
      <c r="CY66" s="345"/>
      <c r="CZ66" s="239"/>
      <c r="DA66" s="239"/>
      <c r="DB66" s="344">
        <f t="shared" si="62"/>
        <v>0</v>
      </c>
      <c r="DC66" s="345"/>
      <c r="DD66" s="348"/>
      <c r="DE66" s="348"/>
      <c r="DF66" s="348">
        <f t="shared" si="63"/>
        <v>0</v>
      </c>
      <c r="DG66" s="348"/>
      <c r="DH66" s="348"/>
      <c r="DI66" s="348"/>
      <c r="DJ66" s="348">
        <f t="shared" si="64"/>
        <v>0</v>
      </c>
      <c r="DK66" s="348"/>
    </row>
    <row r="67" spans="1:115" ht="15.75" customHeight="1">
      <c r="A67" s="274"/>
      <c r="B67" s="339">
        <v>1718002447</v>
      </c>
      <c r="C67" s="274" t="s">
        <v>456</v>
      </c>
      <c r="D67" s="242">
        <v>262.89999999999998</v>
      </c>
      <c r="E67" s="356">
        <v>262.89999999999998</v>
      </c>
      <c r="F67" s="241">
        <f t="shared" si="36"/>
        <v>102.26094000000001</v>
      </c>
      <c r="G67" s="346">
        <f t="shared" si="37"/>
        <v>-160.63905999999997</v>
      </c>
      <c r="H67" s="346">
        <f t="shared" si="67"/>
        <v>0.38897276531000385</v>
      </c>
      <c r="I67" s="241">
        <v>42.692</v>
      </c>
      <c r="J67" s="241">
        <v>57.472999999999999</v>
      </c>
      <c r="K67" s="347">
        <f t="shared" si="9"/>
        <v>14.780999999999999</v>
      </c>
      <c r="L67" s="347"/>
      <c r="M67" s="242"/>
      <c r="N67" s="242"/>
      <c r="O67" s="347">
        <f t="shared" si="39"/>
        <v>0</v>
      </c>
      <c r="P67" s="347"/>
      <c r="Q67" s="242"/>
      <c r="R67" s="242"/>
      <c r="S67" s="347">
        <f t="shared" si="40"/>
        <v>0</v>
      </c>
      <c r="T67" s="347"/>
      <c r="U67" s="242"/>
      <c r="V67" s="242"/>
      <c r="W67" s="347">
        <f t="shared" si="41"/>
        <v>0</v>
      </c>
      <c r="X67" s="347"/>
      <c r="Y67" s="242">
        <f t="shared" si="65"/>
        <v>0</v>
      </c>
      <c r="Z67" s="242">
        <f t="shared" si="65"/>
        <v>0</v>
      </c>
      <c r="AA67" s="347">
        <f t="shared" si="42"/>
        <v>0</v>
      </c>
      <c r="AB67" s="347"/>
      <c r="AC67" s="242"/>
      <c r="AD67" s="242"/>
      <c r="AE67" s="347">
        <f t="shared" si="43"/>
        <v>0</v>
      </c>
      <c r="AF67" s="347"/>
      <c r="AG67" s="242"/>
      <c r="AH67" s="242"/>
      <c r="AI67" s="347">
        <f t="shared" si="44"/>
        <v>0</v>
      </c>
      <c r="AJ67" s="242"/>
      <c r="AK67" s="242"/>
      <c r="AL67" s="347">
        <f t="shared" si="45"/>
        <v>0</v>
      </c>
      <c r="AM67" s="347"/>
      <c r="AN67" s="242"/>
      <c r="AO67" s="242"/>
      <c r="AP67" s="347">
        <f t="shared" si="46"/>
        <v>0</v>
      </c>
      <c r="AQ67" s="347"/>
      <c r="AR67" s="347"/>
      <c r="AS67" s="347"/>
      <c r="AT67" s="347">
        <f t="shared" si="47"/>
        <v>0</v>
      </c>
      <c r="AU67" s="347"/>
      <c r="AV67" s="242"/>
      <c r="AW67" s="242"/>
      <c r="AX67" s="347">
        <f t="shared" si="48"/>
        <v>0</v>
      </c>
      <c r="AY67" s="347"/>
      <c r="AZ67" s="242"/>
      <c r="BA67" s="242"/>
      <c r="BB67" s="347">
        <f t="shared" si="49"/>
        <v>0</v>
      </c>
      <c r="BC67" s="347"/>
      <c r="BD67" s="242"/>
      <c r="BE67" s="242"/>
      <c r="BF67" s="347">
        <f t="shared" si="50"/>
        <v>0</v>
      </c>
      <c r="BG67" s="347"/>
      <c r="BH67" s="242"/>
      <c r="BI67" s="242"/>
      <c r="BJ67" s="347">
        <f t="shared" si="51"/>
        <v>0</v>
      </c>
      <c r="BK67" s="347"/>
      <c r="BL67" s="242">
        <v>3.456</v>
      </c>
      <c r="BM67" s="242">
        <v>3.456</v>
      </c>
      <c r="BN67" s="347">
        <f t="shared" si="52"/>
        <v>0</v>
      </c>
      <c r="BO67" s="347"/>
      <c r="BP67" s="242"/>
      <c r="BQ67" s="242"/>
      <c r="BR67" s="347">
        <f t="shared" si="53"/>
        <v>0</v>
      </c>
      <c r="BS67" s="347"/>
      <c r="BT67" s="242"/>
      <c r="BU67" s="242"/>
      <c r="BV67" s="347">
        <f t="shared" si="54"/>
        <v>0</v>
      </c>
      <c r="BW67" s="347"/>
      <c r="BX67" s="242"/>
      <c r="BY67" s="242"/>
      <c r="BZ67" s="347">
        <f t="shared" si="55"/>
        <v>0</v>
      </c>
      <c r="CA67" s="347"/>
      <c r="CB67" s="242"/>
      <c r="CC67" s="242"/>
      <c r="CD67" s="347">
        <f t="shared" si="56"/>
        <v>0</v>
      </c>
      <c r="CE67" s="347"/>
      <c r="CF67" s="242"/>
      <c r="CG67" s="242"/>
      <c r="CH67" s="347">
        <f t="shared" si="57"/>
        <v>0</v>
      </c>
      <c r="CI67" s="347"/>
      <c r="CJ67" s="242"/>
      <c r="CK67" s="242"/>
      <c r="CL67" s="347">
        <f t="shared" si="58"/>
        <v>0</v>
      </c>
      <c r="CM67" s="335"/>
      <c r="CN67" s="348"/>
      <c r="CO67" s="348"/>
      <c r="CP67" s="348">
        <f t="shared" si="59"/>
        <v>0</v>
      </c>
      <c r="CQ67" s="348"/>
      <c r="CR67" s="343"/>
      <c r="CS67" s="343"/>
      <c r="CT67" s="344">
        <f t="shared" si="60"/>
        <v>0</v>
      </c>
      <c r="CU67" s="345"/>
      <c r="CV67" s="239"/>
      <c r="CW67" s="239"/>
      <c r="CX67" s="344">
        <f t="shared" si="61"/>
        <v>0</v>
      </c>
      <c r="CY67" s="345"/>
      <c r="CZ67" s="239"/>
      <c r="DA67" s="239"/>
      <c r="DB67" s="344">
        <f t="shared" si="62"/>
        <v>0</v>
      </c>
      <c r="DC67" s="345"/>
      <c r="DD67" s="348"/>
      <c r="DE67" s="348"/>
      <c r="DF67" s="348">
        <f t="shared" si="63"/>
        <v>0</v>
      </c>
      <c r="DG67" s="348"/>
      <c r="DH67" s="348">
        <f>35.53324+12.70442+94.37828</f>
        <v>142.61593999999999</v>
      </c>
      <c r="DI67" s="348">
        <v>41.331940000000003</v>
      </c>
      <c r="DJ67" s="348">
        <f t="shared" si="64"/>
        <v>-101.28399999999999</v>
      </c>
      <c r="DK67" s="348"/>
    </row>
    <row r="68" spans="1:115">
      <c r="A68" s="274"/>
      <c r="B68" s="339">
        <v>1718002479</v>
      </c>
      <c r="C68" s="276" t="s">
        <v>573</v>
      </c>
      <c r="D68" s="277">
        <v>45.6</v>
      </c>
      <c r="E68" s="356">
        <v>45.6</v>
      </c>
      <c r="F68" s="241">
        <f t="shared" si="36"/>
        <v>0</v>
      </c>
      <c r="G68" s="346"/>
      <c r="H68" s="346">
        <v>0</v>
      </c>
      <c r="I68" s="242"/>
      <c r="J68" s="242"/>
      <c r="K68" s="347">
        <v>0</v>
      </c>
      <c r="L68" s="347"/>
      <c r="M68" s="242"/>
      <c r="N68" s="242"/>
      <c r="O68" s="347">
        <v>0</v>
      </c>
      <c r="P68" s="347"/>
      <c r="Q68" s="242"/>
      <c r="R68" s="242"/>
      <c r="S68" s="347">
        <v>0</v>
      </c>
      <c r="T68" s="347"/>
      <c r="U68" s="242"/>
      <c r="V68" s="242"/>
      <c r="W68" s="347">
        <v>0</v>
      </c>
      <c r="X68" s="347"/>
      <c r="Y68" s="242"/>
      <c r="Z68" s="242"/>
      <c r="AA68" s="347">
        <f t="shared" si="42"/>
        <v>0</v>
      </c>
      <c r="AB68" s="347"/>
      <c r="AC68" s="242"/>
      <c r="AD68" s="242"/>
      <c r="AE68" s="347">
        <f t="shared" si="43"/>
        <v>0</v>
      </c>
      <c r="AF68" s="347"/>
      <c r="AG68" s="242"/>
      <c r="AH68" s="242"/>
      <c r="AI68" s="347"/>
      <c r="AJ68" s="242"/>
      <c r="AK68" s="242"/>
      <c r="AL68" s="347">
        <v>0</v>
      </c>
      <c r="AM68" s="347"/>
      <c r="AN68" s="242"/>
      <c r="AO68" s="242"/>
      <c r="AP68" s="347">
        <v>0</v>
      </c>
      <c r="AQ68" s="347"/>
      <c r="AR68" s="347"/>
      <c r="AS68" s="347"/>
      <c r="AT68" s="347"/>
      <c r="AU68" s="347"/>
      <c r="AV68" s="242"/>
      <c r="AW68" s="242"/>
      <c r="AX68" s="347">
        <v>0</v>
      </c>
      <c r="AY68" s="347"/>
      <c r="AZ68" s="242"/>
      <c r="BA68" s="242"/>
      <c r="BB68" s="347">
        <v>0</v>
      </c>
      <c r="BC68" s="347"/>
      <c r="BD68" s="242"/>
      <c r="BE68" s="242"/>
      <c r="BF68" s="347">
        <v>0</v>
      </c>
      <c r="BG68" s="347"/>
      <c r="BH68" s="242"/>
      <c r="BI68" s="242"/>
      <c r="BJ68" s="347">
        <v>0</v>
      </c>
      <c r="BK68" s="347"/>
      <c r="BL68" s="241">
        <v>9.4090000000000007</v>
      </c>
      <c r="BM68" s="241"/>
      <c r="BN68" s="347">
        <f t="shared" si="52"/>
        <v>-9.4090000000000007</v>
      </c>
      <c r="BO68" s="347"/>
      <c r="BP68" s="242"/>
      <c r="BQ68" s="242"/>
      <c r="BR68" s="347">
        <f t="shared" si="53"/>
        <v>0</v>
      </c>
      <c r="BS68" s="347"/>
      <c r="BT68" s="242"/>
      <c r="BU68" s="242"/>
      <c r="BV68" s="347"/>
      <c r="BW68" s="347"/>
      <c r="BX68" s="242"/>
      <c r="BY68" s="242"/>
      <c r="BZ68" s="347">
        <v>0</v>
      </c>
      <c r="CA68" s="347"/>
      <c r="CB68" s="242"/>
      <c r="CC68" s="242"/>
      <c r="CD68" s="347"/>
      <c r="CE68" s="347"/>
      <c r="CF68" s="242"/>
      <c r="CG68" s="242"/>
      <c r="CH68" s="347">
        <v>0</v>
      </c>
      <c r="CI68" s="347"/>
      <c r="CJ68" s="242"/>
      <c r="CK68" s="242"/>
      <c r="CL68" s="347">
        <v>0</v>
      </c>
      <c r="CM68" s="335"/>
      <c r="CN68" s="348"/>
      <c r="CO68" s="348"/>
      <c r="CP68" s="348">
        <v>0</v>
      </c>
      <c r="CQ68" s="348"/>
      <c r="CR68" s="343"/>
      <c r="CS68" s="343"/>
      <c r="CT68" s="344"/>
      <c r="CU68" s="345"/>
      <c r="CV68" s="239"/>
      <c r="CW68" s="239"/>
      <c r="CX68" s="344"/>
      <c r="CY68" s="345"/>
      <c r="CZ68" s="239"/>
      <c r="DA68" s="239"/>
      <c r="DB68" s="344">
        <v>0</v>
      </c>
      <c r="DC68" s="345"/>
      <c r="DD68" s="348"/>
      <c r="DE68" s="348"/>
      <c r="DF68" s="348">
        <v>0</v>
      </c>
      <c r="DG68" s="348"/>
      <c r="DH68" s="348">
        <v>5.7150299999999996</v>
      </c>
      <c r="DI68" s="348"/>
      <c r="DJ68" s="348">
        <v>0</v>
      </c>
      <c r="DK68" s="348"/>
    </row>
    <row r="69" spans="1:115" ht="15.75" customHeight="1">
      <c r="A69" s="274"/>
      <c r="B69" s="339">
        <v>1718002091</v>
      </c>
      <c r="C69" s="274" t="s">
        <v>457</v>
      </c>
      <c r="D69" s="275">
        <v>22.8</v>
      </c>
      <c r="E69" s="356">
        <v>22.8</v>
      </c>
      <c r="F69" s="241">
        <f t="shared" si="36"/>
        <v>33.809760000000004</v>
      </c>
      <c r="G69" s="346">
        <f t="shared" si="37"/>
        <v>11.009760000000004</v>
      </c>
      <c r="H69" s="346">
        <f t="shared" si="67"/>
        <v>1.482884210526316</v>
      </c>
      <c r="I69" s="241">
        <v>36.113999999999997</v>
      </c>
      <c r="J69" s="241">
        <v>15.24536</v>
      </c>
      <c r="K69" s="347">
        <f t="shared" si="9"/>
        <v>-20.868639999999999</v>
      </c>
      <c r="L69" s="347"/>
      <c r="M69" s="242"/>
      <c r="N69" s="242"/>
      <c r="O69" s="347">
        <f t="shared" si="39"/>
        <v>0</v>
      </c>
      <c r="P69" s="347"/>
      <c r="Q69" s="242"/>
      <c r="R69" s="242"/>
      <c r="S69" s="347">
        <f t="shared" si="40"/>
        <v>0</v>
      </c>
      <c r="T69" s="347"/>
      <c r="U69" s="242"/>
      <c r="V69" s="242"/>
      <c r="W69" s="347">
        <f t="shared" si="41"/>
        <v>0</v>
      </c>
      <c r="X69" s="347"/>
      <c r="Y69" s="242">
        <f t="shared" si="65"/>
        <v>0</v>
      </c>
      <c r="Z69" s="242">
        <f t="shared" si="65"/>
        <v>0</v>
      </c>
      <c r="AA69" s="347">
        <f t="shared" si="42"/>
        <v>0</v>
      </c>
      <c r="AB69" s="347"/>
      <c r="AC69" s="242"/>
      <c r="AD69" s="242"/>
      <c r="AE69" s="347">
        <f t="shared" si="43"/>
        <v>0</v>
      </c>
      <c r="AF69" s="347"/>
      <c r="AG69" s="242"/>
      <c r="AH69" s="242"/>
      <c r="AI69" s="347">
        <f t="shared" si="44"/>
        <v>0</v>
      </c>
      <c r="AJ69" s="242"/>
      <c r="AK69" s="242"/>
      <c r="AL69" s="347">
        <f t="shared" si="45"/>
        <v>0</v>
      </c>
      <c r="AM69" s="347"/>
      <c r="AN69" s="242"/>
      <c r="AO69" s="242"/>
      <c r="AP69" s="347">
        <f t="shared" si="46"/>
        <v>0</v>
      </c>
      <c r="AQ69" s="347"/>
      <c r="AR69" s="347"/>
      <c r="AS69" s="347"/>
      <c r="AT69" s="347">
        <f t="shared" si="47"/>
        <v>0</v>
      </c>
      <c r="AU69" s="347"/>
      <c r="AV69" s="242"/>
      <c r="AW69" s="242"/>
      <c r="AX69" s="347">
        <f t="shared" si="48"/>
        <v>0</v>
      </c>
      <c r="AY69" s="347"/>
      <c r="AZ69" s="242"/>
      <c r="BA69" s="242"/>
      <c r="BB69" s="347">
        <f t="shared" si="49"/>
        <v>0</v>
      </c>
      <c r="BC69" s="347"/>
      <c r="BD69" s="242"/>
      <c r="BE69" s="242"/>
      <c r="BF69" s="347">
        <f t="shared" si="50"/>
        <v>0</v>
      </c>
      <c r="BG69" s="347"/>
      <c r="BH69" s="242"/>
      <c r="BI69" s="242"/>
      <c r="BJ69" s="347">
        <f t="shared" si="51"/>
        <v>0</v>
      </c>
      <c r="BK69" s="347"/>
      <c r="BL69" s="241">
        <v>24.48</v>
      </c>
      <c r="BM69" s="241">
        <v>14.647600000000001</v>
      </c>
      <c r="BN69" s="347">
        <f>BM69-BL69</f>
        <v>-9.8323999999999998</v>
      </c>
      <c r="BO69" s="347"/>
      <c r="BP69" s="242"/>
      <c r="BQ69" s="242"/>
      <c r="BR69" s="347">
        <f t="shared" si="53"/>
        <v>0</v>
      </c>
      <c r="BS69" s="347"/>
      <c r="BT69" s="242"/>
      <c r="BU69" s="242"/>
      <c r="BV69" s="347">
        <f t="shared" si="54"/>
        <v>0</v>
      </c>
      <c r="BW69" s="347"/>
      <c r="BX69" s="242"/>
      <c r="BY69" s="242"/>
      <c r="BZ69" s="347">
        <f t="shared" si="55"/>
        <v>0</v>
      </c>
      <c r="CA69" s="347"/>
      <c r="CB69" s="242"/>
      <c r="CC69" s="242"/>
      <c r="CD69" s="347">
        <f t="shared" si="56"/>
        <v>0</v>
      </c>
      <c r="CE69" s="347"/>
      <c r="CF69" s="242"/>
      <c r="CG69" s="242"/>
      <c r="CH69" s="347">
        <f t="shared" si="57"/>
        <v>0</v>
      </c>
      <c r="CI69" s="347"/>
      <c r="CJ69" s="242"/>
      <c r="CK69" s="242"/>
      <c r="CL69" s="347">
        <f t="shared" si="58"/>
        <v>0</v>
      </c>
      <c r="CM69" s="335"/>
      <c r="CN69" s="348"/>
      <c r="CO69" s="348"/>
      <c r="CP69" s="348">
        <f t="shared" si="59"/>
        <v>0</v>
      </c>
      <c r="CQ69" s="348"/>
      <c r="CR69" s="343"/>
      <c r="CS69" s="343"/>
      <c r="CT69" s="344">
        <f t="shared" si="60"/>
        <v>0</v>
      </c>
      <c r="CU69" s="345"/>
      <c r="CV69" s="239"/>
      <c r="CW69" s="239"/>
      <c r="CX69" s="344">
        <f t="shared" si="61"/>
        <v>0</v>
      </c>
      <c r="CY69" s="345"/>
      <c r="CZ69" s="239"/>
      <c r="DA69" s="239"/>
      <c r="DB69" s="344">
        <f t="shared" si="62"/>
        <v>0</v>
      </c>
      <c r="DC69" s="345"/>
      <c r="DD69" s="348"/>
      <c r="DE69" s="348"/>
      <c r="DF69" s="348">
        <f>DE69-DD69</f>
        <v>0</v>
      </c>
      <c r="DG69" s="348"/>
      <c r="DH69" s="348">
        <f>99.7108+20.74311</f>
        <v>120.45391000000001</v>
      </c>
      <c r="DI69" s="348">
        <v>3.9167999999999998</v>
      </c>
      <c r="DJ69" s="348">
        <f>DI69-DH69</f>
        <v>-116.53711000000001</v>
      </c>
      <c r="DK69" s="348"/>
    </row>
    <row r="70" spans="1:115" ht="13.5" hidden="1" customHeight="1">
      <c r="A70" s="274"/>
      <c r="B70" s="339"/>
      <c r="C70" s="276" t="s">
        <v>574</v>
      </c>
      <c r="D70" s="277"/>
      <c r="E70" s="356">
        <v>0</v>
      </c>
      <c r="F70" s="241">
        <f t="shared" si="36"/>
        <v>0</v>
      </c>
      <c r="G70" s="346">
        <f>F70-E70</f>
        <v>0</v>
      </c>
      <c r="H70" s="346">
        <v>0</v>
      </c>
      <c r="I70" s="241"/>
      <c r="J70" s="241"/>
      <c r="K70" s="347">
        <f>J70-I70</f>
        <v>0</v>
      </c>
      <c r="L70" s="347"/>
      <c r="M70" s="242"/>
      <c r="N70" s="242"/>
      <c r="O70" s="347">
        <f>N70-M70</f>
        <v>0</v>
      </c>
      <c r="P70" s="347"/>
      <c r="Q70" s="242"/>
      <c r="R70" s="242"/>
      <c r="S70" s="347">
        <f>R70-Q70</f>
        <v>0</v>
      </c>
      <c r="T70" s="347"/>
      <c r="U70" s="242"/>
      <c r="V70" s="242"/>
      <c r="W70" s="347">
        <f>V70-U70</f>
        <v>0</v>
      </c>
      <c r="X70" s="347"/>
      <c r="Y70" s="242">
        <f>AC70</f>
        <v>0</v>
      </c>
      <c r="Z70" s="242">
        <f>AD70</f>
        <v>0</v>
      </c>
      <c r="AA70" s="347">
        <f>Z70-Y70</f>
        <v>0</v>
      </c>
      <c r="AB70" s="347"/>
      <c r="AC70" s="242"/>
      <c r="AD70" s="242"/>
      <c r="AE70" s="347">
        <f>AD70-AC70</f>
        <v>0</v>
      </c>
      <c r="AF70" s="347"/>
      <c r="AG70" s="242"/>
      <c r="AH70" s="242"/>
      <c r="AI70" s="347">
        <f>AH70-AG70</f>
        <v>0</v>
      </c>
      <c r="AJ70" s="242"/>
      <c r="AK70" s="242"/>
      <c r="AL70" s="347">
        <f>AK70-AJ70</f>
        <v>0</v>
      </c>
      <c r="AM70" s="347"/>
      <c r="AN70" s="242"/>
      <c r="AO70" s="242"/>
      <c r="AP70" s="347">
        <f>AO70-AN70</f>
        <v>0</v>
      </c>
      <c r="AQ70" s="347"/>
      <c r="AR70" s="347"/>
      <c r="AS70" s="347"/>
      <c r="AT70" s="347">
        <f>AS70-AR70</f>
        <v>0</v>
      </c>
      <c r="AU70" s="347"/>
      <c r="AV70" s="242"/>
      <c r="AW70" s="242"/>
      <c r="AX70" s="347">
        <f>AW70-AV70</f>
        <v>0</v>
      </c>
      <c r="AY70" s="347"/>
      <c r="AZ70" s="242"/>
      <c r="BA70" s="242"/>
      <c r="BB70" s="347">
        <f>BA70-AZ70</f>
        <v>0</v>
      </c>
      <c r="BC70" s="347"/>
      <c r="BD70" s="242"/>
      <c r="BE70" s="242"/>
      <c r="BF70" s="347">
        <f>BE70-BD70</f>
        <v>0</v>
      </c>
      <c r="BG70" s="347"/>
      <c r="BH70" s="242"/>
      <c r="BI70" s="242"/>
      <c r="BJ70" s="347">
        <f>BI70-BH70</f>
        <v>0</v>
      </c>
      <c r="BK70" s="347"/>
      <c r="BL70" s="241"/>
      <c r="BM70" s="241"/>
      <c r="BN70" s="347">
        <f>BM70-BL70</f>
        <v>0</v>
      </c>
      <c r="BO70" s="347"/>
      <c r="BP70" s="242"/>
      <c r="BQ70" s="242"/>
      <c r="BR70" s="347">
        <f>BQ70-BP70</f>
        <v>0</v>
      </c>
      <c r="BS70" s="347"/>
      <c r="BT70" s="242"/>
      <c r="BU70" s="242"/>
      <c r="BV70" s="347">
        <f>BU70-BT70</f>
        <v>0</v>
      </c>
      <c r="BW70" s="347"/>
      <c r="BX70" s="242"/>
      <c r="BY70" s="242"/>
      <c r="BZ70" s="347">
        <f>BY70-BX70</f>
        <v>0</v>
      </c>
      <c r="CA70" s="347"/>
      <c r="CB70" s="242"/>
      <c r="CC70" s="242"/>
      <c r="CD70" s="347">
        <f>CC70-CB70</f>
        <v>0</v>
      </c>
      <c r="CE70" s="347"/>
      <c r="CF70" s="242"/>
      <c r="CG70" s="242"/>
      <c r="CH70" s="347">
        <f>CG70-CF70</f>
        <v>0</v>
      </c>
      <c r="CI70" s="347"/>
      <c r="CJ70" s="242"/>
      <c r="CK70" s="242"/>
      <c r="CL70" s="347">
        <f>CK70-CJ70</f>
        <v>0</v>
      </c>
      <c r="CM70" s="335"/>
      <c r="CN70" s="348"/>
      <c r="CO70" s="348"/>
      <c r="CP70" s="348">
        <f>CO70-CN70</f>
        <v>0</v>
      </c>
      <c r="CQ70" s="348"/>
      <c r="CR70" s="343"/>
      <c r="CS70" s="343"/>
      <c r="CT70" s="344">
        <f>CS70-CR70</f>
        <v>0</v>
      </c>
      <c r="CU70" s="345"/>
      <c r="CV70" s="239"/>
      <c r="CW70" s="239"/>
      <c r="CX70" s="344">
        <f>CW70-CV70</f>
        <v>0</v>
      </c>
      <c r="CY70" s="345"/>
      <c r="CZ70" s="239"/>
      <c r="DA70" s="239"/>
      <c r="DB70" s="344">
        <f>DA70-CZ70</f>
        <v>0</v>
      </c>
      <c r="DC70" s="345"/>
      <c r="DD70" s="348"/>
      <c r="DE70" s="348"/>
      <c r="DF70" s="348">
        <f>DE70-DD70</f>
        <v>0</v>
      </c>
      <c r="DG70" s="348"/>
      <c r="DH70" s="348"/>
      <c r="DI70" s="348"/>
      <c r="DJ70" s="348">
        <f>DI70-DH70</f>
        <v>0</v>
      </c>
      <c r="DK70" s="348"/>
    </row>
    <row r="71" spans="1:115" ht="13.5" hidden="1" customHeight="1">
      <c r="A71" s="274"/>
      <c r="B71" s="339"/>
      <c r="C71" s="276" t="s">
        <v>458</v>
      </c>
      <c r="D71" s="277"/>
      <c r="E71" s="356">
        <v>0</v>
      </c>
      <c r="F71" s="241">
        <f t="shared" si="36"/>
        <v>0</v>
      </c>
      <c r="G71" s="346">
        <f t="shared" si="37"/>
        <v>0</v>
      </c>
      <c r="H71" s="346">
        <v>0</v>
      </c>
      <c r="I71" s="241"/>
      <c r="J71" s="241"/>
      <c r="K71" s="347">
        <f t="shared" si="9"/>
        <v>0</v>
      </c>
      <c r="L71" s="347"/>
      <c r="M71" s="242"/>
      <c r="N71" s="242"/>
      <c r="O71" s="347">
        <f t="shared" si="39"/>
        <v>0</v>
      </c>
      <c r="P71" s="347"/>
      <c r="Q71" s="242"/>
      <c r="R71" s="242"/>
      <c r="S71" s="347">
        <f t="shared" si="40"/>
        <v>0</v>
      </c>
      <c r="T71" s="347"/>
      <c r="U71" s="242"/>
      <c r="V71" s="242"/>
      <c r="W71" s="347">
        <f t="shared" si="41"/>
        <v>0</v>
      </c>
      <c r="X71" s="347"/>
      <c r="Y71" s="242">
        <f t="shared" si="65"/>
        <v>0</v>
      </c>
      <c r="Z71" s="242">
        <f t="shared" si="65"/>
        <v>0</v>
      </c>
      <c r="AA71" s="347">
        <f t="shared" si="42"/>
        <v>0</v>
      </c>
      <c r="AB71" s="347"/>
      <c r="AC71" s="242"/>
      <c r="AD71" s="242"/>
      <c r="AE71" s="347">
        <f t="shared" si="43"/>
        <v>0</v>
      </c>
      <c r="AF71" s="347"/>
      <c r="AG71" s="242"/>
      <c r="AH71" s="242"/>
      <c r="AI71" s="347">
        <f t="shared" si="44"/>
        <v>0</v>
      </c>
      <c r="AJ71" s="242"/>
      <c r="AK71" s="242"/>
      <c r="AL71" s="347">
        <f>AK71-AJ71</f>
        <v>0</v>
      </c>
      <c r="AM71" s="347"/>
      <c r="AN71" s="242"/>
      <c r="AO71" s="242"/>
      <c r="AP71" s="347">
        <f>AO71-AN71</f>
        <v>0</v>
      </c>
      <c r="AQ71" s="347"/>
      <c r="AR71" s="347"/>
      <c r="AS71" s="347"/>
      <c r="AT71" s="347">
        <f t="shared" si="47"/>
        <v>0</v>
      </c>
      <c r="AU71" s="347"/>
      <c r="AV71" s="242"/>
      <c r="AW71" s="242"/>
      <c r="AX71" s="347">
        <f>AW71-AV71</f>
        <v>0</v>
      </c>
      <c r="AY71" s="347"/>
      <c r="AZ71" s="242"/>
      <c r="BA71" s="242"/>
      <c r="BB71" s="347">
        <f t="shared" si="49"/>
        <v>0</v>
      </c>
      <c r="BC71" s="347"/>
      <c r="BD71" s="242"/>
      <c r="BE71" s="242"/>
      <c r="BF71" s="347">
        <f t="shared" si="50"/>
        <v>0</v>
      </c>
      <c r="BG71" s="347"/>
      <c r="BH71" s="242"/>
      <c r="BI71" s="242"/>
      <c r="BJ71" s="347">
        <f t="shared" si="51"/>
        <v>0</v>
      </c>
      <c r="BK71" s="347"/>
      <c r="BL71" s="241"/>
      <c r="BM71" s="241"/>
      <c r="BN71" s="347">
        <f t="shared" si="52"/>
        <v>0</v>
      </c>
      <c r="BO71" s="347"/>
      <c r="BP71" s="242"/>
      <c r="BQ71" s="242"/>
      <c r="BR71" s="347">
        <f t="shared" si="53"/>
        <v>0</v>
      </c>
      <c r="BS71" s="347"/>
      <c r="BT71" s="242"/>
      <c r="BU71" s="242"/>
      <c r="BV71" s="347">
        <f t="shared" si="54"/>
        <v>0</v>
      </c>
      <c r="BW71" s="347"/>
      <c r="BX71" s="242"/>
      <c r="BY71" s="242"/>
      <c r="BZ71" s="347">
        <f t="shared" si="55"/>
        <v>0</v>
      </c>
      <c r="CA71" s="347"/>
      <c r="CB71" s="242"/>
      <c r="CC71" s="242"/>
      <c r="CD71" s="347">
        <f t="shared" si="56"/>
        <v>0</v>
      </c>
      <c r="CE71" s="347"/>
      <c r="CF71" s="242"/>
      <c r="CG71" s="242"/>
      <c r="CH71" s="347">
        <f t="shared" si="57"/>
        <v>0</v>
      </c>
      <c r="CI71" s="347"/>
      <c r="CJ71" s="242"/>
      <c r="CK71" s="242"/>
      <c r="CL71" s="347">
        <f t="shared" si="58"/>
        <v>0</v>
      </c>
      <c r="CM71" s="335">
        <v>0</v>
      </c>
      <c r="CN71" s="348"/>
      <c r="CO71" s="348"/>
      <c r="CP71" s="348">
        <f t="shared" si="59"/>
        <v>0</v>
      </c>
      <c r="CQ71" s="348"/>
      <c r="CR71" s="343"/>
      <c r="CS71" s="343"/>
      <c r="CT71" s="344">
        <f t="shared" si="60"/>
        <v>0</v>
      </c>
      <c r="CU71" s="345"/>
      <c r="CV71" s="239"/>
      <c r="CW71" s="239"/>
      <c r="CX71" s="344">
        <f t="shared" si="61"/>
        <v>0</v>
      </c>
      <c r="CY71" s="345"/>
      <c r="CZ71" s="239"/>
      <c r="DA71" s="239"/>
      <c r="DB71" s="344">
        <f t="shared" si="62"/>
        <v>0</v>
      </c>
      <c r="DC71" s="345"/>
      <c r="DD71" s="348"/>
      <c r="DE71" s="348"/>
      <c r="DF71" s="348">
        <f>DE71-DD71</f>
        <v>0</v>
      </c>
      <c r="DG71" s="348"/>
      <c r="DH71" s="348"/>
      <c r="DI71" s="348"/>
      <c r="DJ71" s="348">
        <f>DI71-DH71</f>
        <v>0</v>
      </c>
      <c r="DK71" s="348"/>
    </row>
    <row r="72" spans="1:115" ht="13.5" customHeight="1">
      <c r="A72" s="274"/>
      <c r="B72" s="339">
        <v>1718001877</v>
      </c>
      <c r="C72" s="276" t="s">
        <v>575</v>
      </c>
      <c r="D72" s="277">
        <v>42.9</v>
      </c>
      <c r="E72" s="356">
        <v>42.9</v>
      </c>
      <c r="F72" s="241">
        <f t="shared" si="36"/>
        <v>0</v>
      </c>
      <c r="G72" s="346">
        <f>F72-E72</f>
        <v>-42.9</v>
      </c>
      <c r="H72" s="346">
        <f>F72/E72</f>
        <v>0</v>
      </c>
      <c r="I72" s="241"/>
      <c r="J72" s="241"/>
      <c r="K72" s="347">
        <f>J72-I72</f>
        <v>0</v>
      </c>
      <c r="L72" s="347"/>
      <c r="M72" s="242"/>
      <c r="N72" s="242"/>
      <c r="O72" s="347"/>
      <c r="P72" s="347"/>
      <c r="Q72" s="242"/>
      <c r="R72" s="242"/>
      <c r="S72" s="347"/>
      <c r="T72" s="347"/>
      <c r="U72" s="242"/>
      <c r="V72" s="242"/>
      <c r="W72" s="347"/>
      <c r="X72" s="347"/>
      <c r="Y72" s="242">
        <f>AC72</f>
        <v>0</v>
      </c>
      <c r="Z72" s="242">
        <f>AD72</f>
        <v>0</v>
      </c>
      <c r="AA72" s="347">
        <f>Z72-Y72</f>
        <v>0</v>
      </c>
      <c r="AB72" s="347"/>
      <c r="AC72" s="242"/>
      <c r="AD72" s="242"/>
      <c r="AE72" s="347">
        <f>AD72-AC72</f>
        <v>0</v>
      </c>
      <c r="AF72" s="347"/>
      <c r="AG72" s="242"/>
      <c r="AH72" s="242"/>
      <c r="AI72" s="347"/>
      <c r="AJ72" s="242"/>
      <c r="AK72" s="242"/>
      <c r="AL72" s="347">
        <f>AK72-AJ72</f>
        <v>0</v>
      </c>
      <c r="AM72" s="347"/>
      <c r="AN72" s="242"/>
      <c r="AO72" s="242"/>
      <c r="AP72" s="347">
        <f>AO72-AN72</f>
        <v>0</v>
      </c>
      <c r="AQ72" s="347"/>
      <c r="AR72" s="347"/>
      <c r="AS72" s="347"/>
      <c r="AT72" s="347"/>
      <c r="AU72" s="347"/>
      <c r="AV72" s="242"/>
      <c r="AW72" s="242"/>
      <c r="AX72" s="347">
        <f>AW72-AV72</f>
        <v>0</v>
      </c>
      <c r="AY72" s="347"/>
      <c r="AZ72" s="242"/>
      <c r="BA72" s="242"/>
      <c r="BB72" s="347"/>
      <c r="BC72" s="347"/>
      <c r="BD72" s="242"/>
      <c r="BE72" s="242"/>
      <c r="BF72" s="347"/>
      <c r="BG72" s="347"/>
      <c r="BH72" s="242"/>
      <c r="BI72" s="242"/>
      <c r="BJ72" s="347"/>
      <c r="BK72" s="347"/>
      <c r="BL72" s="241">
        <v>5.7290000000000001</v>
      </c>
      <c r="BM72" s="241"/>
      <c r="BN72" s="347">
        <f>BM72-BL72</f>
        <v>-5.7290000000000001</v>
      </c>
      <c r="BO72" s="347"/>
      <c r="BP72" s="242"/>
      <c r="BQ72" s="242"/>
      <c r="BR72" s="347">
        <f>BQ72-BP72</f>
        <v>0</v>
      </c>
      <c r="BS72" s="347"/>
      <c r="BT72" s="242"/>
      <c r="BU72" s="242"/>
      <c r="BV72" s="347"/>
      <c r="BW72" s="347"/>
      <c r="BX72" s="242"/>
      <c r="BY72" s="242"/>
      <c r="BZ72" s="347"/>
      <c r="CA72" s="347"/>
      <c r="CB72" s="242"/>
      <c r="CC72" s="242"/>
      <c r="CD72" s="347"/>
      <c r="CE72" s="347"/>
      <c r="CF72" s="242"/>
      <c r="CG72" s="242"/>
      <c r="CH72" s="347"/>
      <c r="CI72" s="347"/>
      <c r="CJ72" s="242"/>
      <c r="CK72" s="242"/>
      <c r="CL72" s="347"/>
      <c r="CM72" s="335"/>
      <c r="CN72" s="348"/>
      <c r="CO72" s="348"/>
      <c r="CP72" s="348"/>
      <c r="CQ72" s="348"/>
      <c r="CR72" s="343"/>
      <c r="CS72" s="343"/>
      <c r="CT72" s="344"/>
      <c r="CU72" s="345"/>
      <c r="CV72" s="239"/>
      <c r="CW72" s="239"/>
      <c r="CX72" s="344"/>
      <c r="CY72" s="345"/>
      <c r="CZ72" s="239"/>
      <c r="DA72" s="239"/>
      <c r="DB72" s="344"/>
      <c r="DC72" s="345"/>
      <c r="DD72" s="348"/>
      <c r="DE72" s="348"/>
      <c r="DF72" s="348"/>
      <c r="DG72" s="348"/>
      <c r="DH72" s="348"/>
      <c r="DI72" s="348"/>
      <c r="DJ72" s="348"/>
      <c r="DK72" s="348"/>
    </row>
    <row r="73" spans="1:115" ht="13.5" customHeight="1">
      <c r="A73" s="274"/>
      <c r="B73" s="339">
        <v>1718001901</v>
      </c>
      <c r="C73" s="276" t="s">
        <v>289</v>
      </c>
      <c r="D73" s="277">
        <v>14</v>
      </c>
      <c r="E73" s="356">
        <v>14</v>
      </c>
      <c r="F73" s="241">
        <f t="shared" si="36"/>
        <v>22.081</v>
      </c>
      <c r="G73" s="346">
        <f t="shared" si="37"/>
        <v>8.0809999999999995</v>
      </c>
      <c r="H73" s="346">
        <f t="shared" si="67"/>
        <v>1.5772142857142857</v>
      </c>
      <c r="I73" s="241">
        <v>2.613</v>
      </c>
      <c r="J73" s="241">
        <v>9.5809999999999995</v>
      </c>
      <c r="K73" s="347">
        <f t="shared" si="9"/>
        <v>6.968</v>
      </c>
      <c r="L73" s="347"/>
      <c r="M73" s="242"/>
      <c r="N73" s="242"/>
      <c r="O73" s="347"/>
      <c r="P73" s="347"/>
      <c r="Q73" s="242"/>
      <c r="R73" s="242"/>
      <c r="S73" s="347"/>
      <c r="T73" s="347"/>
      <c r="U73" s="242"/>
      <c r="V73" s="242"/>
      <c r="W73" s="347"/>
      <c r="X73" s="347"/>
      <c r="Y73" s="242">
        <f t="shared" si="65"/>
        <v>0</v>
      </c>
      <c r="Z73" s="242">
        <f t="shared" si="65"/>
        <v>0</v>
      </c>
      <c r="AA73" s="347">
        <f t="shared" si="42"/>
        <v>0</v>
      </c>
      <c r="AB73" s="347"/>
      <c r="AC73" s="242"/>
      <c r="AD73" s="242"/>
      <c r="AE73" s="347">
        <f t="shared" si="43"/>
        <v>0</v>
      </c>
      <c r="AF73" s="347"/>
      <c r="AG73" s="242"/>
      <c r="AH73" s="242"/>
      <c r="AI73" s="347"/>
      <c r="AJ73" s="242"/>
      <c r="AK73" s="242"/>
      <c r="AL73" s="347">
        <f>AK73-AJ73</f>
        <v>0</v>
      </c>
      <c r="AM73" s="347"/>
      <c r="AN73" s="242"/>
      <c r="AO73" s="242"/>
      <c r="AP73" s="347">
        <f>AO73-AN73</f>
        <v>0</v>
      </c>
      <c r="AQ73" s="347"/>
      <c r="AR73" s="347"/>
      <c r="AS73" s="347"/>
      <c r="AT73" s="347"/>
      <c r="AU73" s="347"/>
      <c r="AV73" s="242"/>
      <c r="AW73" s="242"/>
      <c r="AX73" s="347">
        <f>AW73-AV73</f>
        <v>0</v>
      </c>
      <c r="AY73" s="347"/>
      <c r="AZ73" s="242"/>
      <c r="BA73" s="242"/>
      <c r="BB73" s="347"/>
      <c r="BC73" s="347"/>
      <c r="BD73" s="242"/>
      <c r="BE73" s="242"/>
      <c r="BF73" s="347"/>
      <c r="BG73" s="347"/>
      <c r="BH73" s="242"/>
      <c r="BI73" s="242"/>
      <c r="BJ73" s="347"/>
      <c r="BK73" s="347"/>
      <c r="BL73" s="241"/>
      <c r="BM73" s="241">
        <v>3.0139999999999998</v>
      </c>
      <c r="BN73" s="347">
        <f t="shared" si="52"/>
        <v>3.0139999999999998</v>
      </c>
      <c r="BO73" s="347"/>
      <c r="BP73" s="242"/>
      <c r="BQ73" s="242"/>
      <c r="BR73" s="347">
        <f t="shared" si="53"/>
        <v>0</v>
      </c>
      <c r="BS73" s="347"/>
      <c r="BT73" s="242"/>
      <c r="BU73" s="242"/>
      <c r="BV73" s="347"/>
      <c r="BW73" s="347"/>
      <c r="BX73" s="242"/>
      <c r="BY73" s="242"/>
      <c r="BZ73" s="347"/>
      <c r="CA73" s="347"/>
      <c r="CB73" s="242"/>
      <c r="CC73" s="242"/>
      <c r="CD73" s="347"/>
      <c r="CE73" s="347"/>
      <c r="CF73" s="242"/>
      <c r="CG73" s="242"/>
      <c r="CH73" s="347"/>
      <c r="CI73" s="347"/>
      <c r="CJ73" s="242"/>
      <c r="CK73" s="242"/>
      <c r="CL73" s="347"/>
      <c r="CM73" s="335"/>
      <c r="CN73" s="348"/>
      <c r="CO73" s="348"/>
      <c r="CP73" s="348"/>
      <c r="CQ73" s="348"/>
      <c r="CR73" s="343"/>
      <c r="CS73" s="343"/>
      <c r="CT73" s="344"/>
      <c r="CU73" s="345"/>
      <c r="CV73" s="239"/>
      <c r="CW73" s="239"/>
      <c r="CX73" s="344"/>
      <c r="CY73" s="345"/>
      <c r="CZ73" s="239"/>
      <c r="DA73" s="239"/>
      <c r="DB73" s="344"/>
      <c r="DC73" s="345"/>
      <c r="DD73" s="348"/>
      <c r="DE73" s="348"/>
      <c r="DF73" s="348"/>
      <c r="DG73" s="348"/>
      <c r="DH73" s="348">
        <f>1.3485+10.23+2.3715</f>
        <v>13.95</v>
      </c>
      <c r="DI73" s="348">
        <v>9.4860000000000007</v>
      </c>
      <c r="DJ73" s="348"/>
      <c r="DK73" s="348"/>
    </row>
    <row r="74" spans="1:115" ht="12.75" customHeight="1">
      <c r="A74" s="274"/>
      <c r="B74" s="357" t="s">
        <v>641</v>
      </c>
      <c r="C74" s="276" t="s">
        <v>459</v>
      </c>
      <c r="D74" s="277">
        <v>40</v>
      </c>
      <c r="E74" s="356">
        <v>40</v>
      </c>
      <c r="F74" s="241">
        <f t="shared" si="36"/>
        <v>6.6375900000000003</v>
      </c>
      <c r="G74" s="346">
        <f t="shared" si="37"/>
        <v>-33.362409999999997</v>
      </c>
      <c r="H74" s="346">
        <f t="shared" si="67"/>
        <v>0.16593975</v>
      </c>
      <c r="I74" s="241">
        <v>5.1169099999999998</v>
      </c>
      <c r="J74" s="241">
        <v>2.27291</v>
      </c>
      <c r="K74" s="347">
        <f t="shared" si="9"/>
        <v>-2.8439999999999999</v>
      </c>
      <c r="L74" s="347"/>
      <c r="M74" s="242"/>
      <c r="N74" s="242"/>
      <c r="O74" s="347">
        <v>0</v>
      </c>
      <c r="P74" s="347"/>
      <c r="Q74" s="242"/>
      <c r="R74" s="242"/>
      <c r="S74" s="347">
        <v>0</v>
      </c>
      <c r="T74" s="347"/>
      <c r="U74" s="242"/>
      <c r="V74" s="242"/>
      <c r="W74" s="347"/>
      <c r="X74" s="347"/>
      <c r="Y74" s="242">
        <f t="shared" si="65"/>
        <v>0</v>
      </c>
      <c r="Z74" s="242">
        <f t="shared" si="65"/>
        <v>0</v>
      </c>
      <c r="AA74" s="347">
        <f t="shared" si="42"/>
        <v>0</v>
      </c>
      <c r="AB74" s="347"/>
      <c r="AC74" s="242"/>
      <c r="AD74" s="242"/>
      <c r="AE74" s="347">
        <f t="shared" si="43"/>
        <v>0</v>
      </c>
      <c r="AF74" s="347"/>
      <c r="AG74" s="242"/>
      <c r="AH74" s="242"/>
      <c r="AI74" s="347"/>
      <c r="AJ74" s="242"/>
      <c r="AK74" s="242"/>
      <c r="AL74" s="347">
        <v>0</v>
      </c>
      <c r="AM74" s="347"/>
      <c r="AN74" s="242"/>
      <c r="AO74" s="242"/>
      <c r="AP74" s="347">
        <v>0</v>
      </c>
      <c r="AQ74" s="347"/>
      <c r="AR74" s="347"/>
      <c r="AS74" s="347"/>
      <c r="AT74" s="347"/>
      <c r="AU74" s="347"/>
      <c r="AV74" s="242"/>
      <c r="AW74" s="242"/>
      <c r="AX74" s="347">
        <f>AW74-AV74</f>
        <v>0</v>
      </c>
      <c r="AY74" s="347"/>
      <c r="AZ74" s="242"/>
      <c r="BA74" s="242"/>
      <c r="BB74" s="347"/>
      <c r="BC74" s="347"/>
      <c r="BD74" s="242"/>
      <c r="BE74" s="242"/>
      <c r="BF74" s="347">
        <v>0</v>
      </c>
      <c r="BG74" s="347"/>
      <c r="BH74" s="242"/>
      <c r="BI74" s="242"/>
      <c r="BJ74" s="347">
        <v>0</v>
      </c>
      <c r="BK74" s="347"/>
      <c r="BL74" s="241">
        <v>24.843679999999999</v>
      </c>
      <c r="BM74" s="241">
        <v>3.1406800000000001</v>
      </c>
      <c r="BN74" s="347">
        <f t="shared" si="52"/>
        <v>-21.702999999999999</v>
      </c>
      <c r="BO74" s="347"/>
      <c r="BP74" s="242"/>
      <c r="BQ74" s="242"/>
      <c r="BR74" s="347">
        <f t="shared" si="53"/>
        <v>0</v>
      </c>
      <c r="BS74" s="347"/>
      <c r="BT74" s="242"/>
      <c r="BU74" s="242"/>
      <c r="BV74" s="347"/>
      <c r="BW74" s="347"/>
      <c r="BX74" s="242"/>
      <c r="BY74" s="242"/>
      <c r="BZ74" s="347">
        <v>0</v>
      </c>
      <c r="CA74" s="347"/>
      <c r="CB74" s="242"/>
      <c r="CC74" s="242"/>
      <c r="CD74" s="347"/>
      <c r="CE74" s="347"/>
      <c r="CF74" s="242"/>
      <c r="CG74" s="242"/>
      <c r="CH74" s="347">
        <v>0</v>
      </c>
      <c r="CI74" s="347"/>
      <c r="CJ74" s="242"/>
      <c r="CK74" s="242"/>
      <c r="CL74" s="347">
        <v>0</v>
      </c>
      <c r="CM74" s="335"/>
      <c r="CN74" s="348"/>
      <c r="CO74" s="348"/>
      <c r="CP74" s="348">
        <v>0</v>
      </c>
      <c r="CQ74" s="348"/>
      <c r="CR74" s="343"/>
      <c r="CS74" s="343"/>
      <c r="CT74" s="344"/>
      <c r="CU74" s="345"/>
      <c r="CV74" s="239"/>
      <c r="CW74" s="239"/>
      <c r="CX74" s="344"/>
      <c r="CY74" s="345"/>
      <c r="CZ74" s="239"/>
      <c r="DA74" s="239"/>
      <c r="DB74" s="344">
        <v>0</v>
      </c>
      <c r="DC74" s="345"/>
      <c r="DD74" s="348"/>
      <c r="DE74" s="348"/>
      <c r="DF74" s="348">
        <v>0</v>
      </c>
      <c r="DG74" s="348"/>
      <c r="DH74" s="348">
        <f>61.10168+14.60527+9.1118</f>
        <v>84.818750000000009</v>
      </c>
      <c r="DI74" s="348">
        <v>1.224</v>
      </c>
      <c r="DJ74" s="348">
        <v>0</v>
      </c>
      <c r="DK74" s="348"/>
    </row>
    <row r="75" spans="1:115" ht="12.75" customHeight="1">
      <c r="A75" s="274"/>
      <c r="B75" s="339">
        <v>1718001884</v>
      </c>
      <c r="C75" s="276" t="s">
        <v>290</v>
      </c>
      <c r="D75" s="277">
        <v>1</v>
      </c>
      <c r="E75" s="356">
        <v>1</v>
      </c>
      <c r="F75" s="241">
        <f t="shared" si="36"/>
        <v>52.465299999999999</v>
      </c>
      <c r="G75" s="346">
        <f t="shared" si="37"/>
        <v>51.465299999999999</v>
      </c>
      <c r="H75" s="346">
        <f t="shared" si="67"/>
        <v>52.465299999999999</v>
      </c>
      <c r="I75" s="241">
        <v>15.288</v>
      </c>
      <c r="J75" s="241">
        <v>23.126999999999999</v>
      </c>
      <c r="K75" s="347"/>
      <c r="L75" s="347"/>
      <c r="M75" s="242"/>
      <c r="N75" s="242"/>
      <c r="O75" s="347"/>
      <c r="P75" s="347"/>
      <c r="Q75" s="242"/>
      <c r="R75" s="242"/>
      <c r="S75" s="347"/>
      <c r="T75" s="347"/>
      <c r="U75" s="242"/>
      <c r="V75" s="242"/>
      <c r="W75" s="347"/>
      <c r="X75" s="347"/>
      <c r="Y75" s="242"/>
      <c r="Z75" s="242"/>
      <c r="AA75" s="347"/>
      <c r="AB75" s="347"/>
      <c r="AC75" s="242"/>
      <c r="AD75" s="242"/>
      <c r="AE75" s="347"/>
      <c r="AF75" s="347"/>
      <c r="AG75" s="242"/>
      <c r="AH75" s="242"/>
      <c r="AI75" s="347"/>
      <c r="AJ75" s="242"/>
      <c r="AK75" s="242"/>
      <c r="AL75" s="347"/>
      <c r="AM75" s="347"/>
      <c r="AN75" s="242"/>
      <c r="AO75" s="242"/>
      <c r="AP75" s="347"/>
      <c r="AQ75" s="347"/>
      <c r="AR75" s="347"/>
      <c r="AS75" s="347"/>
      <c r="AT75" s="347"/>
      <c r="AU75" s="347"/>
      <c r="AV75" s="242"/>
      <c r="AW75" s="242"/>
      <c r="AX75" s="347"/>
      <c r="AY75" s="347"/>
      <c r="AZ75" s="242"/>
      <c r="BA75" s="242"/>
      <c r="BB75" s="347"/>
      <c r="BC75" s="347"/>
      <c r="BD75" s="242"/>
      <c r="BE75" s="242"/>
      <c r="BF75" s="347"/>
      <c r="BG75" s="347"/>
      <c r="BH75" s="242"/>
      <c r="BI75" s="242"/>
      <c r="BJ75" s="347"/>
      <c r="BK75" s="347"/>
      <c r="BL75" s="241">
        <v>7.0739999999999998</v>
      </c>
      <c r="BM75" s="241">
        <v>9.0079999999999991</v>
      </c>
      <c r="BN75" s="347"/>
      <c r="BO75" s="347"/>
      <c r="BP75" s="242"/>
      <c r="BQ75" s="242"/>
      <c r="BR75" s="347"/>
      <c r="BS75" s="347"/>
      <c r="BT75" s="242"/>
      <c r="BU75" s="242"/>
      <c r="BV75" s="347"/>
      <c r="BW75" s="347"/>
      <c r="BX75" s="242"/>
      <c r="BY75" s="242"/>
      <c r="BZ75" s="347"/>
      <c r="CA75" s="347"/>
      <c r="CB75" s="242"/>
      <c r="CC75" s="242"/>
      <c r="CD75" s="347"/>
      <c r="CE75" s="347"/>
      <c r="CF75" s="242"/>
      <c r="CG75" s="242"/>
      <c r="CH75" s="347"/>
      <c r="CI75" s="347"/>
      <c r="CJ75" s="242"/>
      <c r="CK75" s="242"/>
      <c r="CL75" s="347"/>
      <c r="CM75" s="335"/>
      <c r="CN75" s="348"/>
      <c r="CO75" s="348"/>
      <c r="CP75" s="348"/>
      <c r="CQ75" s="348"/>
      <c r="CR75" s="343"/>
      <c r="CS75" s="343"/>
      <c r="CT75" s="344"/>
      <c r="CU75" s="345"/>
      <c r="CV75" s="239"/>
      <c r="CW75" s="239"/>
      <c r="CX75" s="344"/>
      <c r="CY75" s="345"/>
      <c r="CZ75" s="239"/>
      <c r="DA75" s="239"/>
      <c r="DB75" s="344"/>
      <c r="DC75" s="345"/>
      <c r="DD75" s="348"/>
      <c r="DE75" s="348"/>
      <c r="DF75" s="348"/>
      <c r="DG75" s="348"/>
      <c r="DH75" s="348">
        <f>10.97616+77.56074+15.5873</f>
        <v>104.1242</v>
      </c>
      <c r="DI75" s="348">
        <v>20.330300000000001</v>
      </c>
      <c r="DJ75" s="348"/>
      <c r="DK75" s="348"/>
    </row>
    <row r="76" spans="1:115" ht="12.75" hidden="1" customHeight="1">
      <c r="A76" s="274"/>
      <c r="B76" s="339"/>
      <c r="C76" s="276" t="s">
        <v>460</v>
      </c>
      <c r="D76" s="277"/>
      <c r="E76" s="356">
        <v>0</v>
      </c>
      <c r="F76" s="241">
        <f t="shared" si="36"/>
        <v>0</v>
      </c>
      <c r="G76" s="346">
        <f t="shared" si="37"/>
        <v>0</v>
      </c>
      <c r="H76" s="346" t="e">
        <f t="shared" si="67"/>
        <v>#DIV/0!</v>
      </c>
      <c r="I76" s="241"/>
      <c r="J76" s="241"/>
      <c r="K76" s="347">
        <v>0</v>
      </c>
      <c r="L76" s="347"/>
      <c r="M76" s="242"/>
      <c r="N76" s="242"/>
      <c r="O76" s="347">
        <v>0</v>
      </c>
      <c r="P76" s="347"/>
      <c r="Q76" s="242"/>
      <c r="R76" s="242"/>
      <c r="S76" s="347">
        <v>0</v>
      </c>
      <c r="T76" s="347"/>
      <c r="U76" s="242"/>
      <c r="V76" s="242"/>
      <c r="W76" s="347"/>
      <c r="X76" s="347"/>
      <c r="Y76" s="242"/>
      <c r="Z76" s="242"/>
      <c r="AA76" s="347">
        <f t="shared" ref="AA76:AA87" si="68">Z76-Y76</f>
        <v>0</v>
      </c>
      <c r="AB76" s="347"/>
      <c r="AC76" s="242"/>
      <c r="AD76" s="242"/>
      <c r="AE76" s="347">
        <v>0</v>
      </c>
      <c r="AF76" s="347"/>
      <c r="AG76" s="242"/>
      <c r="AH76" s="242"/>
      <c r="AI76" s="347"/>
      <c r="AJ76" s="242"/>
      <c r="AK76" s="242"/>
      <c r="AL76" s="347">
        <v>0</v>
      </c>
      <c r="AM76" s="347"/>
      <c r="AN76" s="242"/>
      <c r="AO76" s="242"/>
      <c r="AP76" s="347">
        <v>0</v>
      </c>
      <c r="AQ76" s="347"/>
      <c r="AR76" s="347"/>
      <c r="AS76" s="347"/>
      <c r="AT76" s="347"/>
      <c r="AU76" s="347"/>
      <c r="AV76" s="242"/>
      <c r="AW76" s="242"/>
      <c r="AX76" s="347"/>
      <c r="AY76" s="347"/>
      <c r="AZ76" s="242"/>
      <c r="BA76" s="242"/>
      <c r="BB76" s="347"/>
      <c r="BC76" s="347"/>
      <c r="BD76" s="242"/>
      <c r="BE76" s="242"/>
      <c r="BF76" s="347">
        <v>0</v>
      </c>
      <c r="BG76" s="347"/>
      <c r="BH76" s="242"/>
      <c r="BI76" s="242"/>
      <c r="BJ76" s="347">
        <v>0</v>
      </c>
      <c r="BK76" s="347"/>
      <c r="BL76" s="241"/>
      <c r="BM76" s="241"/>
      <c r="BN76" s="347">
        <f t="shared" ref="BN76:BN98" si="69">BM76-BL76</f>
        <v>0</v>
      </c>
      <c r="BO76" s="347"/>
      <c r="BP76" s="242"/>
      <c r="BQ76" s="242"/>
      <c r="BR76" s="347">
        <f t="shared" ref="BR76:BR98" si="70">BQ76-BP76</f>
        <v>0</v>
      </c>
      <c r="BS76" s="347"/>
      <c r="BT76" s="242"/>
      <c r="BU76" s="242"/>
      <c r="BV76" s="347"/>
      <c r="BW76" s="347"/>
      <c r="BX76" s="242"/>
      <c r="BY76" s="242"/>
      <c r="BZ76" s="347">
        <v>0</v>
      </c>
      <c r="CA76" s="347"/>
      <c r="CB76" s="242"/>
      <c r="CC76" s="242"/>
      <c r="CD76" s="347"/>
      <c r="CE76" s="347"/>
      <c r="CF76" s="242"/>
      <c r="CG76" s="242"/>
      <c r="CH76" s="347">
        <v>0</v>
      </c>
      <c r="CI76" s="347"/>
      <c r="CJ76" s="242"/>
      <c r="CK76" s="242"/>
      <c r="CL76" s="347">
        <v>0</v>
      </c>
      <c r="CM76" s="335"/>
      <c r="CN76" s="348"/>
      <c r="CO76" s="348"/>
      <c r="CP76" s="348">
        <v>0</v>
      </c>
      <c r="CQ76" s="348"/>
      <c r="CR76" s="343"/>
      <c r="CS76" s="343"/>
      <c r="CT76" s="344"/>
      <c r="CU76" s="345"/>
      <c r="CV76" s="239"/>
      <c r="CW76" s="239"/>
      <c r="CX76" s="344"/>
      <c r="CY76" s="345"/>
      <c r="CZ76" s="239"/>
      <c r="DA76" s="239"/>
      <c r="DB76" s="344">
        <v>0</v>
      </c>
      <c r="DC76" s="345"/>
      <c r="DD76" s="348"/>
      <c r="DE76" s="348"/>
      <c r="DF76" s="348">
        <v>0</v>
      </c>
      <c r="DG76" s="348"/>
      <c r="DH76" s="348">
        <f>0.765+1.85308</f>
        <v>2.61808</v>
      </c>
      <c r="DI76" s="348"/>
      <c r="DJ76" s="348">
        <v>0</v>
      </c>
      <c r="DK76" s="348"/>
    </row>
    <row r="77" spans="1:115">
      <c r="A77" s="274"/>
      <c r="B77" s="339">
        <v>1718002084</v>
      </c>
      <c r="C77" s="276" t="s">
        <v>334</v>
      </c>
      <c r="D77" s="277">
        <v>39.299999999999997</v>
      </c>
      <c r="E77" s="356">
        <v>39.299999999999997</v>
      </c>
      <c r="F77" s="241">
        <f t="shared" si="36"/>
        <v>0</v>
      </c>
      <c r="G77" s="346">
        <f t="shared" si="37"/>
        <v>-39.299999999999997</v>
      </c>
      <c r="H77" s="346">
        <f t="shared" si="67"/>
        <v>0</v>
      </c>
      <c r="I77" s="241"/>
      <c r="J77" s="241"/>
      <c r="K77" s="347">
        <v>0</v>
      </c>
      <c r="L77" s="347"/>
      <c r="M77" s="242"/>
      <c r="N77" s="242"/>
      <c r="O77" s="347">
        <v>0</v>
      </c>
      <c r="P77" s="347"/>
      <c r="Q77" s="242"/>
      <c r="R77" s="242"/>
      <c r="S77" s="347">
        <v>0</v>
      </c>
      <c r="T77" s="347"/>
      <c r="U77" s="242"/>
      <c r="V77" s="242"/>
      <c r="W77" s="347">
        <v>0</v>
      </c>
      <c r="X77" s="347"/>
      <c r="Y77" s="242"/>
      <c r="Z77" s="242"/>
      <c r="AA77" s="347">
        <f t="shared" si="68"/>
        <v>0</v>
      </c>
      <c r="AB77" s="347"/>
      <c r="AC77" s="242"/>
      <c r="AD77" s="242"/>
      <c r="AE77" s="347">
        <f t="shared" ref="AE77:AE90" si="71">AD77-AC77</f>
        <v>0</v>
      </c>
      <c r="AF77" s="347"/>
      <c r="AG77" s="242"/>
      <c r="AH77" s="242"/>
      <c r="AI77" s="347"/>
      <c r="AJ77" s="242"/>
      <c r="AK77" s="242"/>
      <c r="AL77" s="347">
        <v>0</v>
      </c>
      <c r="AM77" s="347"/>
      <c r="AN77" s="242"/>
      <c r="AO77" s="242"/>
      <c r="AP77" s="347">
        <v>0</v>
      </c>
      <c r="AQ77" s="347"/>
      <c r="AR77" s="347"/>
      <c r="AS77" s="347"/>
      <c r="AT77" s="347"/>
      <c r="AU77" s="347"/>
      <c r="AV77" s="242"/>
      <c r="AW77" s="242"/>
      <c r="AX77" s="347">
        <v>0</v>
      </c>
      <c r="AY77" s="347"/>
      <c r="AZ77" s="242"/>
      <c r="BA77" s="242"/>
      <c r="BB77" s="347">
        <v>0</v>
      </c>
      <c r="BC77" s="347"/>
      <c r="BD77" s="242"/>
      <c r="BE77" s="242"/>
      <c r="BF77" s="347">
        <v>0</v>
      </c>
      <c r="BG77" s="347"/>
      <c r="BH77" s="242"/>
      <c r="BI77" s="242"/>
      <c r="BJ77" s="347">
        <v>0</v>
      </c>
      <c r="BK77" s="347"/>
      <c r="BL77" s="241"/>
      <c r="BM77" s="241"/>
      <c r="BN77" s="347">
        <f t="shared" si="69"/>
        <v>0</v>
      </c>
      <c r="BO77" s="347"/>
      <c r="BP77" s="242"/>
      <c r="BQ77" s="242"/>
      <c r="BR77" s="347">
        <f t="shared" si="70"/>
        <v>0</v>
      </c>
      <c r="BS77" s="347"/>
      <c r="BT77" s="242"/>
      <c r="BU77" s="242"/>
      <c r="BV77" s="347"/>
      <c r="BW77" s="347"/>
      <c r="BX77" s="242"/>
      <c r="BY77" s="242"/>
      <c r="BZ77" s="347">
        <v>0</v>
      </c>
      <c r="CA77" s="347"/>
      <c r="CB77" s="242"/>
      <c r="CC77" s="242"/>
      <c r="CD77" s="347"/>
      <c r="CE77" s="347"/>
      <c r="CF77" s="242"/>
      <c r="CG77" s="242"/>
      <c r="CH77" s="347">
        <v>0</v>
      </c>
      <c r="CI77" s="347"/>
      <c r="CJ77" s="242"/>
      <c r="CK77" s="242"/>
      <c r="CL77" s="347">
        <v>0</v>
      </c>
      <c r="CM77" s="335"/>
      <c r="CN77" s="348"/>
      <c r="CO77" s="348"/>
      <c r="CP77" s="348">
        <v>0</v>
      </c>
      <c r="CQ77" s="348"/>
      <c r="CR77" s="343"/>
      <c r="CS77" s="343"/>
      <c r="CT77" s="344"/>
      <c r="CU77" s="345"/>
      <c r="CV77" s="239"/>
      <c r="CW77" s="239"/>
      <c r="CX77" s="344"/>
      <c r="CY77" s="345"/>
      <c r="CZ77" s="239"/>
      <c r="DA77" s="239"/>
      <c r="DB77" s="344">
        <v>0</v>
      </c>
      <c r="DC77" s="345"/>
      <c r="DD77" s="348"/>
      <c r="DE77" s="348"/>
      <c r="DF77" s="348">
        <v>0</v>
      </c>
      <c r="DG77" s="348"/>
      <c r="DH77" s="348"/>
      <c r="DI77" s="348"/>
      <c r="DJ77" s="348">
        <v>0</v>
      </c>
      <c r="DK77" s="348"/>
    </row>
    <row r="78" spans="1:115" ht="12" hidden="1" customHeight="1">
      <c r="A78" s="274"/>
      <c r="B78" s="339">
        <v>1718002060</v>
      </c>
      <c r="C78" s="276" t="s">
        <v>719</v>
      </c>
      <c r="D78" s="277"/>
      <c r="E78" s="356">
        <v>0</v>
      </c>
      <c r="F78" s="241">
        <f t="shared" si="36"/>
        <v>0</v>
      </c>
      <c r="G78" s="346">
        <f t="shared" si="37"/>
        <v>0</v>
      </c>
      <c r="H78" s="346" t="e">
        <f t="shared" si="67"/>
        <v>#DIV/0!</v>
      </c>
      <c r="I78" s="242"/>
      <c r="J78" s="242"/>
      <c r="K78" s="347">
        <f t="shared" ref="K78:K96" si="72">J78-I78</f>
        <v>0</v>
      </c>
      <c r="L78" s="347"/>
      <c r="M78" s="242"/>
      <c r="N78" s="242"/>
      <c r="O78" s="347">
        <f t="shared" ref="O78:O90" si="73">N78-M78</f>
        <v>0</v>
      </c>
      <c r="P78" s="347"/>
      <c r="Q78" s="242"/>
      <c r="R78" s="242"/>
      <c r="S78" s="347">
        <f t="shared" ref="S78:S90" si="74">R78-Q78</f>
        <v>0</v>
      </c>
      <c r="T78" s="347"/>
      <c r="U78" s="242"/>
      <c r="V78" s="242"/>
      <c r="W78" s="347">
        <f t="shared" ref="W78:W87" si="75">V78-U78</f>
        <v>0</v>
      </c>
      <c r="X78" s="347"/>
      <c r="Y78" s="242">
        <f t="shared" ref="Y78:Z96" si="76">AC78</f>
        <v>0</v>
      </c>
      <c r="Z78" s="242">
        <f t="shared" si="76"/>
        <v>0</v>
      </c>
      <c r="AA78" s="347">
        <f t="shared" si="68"/>
        <v>0</v>
      </c>
      <c r="AB78" s="347"/>
      <c r="AC78" s="242"/>
      <c r="AD78" s="242"/>
      <c r="AE78" s="347">
        <f t="shared" si="71"/>
        <v>0</v>
      </c>
      <c r="AF78" s="347"/>
      <c r="AG78" s="242"/>
      <c r="AH78" s="242"/>
      <c r="AI78" s="347">
        <f t="shared" ref="AI78:AI87" si="77">AH78-AG78</f>
        <v>0</v>
      </c>
      <c r="AJ78" s="242"/>
      <c r="AK78" s="242"/>
      <c r="AL78" s="347">
        <f t="shared" ref="AL78:AL87" si="78">AK78-AJ78</f>
        <v>0</v>
      </c>
      <c r="AM78" s="347"/>
      <c r="AN78" s="242"/>
      <c r="AO78" s="242"/>
      <c r="AP78" s="347">
        <f t="shared" ref="AP78:AP90" si="79">AO78-AN78</f>
        <v>0</v>
      </c>
      <c r="AQ78" s="347"/>
      <c r="AR78" s="347"/>
      <c r="AS78" s="347"/>
      <c r="AT78" s="347">
        <f t="shared" ref="AT78:AT87" si="80">AS78-AR78</f>
        <v>0</v>
      </c>
      <c r="AU78" s="347"/>
      <c r="AV78" s="241"/>
      <c r="AW78" s="241"/>
      <c r="AX78" s="347">
        <f t="shared" ref="AX78:AX87" si="81">AW78-AV78</f>
        <v>0</v>
      </c>
      <c r="AY78" s="347"/>
      <c r="AZ78" s="242"/>
      <c r="BA78" s="242"/>
      <c r="BB78" s="347">
        <f t="shared" ref="BB78:BB87" si="82">BA78-AZ78</f>
        <v>0</v>
      </c>
      <c r="BC78" s="347"/>
      <c r="BD78" s="242"/>
      <c r="BE78" s="242"/>
      <c r="BF78" s="347">
        <f t="shared" ref="BF78:BF87" si="83">BE78-BD78</f>
        <v>0</v>
      </c>
      <c r="BG78" s="347"/>
      <c r="BH78" s="242"/>
      <c r="BI78" s="242"/>
      <c r="BJ78" s="347">
        <f t="shared" ref="BJ78:BJ90" si="84">BI78-BH78</f>
        <v>0</v>
      </c>
      <c r="BK78" s="347"/>
      <c r="BL78" s="241">
        <v>8.07</v>
      </c>
      <c r="BM78" s="241"/>
      <c r="BN78" s="347">
        <f t="shared" si="69"/>
        <v>-8.07</v>
      </c>
      <c r="BO78" s="347"/>
      <c r="BP78" s="242"/>
      <c r="BQ78" s="242"/>
      <c r="BR78" s="347">
        <f t="shared" si="70"/>
        <v>0</v>
      </c>
      <c r="BS78" s="347"/>
      <c r="BT78" s="242"/>
      <c r="BU78" s="242"/>
      <c r="BV78" s="347">
        <f t="shared" ref="BV78:BV87" si="85">BU78-BT78</f>
        <v>0</v>
      </c>
      <c r="BW78" s="347"/>
      <c r="BX78" s="242"/>
      <c r="BY78" s="242"/>
      <c r="BZ78" s="347">
        <f t="shared" ref="BZ78:BZ87" si="86">BY78-BX78</f>
        <v>0</v>
      </c>
      <c r="CA78" s="347"/>
      <c r="CB78" s="242"/>
      <c r="CC78" s="242"/>
      <c r="CD78" s="347">
        <f t="shared" ref="CD78:CD87" si="87">CC78-CB78</f>
        <v>0</v>
      </c>
      <c r="CE78" s="347"/>
      <c r="CF78" s="242"/>
      <c r="CG78" s="242"/>
      <c r="CH78" s="347">
        <f t="shared" ref="CH78:CH90" si="88">CG78-CF78</f>
        <v>0</v>
      </c>
      <c r="CI78" s="347"/>
      <c r="CJ78" s="242"/>
      <c r="CK78" s="242"/>
      <c r="CL78" s="347">
        <f t="shared" ref="CL78:CL87" si="89">CK78-CJ78</f>
        <v>0</v>
      </c>
      <c r="CM78" s="335"/>
      <c r="CN78" s="348"/>
      <c r="CO78" s="348"/>
      <c r="CP78" s="348">
        <f t="shared" ref="CP78:CP87" si="90">CO78-CN78</f>
        <v>0</v>
      </c>
      <c r="CQ78" s="348"/>
      <c r="CR78" s="343"/>
      <c r="CS78" s="343"/>
      <c r="CT78" s="344">
        <f t="shared" ref="CT78:CT87" si="91">CS78-CR78</f>
        <v>0</v>
      </c>
      <c r="CU78" s="345"/>
      <c r="CV78" s="239"/>
      <c r="CW78" s="239"/>
      <c r="CX78" s="344">
        <f t="shared" ref="CX78:CX87" si="92">CW78-CV78</f>
        <v>0</v>
      </c>
      <c r="CY78" s="345"/>
      <c r="CZ78" s="239"/>
      <c r="DA78" s="239"/>
      <c r="DB78" s="344">
        <f t="shared" ref="DB78:DB87" si="93">DA78-CZ78</f>
        <v>0</v>
      </c>
      <c r="DC78" s="345"/>
      <c r="DD78" s="348"/>
      <c r="DE78" s="348"/>
      <c r="DF78" s="348">
        <f t="shared" ref="DF78:DF87" si="94">DE78-DD78</f>
        <v>0</v>
      </c>
      <c r="DG78" s="348"/>
      <c r="DH78" s="348"/>
      <c r="DI78" s="348"/>
      <c r="DJ78" s="348">
        <f t="shared" ref="DJ78:DJ87" si="95">DI78-DH78</f>
        <v>0</v>
      </c>
      <c r="DK78" s="348"/>
    </row>
    <row r="79" spans="1:115" ht="12" hidden="1" customHeight="1">
      <c r="A79" s="274"/>
      <c r="B79" s="339"/>
      <c r="C79" s="274" t="s">
        <v>293</v>
      </c>
      <c r="D79" s="275"/>
      <c r="E79" s="356">
        <f t="shared" ref="E79:E85" si="96">I79+M79+Q79+U79+Y79+AJ79+AN79+AR79+AV79+BD79+BH79+BX79+CF79+CJ79+CN79+CR79+CV79+CZ79+AZ79+BL79+BT79</f>
        <v>0</v>
      </c>
      <c r="F79" s="241">
        <f t="shared" si="36"/>
        <v>0</v>
      </c>
      <c r="G79" s="346">
        <f t="shared" si="37"/>
        <v>0</v>
      </c>
      <c r="H79" s="346" t="e">
        <f t="shared" si="67"/>
        <v>#DIV/0!</v>
      </c>
      <c r="I79" s="242"/>
      <c r="J79" s="242"/>
      <c r="K79" s="347">
        <f t="shared" si="72"/>
        <v>0</v>
      </c>
      <c r="L79" s="347"/>
      <c r="M79" s="242"/>
      <c r="N79" s="242"/>
      <c r="O79" s="347">
        <f t="shared" si="73"/>
        <v>0</v>
      </c>
      <c r="P79" s="347"/>
      <c r="Q79" s="242"/>
      <c r="R79" s="242"/>
      <c r="S79" s="347">
        <f t="shared" si="74"/>
        <v>0</v>
      </c>
      <c r="T79" s="347" t="e">
        <f>R79/Q79</f>
        <v>#DIV/0!</v>
      </c>
      <c r="U79" s="242"/>
      <c r="V79" s="242"/>
      <c r="W79" s="347">
        <f t="shared" si="75"/>
        <v>0</v>
      </c>
      <c r="X79" s="347"/>
      <c r="Y79" s="242">
        <f t="shared" si="76"/>
        <v>0</v>
      </c>
      <c r="Z79" s="242">
        <f t="shared" si="76"/>
        <v>0</v>
      </c>
      <c r="AA79" s="347">
        <f t="shared" si="68"/>
        <v>0</v>
      </c>
      <c r="AB79" s="347"/>
      <c r="AC79" s="242"/>
      <c r="AD79" s="242"/>
      <c r="AE79" s="347">
        <f t="shared" si="71"/>
        <v>0</v>
      </c>
      <c r="AF79" s="347"/>
      <c r="AG79" s="242"/>
      <c r="AH79" s="242"/>
      <c r="AI79" s="347">
        <f t="shared" si="77"/>
        <v>0</v>
      </c>
      <c r="AJ79" s="242"/>
      <c r="AK79" s="242"/>
      <c r="AL79" s="347">
        <f t="shared" si="78"/>
        <v>0</v>
      </c>
      <c r="AM79" s="347"/>
      <c r="AN79" s="242"/>
      <c r="AO79" s="242"/>
      <c r="AP79" s="347">
        <f t="shared" si="79"/>
        <v>0</v>
      </c>
      <c r="AQ79" s="347"/>
      <c r="AR79" s="347"/>
      <c r="AS79" s="347"/>
      <c r="AT79" s="347">
        <f t="shared" si="80"/>
        <v>0</v>
      </c>
      <c r="AU79" s="347"/>
      <c r="AV79" s="242"/>
      <c r="AW79" s="242"/>
      <c r="AX79" s="347">
        <f t="shared" si="81"/>
        <v>0</v>
      </c>
      <c r="AY79" s="347"/>
      <c r="AZ79" s="242"/>
      <c r="BA79" s="242"/>
      <c r="BB79" s="347">
        <f t="shared" si="82"/>
        <v>0</v>
      </c>
      <c r="BC79" s="347"/>
      <c r="BD79" s="242"/>
      <c r="BE79" s="242"/>
      <c r="BF79" s="347">
        <f t="shared" si="83"/>
        <v>0</v>
      </c>
      <c r="BG79" s="347"/>
      <c r="BH79" s="242"/>
      <c r="BI79" s="242"/>
      <c r="BJ79" s="347">
        <f t="shared" si="84"/>
        <v>0</v>
      </c>
      <c r="BK79" s="347"/>
      <c r="BL79" s="242"/>
      <c r="BM79" s="242"/>
      <c r="BN79" s="347">
        <f t="shared" si="69"/>
        <v>0</v>
      </c>
      <c r="BO79" s="347"/>
      <c r="BP79" s="242"/>
      <c r="BQ79" s="242"/>
      <c r="BR79" s="347">
        <f t="shared" si="70"/>
        <v>0</v>
      </c>
      <c r="BS79" s="347"/>
      <c r="BT79" s="242"/>
      <c r="BU79" s="242"/>
      <c r="BV79" s="347">
        <f t="shared" si="85"/>
        <v>0</v>
      </c>
      <c r="BW79" s="347"/>
      <c r="BX79" s="242"/>
      <c r="BY79" s="242"/>
      <c r="BZ79" s="347">
        <f t="shared" si="86"/>
        <v>0</v>
      </c>
      <c r="CA79" s="347"/>
      <c r="CB79" s="242"/>
      <c r="CC79" s="242"/>
      <c r="CD79" s="347">
        <f t="shared" si="87"/>
        <v>0</v>
      </c>
      <c r="CE79" s="347"/>
      <c r="CF79" s="242"/>
      <c r="CG79" s="242"/>
      <c r="CH79" s="347">
        <f t="shared" si="88"/>
        <v>0</v>
      </c>
      <c r="CI79" s="350"/>
      <c r="CJ79" s="242"/>
      <c r="CK79" s="242"/>
      <c r="CL79" s="347">
        <f t="shared" si="89"/>
        <v>0</v>
      </c>
      <c r="CM79" s="335"/>
      <c r="CN79" s="348"/>
      <c r="CO79" s="348"/>
      <c r="CP79" s="348">
        <f t="shared" si="90"/>
        <v>0</v>
      </c>
      <c r="CQ79" s="348"/>
      <c r="CR79" s="343"/>
      <c r="CS79" s="343"/>
      <c r="CT79" s="344">
        <f t="shared" si="91"/>
        <v>0</v>
      </c>
      <c r="CU79" s="345"/>
      <c r="CV79" s="239"/>
      <c r="CW79" s="239"/>
      <c r="CX79" s="344">
        <f t="shared" si="92"/>
        <v>0</v>
      </c>
      <c r="CY79" s="345"/>
      <c r="CZ79" s="239"/>
      <c r="DA79" s="239"/>
      <c r="DB79" s="344">
        <f t="shared" si="93"/>
        <v>0</v>
      </c>
      <c r="DC79" s="345"/>
      <c r="DD79" s="348"/>
      <c r="DE79" s="348"/>
      <c r="DF79" s="348">
        <f t="shared" si="94"/>
        <v>0</v>
      </c>
      <c r="DG79" s="348"/>
      <c r="DH79" s="348"/>
      <c r="DI79" s="348"/>
      <c r="DJ79" s="348">
        <f t="shared" si="95"/>
        <v>0</v>
      </c>
      <c r="DK79" s="348"/>
    </row>
    <row r="80" spans="1:115" ht="12.75" customHeight="1">
      <c r="A80" s="274"/>
      <c r="B80" s="339">
        <v>1718002694</v>
      </c>
      <c r="C80" s="274" t="s">
        <v>461</v>
      </c>
      <c r="D80" s="275"/>
      <c r="E80" s="356">
        <f t="shared" si="96"/>
        <v>27.923999999999999</v>
      </c>
      <c r="F80" s="241">
        <f t="shared" si="36"/>
        <v>99.249200000000002</v>
      </c>
      <c r="G80" s="346">
        <f t="shared" si="37"/>
        <v>71.325199999999995</v>
      </c>
      <c r="H80" s="346">
        <f t="shared" si="67"/>
        <v>3.5542615671107294</v>
      </c>
      <c r="I80" s="242">
        <v>27.923999999999999</v>
      </c>
      <c r="J80" s="242">
        <v>52.676000000000002</v>
      </c>
      <c r="K80" s="347">
        <f t="shared" si="72"/>
        <v>24.752000000000002</v>
      </c>
      <c r="L80" s="347"/>
      <c r="M80" s="242"/>
      <c r="N80" s="242"/>
      <c r="O80" s="347">
        <f t="shared" si="73"/>
        <v>0</v>
      </c>
      <c r="P80" s="347"/>
      <c r="Q80" s="242"/>
      <c r="R80" s="242"/>
      <c r="S80" s="347">
        <f t="shared" si="74"/>
        <v>0</v>
      </c>
      <c r="T80" s="347"/>
      <c r="U80" s="242"/>
      <c r="V80" s="242"/>
      <c r="W80" s="347">
        <f t="shared" si="75"/>
        <v>0</v>
      </c>
      <c r="X80" s="347"/>
      <c r="Y80" s="242">
        <f t="shared" si="76"/>
        <v>0</v>
      </c>
      <c r="Z80" s="242">
        <f t="shared" si="76"/>
        <v>0</v>
      </c>
      <c r="AA80" s="347">
        <f t="shared" si="68"/>
        <v>0</v>
      </c>
      <c r="AB80" s="347"/>
      <c r="AC80" s="242"/>
      <c r="AD80" s="242"/>
      <c r="AE80" s="347">
        <f t="shared" si="71"/>
        <v>0</v>
      </c>
      <c r="AF80" s="347" t="e">
        <f>AD80/AC80</f>
        <v>#DIV/0!</v>
      </c>
      <c r="AG80" s="242"/>
      <c r="AH80" s="242"/>
      <c r="AI80" s="347">
        <f t="shared" si="77"/>
        <v>0</v>
      </c>
      <c r="AJ80" s="242"/>
      <c r="AK80" s="242"/>
      <c r="AL80" s="347">
        <f t="shared" si="78"/>
        <v>0</v>
      </c>
      <c r="AM80" s="347"/>
      <c r="AN80" s="242"/>
      <c r="AO80" s="242"/>
      <c r="AP80" s="347">
        <f t="shared" si="79"/>
        <v>0</v>
      </c>
      <c r="AQ80" s="347"/>
      <c r="AR80" s="347"/>
      <c r="AS80" s="347">
        <v>17.952000000000002</v>
      </c>
      <c r="AT80" s="347">
        <f t="shared" si="80"/>
        <v>17.952000000000002</v>
      </c>
      <c r="AU80" s="347"/>
      <c r="AV80" s="242"/>
      <c r="AW80" s="242"/>
      <c r="AX80" s="347">
        <f t="shared" si="81"/>
        <v>0</v>
      </c>
      <c r="AY80" s="347"/>
      <c r="AZ80" s="242"/>
      <c r="BA80" s="242"/>
      <c r="BB80" s="347">
        <f t="shared" si="82"/>
        <v>0</v>
      </c>
      <c r="BC80" s="347"/>
      <c r="BD80" s="242"/>
      <c r="BE80" s="242"/>
      <c r="BF80" s="347">
        <f t="shared" si="83"/>
        <v>0</v>
      </c>
      <c r="BG80" s="347"/>
      <c r="BH80" s="242"/>
      <c r="BI80" s="242"/>
      <c r="BJ80" s="347">
        <f t="shared" si="84"/>
        <v>0</v>
      </c>
      <c r="BK80" s="347"/>
      <c r="BL80" s="242"/>
      <c r="BM80" s="242"/>
      <c r="BN80" s="347">
        <f t="shared" si="69"/>
        <v>0</v>
      </c>
      <c r="BO80" s="347"/>
      <c r="BP80" s="242"/>
      <c r="BQ80" s="242"/>
      <c r="BR80" s="347">
        <f t="shared" si="70"/>
        <v>0</v>
      </c>
      <c r="BS80" s="347"/>
      <c r="BT80" s="242"/>
      <c r="BU80" s="242"/>
      <c r="BV80" s="347">
        <f t="shared" si="85"/>
        <v>0</v>
      </c>
      <c r="BW80" s="347"/>
      <c r="BX80" s="242"/>
      <c r="BY80" s="242"/>
      <c r="BZ80" s="347">
        <f t="shared" si="86"/>
        <v>0</v>
      </c>
      <c r="CA80" s="347"/>
      <c r="CB80" s="242"/>
      <c r="CC80" s="242"/>
      <c r="CD80" s="347">
        <f t="shared" si="87"/>
        <v>0</v>
      </c>
      <c r="CE80" s="347"/>
      <c r="CF80" s="242"/>
      <c r="CG80" s="242"/>
      <c r="CH80" s="347">
        <f t="shared" si="88"/>
        <v>0</v>
      </c>
      <c r="CI80" s="350"/>
      <c r="CJ80" s="242"/>
      <c r="CK80" s="242"/>
      <c r="CL80" s="347">
        <f t="shared" si="89"/>
        <v>0</v>
      </c>
      <c r="CM80" s="335"/>
      <c r="CN80" s="348"/>
      <c r="CO80" s="348"/>
      <c r="CP80" s="348">
        <f t="shared" si="90"/>
        <v>0</v>
      </c>
      <c r="CQ80" s="348"/>
      <c r="CR80" s="343"/>
      <c r="CS80" s="343"/>
      <c r="CT80" s="344">
        <f t="shared" si="91"/>
        <v>0</v>
      </c>
      <c r="CU80" s="345"/>
      <c r="CV80" s="239"/>
      <c r="CW80" s="239"/>
      <c r="CX80" s="344">
        <f t="shared" si="92"/>
        <v>0</v>
      </c>
      <c r="CY80" s="345"/>
      <c r="CZ80" s="239"/>
      <c r="DA80" s="239"/>
      <c r="DB80" s="344">
        <f t="shared" si="93"/>
        <v>0</v>
      </c>
      <c r="DC80" s="345"/>
      <c r="DD80" s="348"/>
      <c r="DE80" s="348"/>
      <c r="DF80" s="348">
        <f t="shared" si="94"/>
        <v>0</v>
      </c>
      <c r="DG80" s="348"/>
      <c r="DH80" s="348">
        <f>8.94942+15.73865+67.89218</f>
        <v>92.580249999999992</v>
      </c>
      <c r="DI80" s="348">
        <v>28.621200000000002</v>
      </c>
      <c r="DJ80" s="348">
        <f t="shared" si="95"/>
        <v>-63.959049999999991</v>
      </c>
      <c r="DK80" s="348"/>
    </row>
    <row r="81" spans="1:115" ht="12.75" hidden="1" customHeight="1">
      <c r="A81" s="274"/>
      <c r="B81" s="339"/>
      <c r="C81" s="274" t="s">
        <v>294</v>
      </c>
      <c r="D81" s="275">
        <v>0</v>
      </c>
      <c r="E81" s="242">
        <f t="shared" si="96"/>
        <v>0</v>
      </c>
      <c r="F81" s="242">
        <f>J81+N81+R81+V81+AK81+AO81+AW81+BM81+BQ81+CG81+CK81+CO81+DE81+DI81</f>
        <v>0</v>
      </c>
      <c r="G81" s="346">
        <f t="shared" si="37"/>
        <v>0</v>
      </c>
      <c r="H81" s="346" t="e">
        <f t="shared" si="67"/>
        <v>#DIV/0!</v>
      </c>
      <c r="I81" s="242"/>
      <c r="J81" s="242"/>
      <c r="K81" s="347">
        <f t="shared" si="72"/>
        <v>0</v>
      </c>
      <c r="L81" s="347"/>
      <c r="M81" s="242"/>
      <c r="N81" s="242"/>
      <c r="O81" s="347">
        <f t="shared" si="73"/>
        <v>0</v>
      </c>
      <c r="P81" s="347"/>
      <c r="Q81" s="242"/>
      <c r="R81" s="242"/>
      <c r="S81" s="347">
        <f t="shared" si="74"/>
        <v>0</v>
      </c>
      <c r="T81" s="347"/>
      <c r="U81" s="242"/>
      <c r="V81" s="242"/>
      <c r="W81" s="347">
        <f t="shared" si="75"/>
        <v>0</v>
      </c>
      <c r="X81" s="347"/>
      <c r="Y81" s="242">
        <f t="shared" si="76"/>
        <v>0</v>
      </c>
      <c r="Z81" s="242">
        <f t="shared" si="76"/>
        <v>0</v>
      </c>
      <c r="AA81" s="347">
        <f t="shared" si="68"/>
        <v>0</v>
      </c>
      <c r="AB81" s="347"/>
      <c r="AC81" s="242"/>
      <c r="AD81" s="242"/>
      <c r="AE81" s="347">
        <f t="shared" si="71"/>
        <v>0</v>
      </c>
      <c r="AF81" s="347" t="e">
        <f>AD81/AC81</f>
        <v>#DIV/0!</v>
      </c>
      <c r="AG81" s="242"/>
      <c r="AH81" s="242"/>
      <c r="AI81" s="347">
        <f t="shared" si="77"/>
        <v>0</v>
      </c>
      <c r="AJ81" s="242"/>
      <c r="AK81" s="242"/>
      <c r="AL81" s="347">
        <f t="shared" si="78"/>
        <v>0</v>
      </c>
      <c r="AM81" s="347"/>
      <c r="AN81" s="242"/>
      <c r="AO81" s="242"/>
      <c r="AP81" s="347">
        <f t="shared" si="79"/>
        <v>0</v>
      </c>
      <c r="AQ81" s="347"/>
      <c r="AR81" s="347"/>
      <c r="AS81" s="347"/>
      <c r="AT81" s="347">
        <f t="shared" si="80"/>
        <v>0</v>
      </c>
      <c r="AU81" s="347"/>
      <c r="AV81" s="242"/>
      <c r="AW81" s="242"/>
      <c r="AX81" s="347">
        <f t="shared" si="81"/>
        <v>0</v>
      </c>
      <c r="AY81" s="347"/>
      <c r="AZ81" s="242"/>
      <c r="BA81" s="242"/>
      <c r="BB81" s="347">
        <f t="shared" si="82"/>
        <v>0</v>
      </c>
      <c r="BC81" s="347"/>
      <c r="BD81" s="242"/>
      <c r="BE81" s="242"/>
      <c r="BF81" s="347">
        <f t="shared" si="83"/>
        <v>0</v>
      </c>
      <c r="BG81" s="347"/>
      <c r="BH81" s="242"/>
      <c r="BI81" s="242"/>
      <c r="BJ81" s="347">
        <f t="shared" si="84"/>
        <v>0</v>
      </c>
      <c r="BK81" s="347"/>
      <c r="BL81" s="242"/>
      <c r="BM81" s="242"/>
      <c r="BN81" s="347">
        <f t="shared" si="69"/>
        <v>0</v>
      </c>
      <c r="BO81" s="347"/>
      <c r="BP81" s="242"/>
      <c r="BQ81" s="242"/>
      <c r="BR81" s="347">
        <f t="shared" si="70"/>
        <v>0</v>
      </c>
      <c r="BS81" s="347"/>
      <c r="BT81" s="242"/>
      <c r="BU81" s="242"/>
      <c r="BV81" s="347">
        <f t="shared" si="85"/>
        <v>0</v>
      </c>
      <c r="BW81" s="347"/>
      <c r="BX81" s="242"/>
      <c r="BY81" s="242"/>
      <c r="BZ81" s="347">
        <f t="shared" si="86"/>
        <v>0</v>
      </c>
      <c r="CA81" s="347"/>
      <c r="CB81" s="242"/>
      <c r="CC81" s="242"/>
      <c r="CD81" s="347">
        <f t="shared" si="87"/>
        <v>0</v>
      </c>
      <c r="CE81" s="347"/>
      <c r="CF81" s="242"/>
      <c r="CG81" s="242"/>
      <c r="CH81" s="347">
        <f t="shared" si="88"/>
        <v>0</v>
      </c>
      <c r="CI81" s="350"/>
      <c r="CJ81" s="242"/>
      <c r="CK81" s="242"/>
      <c r="CL81" s="347">
        <f t="shared" si="89"/>
        <v>0</v>
      </c>
      <c r="CM81" s="335"/>
      <c r="CN81" s="348"/>
      <c r="CO81" s="348"/>
      <c r="CP81" s="348">
        <f t="shared" si="90"/>
        <v>0</v>
      </c>
      <c r="CQ81" s="348"/>
      <c r="CR81" s="343"/>
      <c r="CS81" s="343"/>
      <c r="CT81" s="344">
        <f t="shared" si="91"/>
        <v>0</v>
      </c>
      <c r="CU81" s="345"/>
      <c r="CV81" s="239"/>
      <c r="CW81" s="239"/>
      <c r="CX81" s="344">
        <f t="shared" si="92"/>
        <v>0</v>
      </c>
      <c r="CY81" s="345"/>
      <c r="CZ81" s="239"/>
      <c r="DA81" s="239"/>
      <c r="DB81" s="344">
        <f t="shared" si="93"/>
        <v>0</v>
      </c>
      <c r="DC81" s="345"/>
      <c r="DD81" s="348"/>
      <c r="DE81" s="348"/>
      <c r="DF81" s="348">
        <f t="shared" si="94"/>
        <v>0</v>
      </c>
      <c r="DG81" s="348"/>
      <c r="DH81" s="348"/>
      <c r="DI81" s="348"/>
      <c r="DJ81" s="348">
        <f t="shared" si="95"/>
        <v>0</v>
      </c>
      <c r="DK81" s="348"/>
    </row>
    <row r="82" spans="1:115" ht="12.75" hidden="1" customHeight="1">
      <c r="A82" s="274"/>
      <c r="B82" s="339"/>
      <c r="C82" s="274" t="s">
        <v>295</v>
      </c>
      <c r="D82" s="275">
        <v>0</v>
      </c>
      <c r="E82" s="242">
        <f t="shared" si="96"/>
        <v>0</v>
      </c>
      <c r="F82" s="242">
        <f>J82+N82+R82+V82+AK82+AO82+AW82+BM82+BQ82+CG82+CK82+CO82+DE82+DI82</f>
        <v>0</v>
      </c>
      <c r="G82" s="346">
        <f t="shared" si="37"/>
        <v>0</v>
      </c>
      <c r="H82" s="346" t="e">
        <f t="shared" si="67"/>
        <v>#DIV/0!</v>
      </c>
      <c r="I82" s="242"/>
      <c r="J82" s="242"/>
      <c r="K82" s="347">
        <f t="shared" si="72"/>
        <v>0</v>
      </c>
      <c r="L82" s="347"/>
      <c r="M82" s="242"/>
      <c r="N82" s="242"/>
      <c r="O82" s="347">
        <f t="shared" si="73"/>
        <v>0</v>
      </c>
      <c r="P82" s="347"/>
      <c r="Q82" s="242"/>
      <c r="R82" s="242"/>
      <c r="S82" s="347">
        <f t="shared" si="74"/>
        <v>0</v>
      </c>
      <c r="T82" s="347"/>
      <c r="U82" s="242"/>
      <c r="V82" s="242"/>
      <c r="W82" s="347">
        <f t="shared" si="75"/>
        <v>0</v>
      </c>
      <c r="X82" s="347"/>
      <c r="Y82" s="242">
        <f t="shared" si="76"/>
        <v>0</v>
      </c>
      <c r="Z82" s="242">
        <f t="shared" si="76"/>
        <v>0</v>
      </c>
      <c r="AA82" s="347">
        <f t="shared" si="68"/>
        <v>0</v>
      </c>
      <c r="AB82" s="347"/>
      <c r="AC82" s="242"/>
      <c r="AD82" s="242"/>
      <c r="AE82" s="347">
        <f t="shared" si="71"/>
        <v>0</v>
      </c>
      <c r="AF82" s="347"/>
      <c r="AG82" s="242"/>
      <c r="AH82" s="242"/>
      <c r="AI82" s="347">
        <f t="shared" si="77"/>
        <v>0</v>
      </c>
      <c r="AJ82" s="242"/>
      <c r="AK82" s="242"/>
      <c r="AL82" s="347">
        <f t="shared" si="78"/>
        <v>0</v>
      </c>
      <c r="AM82" s="347"/>
      <c r="AN82" s="242"/>
      <c r="AO82" s="242"/>
      <c r="AP82" s="347">
        <f t="shared" si="79"/>
        <v>0</v>
      </c>
      <c r="AQ82" s="347"/>
      <c r="AR82" s="347"/>
      <c r="AS82" s="347"/>
      <c r="AT82" s="347">
        <f t="shared" si="80"/>
        <v>0</v>
      </c>
      <c r="AU82" s="347"/>
      <c r="AV82" s="242"/>
      <c r="AW82" s="242"/>
      <c r="AX82" s="347">
        <f t="shared" si="81"/>
        <v>0</v>
      </c>
      <c r="AY82" s="347"/>
      <c r="AZ82" s="242"/>
      <c r="BA82" s="242"/>
      <c r="BB82" s="347">
        <f t="shared" si="82"/>
        <v>0</v>
      </c>
      <c r="BC82" s="347"/>
      <c r="BD82" s="242"/>
      <c r="BE82" s="242"/>
      <c r="BF82" s="347">
        <f t="shared" si="83"/>
        <v>0</v>
      </c>
      <c r="BG82" s="347"/>
      <c r="BH82" s="242"/>
      <c r="BI82" s="242"/>
      <c r="BJ82" s="347">
        <f t="shared" si="84"/>
        <v>0</v>
      </c>
      <c r="BK82" s="347"/>
      <c r="BL82" s="242"/>
      <c r="BM82" s="242"/>
      <c r="BN82" s="347">
        <f t="shared" si="69"/>
        <v>0</v>
      </c>
      <c r="BO82" s="347"/>
      <c r="BP82" s="242"/>
      <c r="BQ82" s="242"/>
      <c r="BR82" s="347">
        <f t="shared" si="70"/>
        <v>0</v>
      </c>
      <c r="BS82" s="347"/>
      <c r="BT82" s="242"/>
      <c r="BU82" s="242"/>
      <c r="BV82" s="347">
        <f t="shared" si="85"/>
        <v>0</v>
      </c>
      <c r="BW82" s="347"/>
      <c r="BX82" s="242"/>
      <c r="BY82" s="242"/>
      <c r="BZ82" s="347">
        <f t="shared" si="86"/>
        <v>0</v>
      </c>
      <c r="CA82" s="347"/>
      <c r="CB82" s="242"/>
      <c r="CC82" s="242"/>
      <c r="CD82" s="347">
        <f t="shared" si="87"/>
        <v>0</v>
      </c>
      <c r="CE82" s="347"/>
      <c r="CF82" s="242"/>
      <c r="CG82" s="242"/>
      <c r="CH82" s="347">
        <f t="shared" si="88"/>
        <v>0</v>
      </c>
      <c r="CI82" s="350"/>
      <c r="CJ82" s="242"/>
      <c r="CK82" s="242"/>
      <c r="CL82" s="347">
        <f t="shared" si="89"/>
        <v>0</v>
      </c>
      <c r="CM82" s="335"/>
      <c r="CN82" s="348"/>
      <c r="CO82" s="348"/>
      <c r="CP82" s="348">
        <f t="shared" si="90"/>
        <v>0</v>
      </c>
      <c r="CQ82" s="348"/>
      <c r="CR82" s="343"/>
      <c r="CS82" s="343"/>
      <c r="CT82" s="344">
        <f t="shared" si="91"/>
        <v>0</v>
      </c>
      <c r="CU82" s="345"/>
      <c r="CV82" s="239"/>
      <c r="CW82" s="239"/>
      <c r="CX82" s="344">
        <f t="shared" si="92"/>
        <v>0</v>
      </c>
      <c r="CY82" s="345"/>
      <c r="CZ82" s="239"/>
      <c r="DA82" s="239"/>
      <c r="DB82" s="344">
        <f t="shared" si="93"/>
        <v>0</v>
      </c>
      <c r="DC82" s="345"/>
      <c r="DD82" s="348"/>
      <c r="DE82" s="348"/>
      <c r="DF82" s="348">
        <f t="shared" si="94"/>
        <v>0</v>
      </c>
      <c r="DG82" s="348"/>
      <c r="DH82" s="348"/>
      <c r="DI82" s="348"/>
      <c r="DJ82" s="348">
        <f t="shared" si="95"/>
        <v>0</v>
      </c>
      <c r="DK82" s="348"/>
    </row>
    <row r="83" spans="1:115" ht="12.75" hidden="1" customHeight="1">
      <c r="A83" s="274"/>
      <c r="B83" s="339"/>
      <c r="C83" s="274" t="s">
        <v>296</v>
      </c>
      <c r="D83" s="275">
        <v>0</v>
      </c>
      <c r="E83" s="242">
        <f t="shared" si="96"/>
        <v>0</v>
      </c>
      <c r="F83" s="242">
        <f>J83+N83+R83+V83+AK83+AO83+AW83+BM83+BQ83+CG83+CK83+CO83+DE83+DI83</f>
        <v>0</v>
      </c>
      <c r="G83" s="346">
        <f t="shared" si="37"/>
        <v>0</v>
      </c>
      <c r="H83" s="346" t="e">
        <f t="shared" si="67"/>
        <v>#DIV/0!</v>
      </c>
      <c r="I83" s="242"/>
      <c r="J83" s="242"/>
      <c r="K83" s="347">
        <f t="shared" si="72"/>
        <v>0</v>
      </c>
      <c r="L83" s="347"/>
      <c r="M83" s="242"/>
      <c r="N83" s="242"/>
      <c r="O83" s="347">
        <f t="shared" si="73"/>
        <v>0</v>
      </c>
      <c r="P83" s="347"/>
      <c r="Q83" s="242"/>
      <c r="R83" s="242"/>
      <c r="S83" s="347">
        <f t="shared" si="74"/>
        <v>0</v>
      </c>
      <c r="T83" s="347"/>
      <c r="U83" s="242"/>
      <c r="V83" s="242"/>
      <c r="W83" s="347">
        <f t="shared" si="75"/>
        <v>0</v>
      </c>
      <c r="X83" s="347"/>
      <c r="Y83" s="242">
        <f t="shared" si="76"/>
        <v>0</v>
      </c>
      <c r="Z83" s="242">
        <f t="shared" si="76"/>
        <v>0</v>
      </c>
      <c r="AA83" s="347">
        <f t="shared" si="68"/>
        <v>0</v>
      </c>
      <c r="AB83" s="347"/>
      <c r="AC83" s="242"/>
      <c r="AD83" s="242"/>
      <c r="AE83" s="347">
        <f t="shared" si="71"/>
        <v>0</v>
      </c>
      <c r="AF83" s="347"/>
      <c r="AG83" s="242"/>
      <c r="AH83" s="242"/>
      <c r="AI83" s="347">
        <f t="shared" si="77"/>
        <v>0</v>
      </c>
      <c r="AJ83" s="242"/>
      <c r="AK83" s="242"/>
      <c r="AL83" s="347">
        <f t="shared" si="78"/>
        <v>0</v>
      </c>
      <c r="AM83" s="347"/>
      <c r="AN83" s="242"/>
      <c r="AO83" s="242"/>
      <c r="AP83" s="347">
        <f t="shared" si="79"/>
        <v>0</v>
      </c>
      <c r="AQ83" s="347"/>
      <c r="AR83" s="347"/>
      <c r="AS83" s="347"/>
      <c r="AT83" s="347">
        <f t="shared" si="80"/>
        <v>0</v>
      </c>
      <c r="AU83" s="347"/>
      <c r="AV83" s="242"/>
      <c r="AW83" s="242"/>
      <c r="AX83" s="347">
        <f t="shared" si="81"/>
        <v>0</v>
      </c>
      <c r="AY83" s="347"/>
      <c r="AZ83" s="242"/>
      <c r="BA83" s="242"/>
      <c r="BB83" s="347">
        <f t="shared" si="82"/>
        <v>0</v>
      </c>
      <c r="BC83" s="347"/>
      <c r="BD83" s="242"/>
      <c r="BE83" s="242"/>
      <c r="BF83" s="347">
        <f t="shared" si="83"/>
        <v>0</v>
      </c>
      <c r="BG83" s="347"/>
      <c r="BH83" s="242"/>
      <c r="BI83" s="242"/>
      <c r="BJ83" s="347">
        <f t="shared" si="84"/>
        <v>0</v>
      </c>
      <c r="BK83" s="347"/>
      <c r="BL83" s="242"/>
      <c r="BM83" s="242"/>
      <c r="BN83" s="347">
        <f t="shared" si="69"/>
        <v>0</v>
      </c>
      <c r="BO83" s="347"/>
      <c r="BP83" s="242"/>
      <c r="BQ83" s="242"/>
      <c r="BR83" s="347">
        <f t="shared" si="70"/>
        <v>0</v>
      </c>
      <c r="BS83" s="347"/>
      <c r="BT83" s="242"/>
      <c r="BU83" s="242"/>
      <c r="BV83" s="347">
        <f t="shared" si="85"/>
        <v>0</v>
      </c>
      <c r="BW83" s="347"/>
      <c r="BX83" s="242"/>
      <c r="BY83" s="242"/>
      <c r="BZ83" s="347">
        <f t="shared" si="86"/>
        <v>0</v>
      </c>
      <c r="CA83" s="347"/>
      <c r="CB83" s="242"/>
      <c r="CC83" s="242"/>
      <c r="CD83" s="347">
        <f t="shared" si="87"/>
        <v>0</v>
      </c>
      <c r="CE83" s="347"/>
      <c r="CF83" s="242"/>
      <c r="CG83" s="242"/>
      <c r="CH83" s="347">
        <f t="shared" si="88"/>
        <v>0</v>
      </c>
      <c r="CI83" s="350"/>
      <c r="CJ83" s="242"/>
      <c r="CK83" s="242"/>
      <c r="CL83" s="347">
        <f t="shared" si="89"/>
        <v>0</v>
      </c>
      <c r="CM83" s="335"/>
      <c r="CN83" s="348"/>
      <c r="CO83" s="348"/>
      <c r="CP83" s="348">
        <f t="shared" si="90"/>
        <v>0</v>
      </c>
      <c r="CQ83" s="348"/>
      <c r="CR83" s="343"/>
      <c r="CS83" s="343"/>
      <c r="CT83" s="344">
        <f t="shared" si="91"/>
        <v>0</v>
      </c>
      <c r="CU83" s="345"/>
      <c r="CV83" s="239"/>
      <c r="CW83" s="239"/>
      <c r="CX83" s="344">
        <f t="shared" si="92"/>
        <v>0</v>
      </c>
      <c r="CY83" s="345"/>
      <c r="CZ83" s="239"/>
      <c r="DA83" s="239"/>
      <c r="DB83" s="344">
        <f t="shared" si="93"/>
        <v>0</v>
      </c>
      <c r="DC83" s="345"/>
      <c r="DD83" s="348"/>
      <c r="DE83" s="348"/>
      <c r="DF83" s="348">
        <f t="shared" si="94"/>
        <v>0</v>
      </c>
      <c r="DG83" s="348"/>
      <c r="DH83" s="348"/>
      <c r="DI83" s="348"/>
      <c r="DJ83" s="348">
        <f t="shared" si="95"/>
        <v>0</v>
      </c>
      <c r="DK83" s="348"/>
    </row>
    <row r="84" spans="1:115" ht="12.75" hidden="1" customHeight="1">
      <c r="A84" s="274"/>
      <c r="B84" s="339"/>
      <c r="C84" s="274" t="s">
        <v>297</v>
      </c>
      <c r="D84" s="275">
        <v>0</v>
      </c>
      <c r="E84" s="242">
        <f t="shared" si="96"/>
        <v>0</v>
      </c>
      <c r="F84" s="242">
        <f>J84+N84+R84+V84+AK84+AO84+AW84+BM84+BQ84+CG84+CK84+CO84+DE84+DI84</f>
        <v>0</v>
      </c>
      <c r="G84" s="346">
        <f t="shared" si="37"/>
        <v>0</v>
      </c>
      <c r="H84" s="346" t="e">
        <f t="shared" si="67"/>
        <v>#DIV/0!</v>
      </c>
      <c r="I84" s="242"/>
      <c r="J84" s="242"/>
      <c r="K84" s="347">
        <f t="shared" si="72"/>
        <v>0</v>
      </c>
      <c r="L84" s="347"/>
      <c r="M84" s="242"/>
      <c r="N84" s="242"/>
      <c r="O84" s="347">
        <f t="shared" si="73"/>
        <v>0</v>
      </c>
      <c r="P84" s="347"/>
      <c r="Q84" s="242"/>
      <c r="R84" s="242"/>
      <c r="S84" s="347">
        <f t="shared" si="74"/>
        <v>0</v>
      </c>
      <c r="T84" s="347"/>
      <c r="U84" s="242"/>
      <c r="V84" s="242"/>
      <c r="W84" s="347">
        <f t="shared" si="75"/>
        <v>0</v>
      </c>
      <c r="X84" s="347"/>
      <c r="Y84" s="242">
        <f t="shared" si="76"/>
        <v>0</v>
      </c>
      <c r="Z84" s="242">
        <f t="shared" si="76"/>
        <v>0</v>
      </c>
      <c r="AA84" s="347">
        <f t="shared" si="68"/>
        <v>0</v>
      </c>
      <c r="AB84" s="347"/>
      <c r="AC84" s="242"/>
      <c r="AD84" s="242"/>
      <c r="AE84" s="347">
        <f t="shared" si="71"/>
        <v>0</v>
      </c>
      <c r="AF84" s="347" t="e">
        <f>AD84/AC84</f>
        <v>#DIV/0!</v>
      </c>
      <c r="AG84" s="242"/>
      <c r="AH84" s="242"/>
      <c r="AI84" s="347">
        <f t="shared" si="77"/>
        <v>0</v>
      </c>
      <c r="AJ84" s="242"/>
      <c r="AK84" s="242"/>
      <c r="AL84" s="347">
        <f t="shared" si="78"/>
        <v>0</v>
      </c>
      <c r="AM84" s="347"/>
      <c r="AN84" s="242"/>
      <c r="AO84" s="242"/>
      <c r="AP84" s="347">
        <f t="shared" si="79"/>
        <v>0</v>
      </c>
      <c r="AQ84" s="347"/>
      <c r="AR84" s="347"/>
      <c r="AS84" s="347"/>
      <c r="AT84" s="347">
        <f t="shared" si="80"/>
        <v>0</v>
      </c>
      <c r="AU84" s="347"/>
      <c r="AV84" s="242"/>
      <c r="AW84" s="242"/>
      <c r="AX84" s="347">
        <f t="shared" si="81"/>
        <v>0</v>
      </c>
      <c r="AY84" s="347"/>
      <c r="AZ84" s="242"/>
      <c r="BA84" s="242"/>
      <c r="BB84" s="347">
        <f t="shared" si="82"/>
        <v>0</v>
      </c>
      <c r="BC84" s="347"/>
      <c r="BD84" s="242"/>
      <c r="BE84" s="242"/>
      <c r="BF84" s="347">
        <f t="shared" si="83"/>
        <v>0</v>
      </c>
      <c r="BG84" s="347"/>
      <c r="BH84" s="242"/>
      <c r="BI84" s="242"/>
      <c r="BJ84" s="347">
        <f t="shared" si="84"/>
        <v>0</v>
      </c>
      <c r="BK84" s="347"/>
      <c r="BL84" s="242"/>
      <c r="BM84" s="242"/>
      <c r="BN84" s="347">
        <f t="shared" si="69"/>
        <v>0</v>
      </c>
      <c r="BO84" s="347"/>
      <c r="BP84" s="242"/>
      <c r="BQ84" s="242"/>
      <c r="BR84" s="347">
        <f t="shared" si="70"/>
        <v>0</v>
      </c>
      <c r="BS84" s="347"/>
      <c r="BT84" s="242"/>
      <c r="BU84" s="242"/>
      <c r="BV84" s="347">
        <f t="shared" si="85"/>
        <v>0</v>
      </c>
      <c r="BW84" s="347"/>
      <c r="BX84" s="242"/>
      <c r="BY84" s="242"/>
      <c r="BZ84" s="347">
        <f t="shared" si="86"/>
        <v>0</v>
      </c>
      <c r="CA84" s="347"/>
      <c r="CB84" s="242"/>
      <c r="CC84" s="242"/>
      <c r="CD84" s="347">
        <f t="shared" si="87"/>
        <v>0</v>
      </c>
      <c r="CE84" s="347"/>
      <c r="CF84" s="242"/>
      <c r="CG84" s="242"/>
      <c r="CH84" s="347">
        <f t="shared" si="88"/>
        <v>0</v>
      </c>
      <c r="CI84" s="350"/>
      <c r="CJ84" s="242"/>
      <c r="CK84" s="242"/>
      <c r="CL84" s="347">
        <f t="shared" si="89"/>
        <v>0</v>
      </c>
      <c r="CM84" s="335"/>
      <c r="CN84" s="348"/>
      <c r="CO84" s="348"/>
      <c r="CP84" s="348">
        <f t="shared" si="90"/>
        <v>0</v>
      </c>
      <c r="CQ84" s="348"/>
      <c r="CR84" s="343"/>
      <c r="CS84" s="343"/>
      <c r="CT84" s="344">
        <f t="shared" si="91"/>
        <v>0</v>
      </c>
      <c r="CU84" s="345"/>
      <c r="CV84" s="239"/>
      <c r="CW84" s="239"/>
      <c r="CX84" s="344">
        <f t="shared" si="92"/>
        <v>0</v>
      </c>
      <c r="CY84" s="345"/>
      <c r="CZ84" s="239"/>
      <c r="DA84" s="239"/>
      <c r="DB84" s="344">
        <f t="shared" si="93"/>
        <v>0</v>
      </c>
      <c r="DC84" s="345"/>
      <c r="DD84" s="348"/>
      <c r="DE84" s="348"/>
      <c r="DF84" s="348">
        <f t="shared" si="94"/>
        <v>0</v>
      </c>
      <c r="DG84" s="348"/>
      <c r="DH84" s="348"/>
      <c r="DI84" s="348"/>
      <c r="DJ84" s="348">
        <f t="shared" si="95"/>
        <v>0</v>
      </c>
      <c r="DK84" s="348"/>
    </row>
    <row r="85" spans="1:115" ht="12.75" hidden="1" customHeight="1">
      <c r="A85" s="274"/>
      <c r="B85" s="339"/>
      <c r="C85" s="274" t="s">
        <v>298</v>
      </c>
      <c r="D85" s="275">
        <v>0</v>
      </c>
      <c r="E85" s="242">
        <f t="shared" si="96"/>
        <v>0</v>
      </c>
      <c r="F85" s="242">
        <f>J85+N85+R85+V85+AK85+AO85+AW85+BM85+BQ85+CG85+CK85+CO85+DE85+DI85</f>
        <v>0</v>
      </c>
      <c r="G85" s="346">
        <f t="shared" si="37"/>
        <v>0</v>
      </c>
      <c r="H85" s="346" t="e">
        <f t="shared" si="67"/>
        <v>#DIV/0!</v>
      </c>
      <c r="I85" s="242"/>
      <c r="J85" s="242"/>
      <c r="K85" s="347">
        <f t="shared" si="72"/>
        <v>0</v>
      </c>
      <c r="L85" s="347"/>
      <c r="M85" s="242"/>
      <c r="N85" s="242"/>
      <c r="O85" s="347">
        <f t="shared" si="73"/>
        <v>0</v>
      </c>
      <c r="P85" s="347"/>
      <c r="Q85" s="242"/>
      <c r="R85" s="242"/>
      <c r="S85" s="347">
        <f t="shared" si="74"/>
        <v>0</v>
      </c>
      <c r="T85" s="347"/>
      <c r="U85" s="242"/>
      <c r="V85" s="242"/>
      <c r="W85" s="347">
        <f t="shared" si="75"/>
        <v>0</v>
      </c>
      <c r="X85" s="347"/>
      <c r="Y85" s="242">
        <f t="shared" si="76"/>
        <v>0</v>
      </c>
      <c r="Z85" s="242">
        <f t="shared" si="76"/>
        <v>0</v>
      </c>
      <c r="AA85" s="347">
        <f t="shared" si="68"/>
        <v>0</v>
      </c>
      <c r="AB85" s="347"/>
      <c r="AC85" s="242"/>
      <c r="AD85" s="242"/>
      <c r="AE85" s="347">
        <f t="shared" si="71"/>
        <v>0</v>
      </c>
      <c r="AF85" s="347" t="e">
        <f>AD85/AC85</f>
        <v>#DIV/0!</v>
      </c>
      <c r="AG85" s="242"/>
      <c r="AH85" s="242"/>
      <c r="AI85" s="347">
        <f t="shared" si="77"/>
        <v>0</v>
      </c>
      <c r="AJ85" s="242"/>
      <c r="AK85" s="242"/>
      <c r="AL85" s="347">
        <f t="shared" si="78"/>
        <v>0</v>
      </c>
      <c r="AM85" s="347"/>
      <c r="AN85" s="242"/>
      <c r="AO85" s="242"/>
      <c r="AP85" s="347">
        <f t="shared" si="79"/>
        <v>0</v>
      </c>
      <c r="AQ85" s="347"/>
      <c r="AR85" s="347"/>
      <c r="AS85" s="347"/>
      <c r="AT85" s="347">
        <f t="shared" si="80"/>
        <v>0</v>
      </c>
      <c r="AU85" s="347"/>
      <c r="AV85" s="242"/>
      <c r="AW85" s="242"/>
      <c r="AX85" s="347">
        <f t="shared" si="81"/>
        <v>0</v>
      </c>
      <c r="AY85" s="347"/>
      <c r="AZ85" s="242"/>
      <c r="BA85" s="242"/>
      <c r="BB85" s="347">
        <f t="shared" si="82"/>
        <v>0</v>
      </c>
      <c r="BC85" s="347"/>
      <c r="BD85" s="242"/>
      <c r="BE85" s="242"/>
      <c r="BF85" s="347">
        <f t="shared" si="83"/>
        <v>0</v>
      </c>
      <c r="BG85" s="347"/>
      <c r="BH85" s="242"/>
      <c r="BI85" s="242"/>
      <c r="BJ85" s="347">
        <f t="shared" si="84"/>
        <v>0</v>
      </c>
      <c r="BK85" s="347"/>
      <c r="BL85" s="242"/>
      <c r="BM85" s="242"/>
      <c r="BN85" s="347">
        <f t="shared" si="69"/>
        <v>0</v>
      </c>
      <c r="BO85" s="347"/>
      <c r="BP85" s="242"/>
      <c r="BQ85" s="242"/>
      <c r="BR85" s="347">
        <f t="shared" si="70"/>
        <v>0</v>
      </c>
      <c r="BS85" s="347"/>
      <c r="BT85" s="242"/>
      <c r="BU85" s="242"/>
      <c r="BV85" s="347">
        <f t="shared" si="85"/>
        <v>0</v>
      </c>
      <c r="BW85" s="347"/>
      <c r="BX85" s="242"/>
      <c r="BY85" s="242"/>
      <c r="BZ85" s="347">
        <f t="shared" si="86"/>
        <v>0</v>
      </c>
      <c r="CA85" s="347"/>
      <c r="CB85" s="242"/>
      <c r="CC85" s="242"/>
      <c r="CD85" s="347">
        <f t="shared" si="87"/>
        <v>0</v>
      </c>
      <c r="CE85" s="347"/>
      <c r="CF85" s="242"/>
      <c r="CG85" s="242"/>
      <c r="CH85" s="347">
        <f t="shared" si="88"/>
        <v>0</v>
      </c>
      <c r="CI85" s="350"/>
      <c r="CJ85" s="242"/>
      <c r="CK85" s="242"/>
      <c r="CL85" s="347">
        <f t="shared" si="89"/>
        <v>0</v>
      </c>
      <c r="CM85" s="335"/>
      <c r="CN85" s="348"/>
      <c r="CO85" s="348"/>
      <c r="CP85" s="348">
        <f t="shared" si="90"/>
        <v>0</v>
      </c>
      <c r="CQ85" s="348"/>
      <c r="CR85" s="343"/>
      <c r="CS85" s="343"/>
      <c r="CT85" s="344">
        <f t="shared" si="91"/>
        <v>0</v>
      </c>
      <c r="CU85" s="345"/>
      <c r="CV85" s="239"/>
      <c r="CW85" s="239"/>
      <c r="CX85" s="344">
        <f t="shared" si="92"/>
        <v>0</v>
      </c>
      <c r="CY85" s="345"/>
      <c r="CZ85" s="239"/>
      <c r="DA85" s="239"/>
      <c r="DB85" s="344">
        <f t="shared" si="93"/>
        <v>0</v>
      </c>
      <c r="DC85" s="345"/>
      <c r="DD85" s="348"/>
      <c r="DE85" s="348"/>
      <c r="DF85" s="348">
        <f t="shared" si="94"/>
        <v>0</v>
      </c>
      <c r="DG85" s="348"/>
      <c r="DH85" s="348"/>
      <c r="DI85" s="348"/>
      <c r="DJ85" s="348">
        <f t="shared" si="95"/>
        <v>0</v>
      </c>
      <c r="DK85" s="348"/>
    </row>
    <row r="86" spans="1:115" s="273" customFormat="1">
      <c r="A86" s="269" t="s">
        <v>299</v>
      </c>
      <c r="B86" s="383"/>
      <c r="C86" s="270" t="s">
        <v>300</v>
      </c>
      <c r="D86" s="316">
        <f>SUM(D87:D96)</f>
        <v>181.64000000000001</v>
      </c>
      <c r="E86" s="279">
        <f>SUM(E87:E96)</f>
        <v>181.64000000000001</v>
      </c>
      <c r="F86" s="338">
        <f>J86+N86+R86+V86+Z86+AK86+AO86+AS86+AW86+BE86+BI86+BY86+CG86+CK86+CO86+CS86+CW86+DA86+BM86+BU86+DE86+DI86</f>
        <v>32413.567900000002</v>
      </c>
      <c r="G86" s="358">
        <f t="shared" si="37"/>
        <v>32231.927900000002</v>
      </c>
      <c r="H86" s="349">
        <f t="shared" si="67"/>
        <v>178.44950396388461</v>
      </c>
      <c r="I86" s="279">
        <f>SUM(I87:I96)</f>
        <v>1397.2349999999999</v>
      </c>
      <c r="J86" s="279">
        <f>SUM(J87:J96)</f>
        <v>2601.1527700000001</v>
      </c>
      <c r="K86" s="347">
        <f t="shared" si="72"/>
        <v>1203.9177700000002</v>
      </c>
      <c r="L86" s="279">
        <f>J86/I86</f>
        <v>1.8616430092289418</v>
      </c>
      <c r="M86" s="279">
        <f>SUM(M87:M96)</f>
        <v>0</v>
      </c>
      <c r="N86" s="279">
        <f>SUM(N87:N96)</f>
        <v>12.379</v>
      </c>
      <c r="O86" s="350">
        <f t="shared" si="73"/>
        <v>12.379</v>
      </c>
      <c r="P86" s="350">
        <v>0</v>
      </c>
      <c r="Q86" s="279">
        <f>SUM(Q87:Q96)</f>
        <v>0</v>
      </c>
      <c r="R86" s="279">
        <f>SUM(R87:R96)</f>
        <v>0</v>
      </c>
      <c r="S86" s="350">
        <f t="shared" si="74"/>
        <v>0</v>
      </c>
      <c r="T86" s="350">
        <v>0</v>
      </c>
      <c r="U86" s="279">
        <f>SUM(U87:U96)</f>
        <v>0</v>
      </c>
      <c r="V86" s="279">
        <f>SUM(V87:V96)</f>
        <v>0</v>
      </c>
      <c r="W86" s="350">
        <f t="shared" si="75"/>
        <v>0</v>
      </c>
      <c r="X86" s="350"/>
      <c r="Y86" s="279">
        <f t="shared" si="76"/>
        <v>0</v>
      </c>
      <c r="Z86" s="279">
        <f t="shared" si="76"/>
        <v>0</v>
      </c>
      <c r="AA86" s="350">
        <f t="shared" si="68"/>
        <v>0</v>
      </c>
      <c r="AB86" s="350"/>
      <c r="AC86" s="279">
        <f>SUM(AC87:AC96)</f>
        <v>0</v>
      </c>
      <c r="AD86" s="279">
        <f>SUM(AD87:AD96)</f>
        <v>0</v>
      </c>
      <c r="AE86" s="350">
        <f t="shared" si="71"/>
        <v>0</v>
      </c>
      <c r="AF86" s="350" t="e">
        <f>AD86/AC86</f>
        <v>#DIV/0!</v>
      </c>
      <c r="AG86" s="279">
        <f>SUM(AG87:AG96)</f>
        <v>0</v>
      </c>
      <c r="AH86" s="279">
        <f>SUM(AH87:AH96)</f>
        <v>0</v>
      </c>
      <c r="AI86" s="350">
        <f t="shared" si="77"/>
        <v>0</v>
      </c>
      <c r="AJ86" s="279">
        <f>SUM(AJ87:AJ96)</f>
        <v>0</v>
      </c>
      <c r="AK86" s="279">
        <f>SUM(AK87:AK96)</f>
        <v>0</v>
      </c>
      <c r="AL86" s="350">
        <f t="shared" si="78"/>
        <v>0</v>
      </c>
      <c r="AM86" s="350"/>
      <c r="AN86" s="279">
        <f>SUM(AN87:AN96)</f>
        <v>13.439</v>
      </c>
      <c r="AO86" s="279">
        <f>SUM(AO87:AO96)</f>
        <v>88.852999999999994</v>
      </c>
      <c r="AP86" s="350">
        <f t="shared" si="79"/>
        <v>75.413999999999987</v>
      </c>
      <c r="AQ86" s="350"/>
      <c r="AR86" s="279">
        <f>SUM(AR87:AR96)</f>
        <v>0</v>
      </c>
      <c r="AS86" s="279">
        <f>SUM(AS87:AS96)</f>
        <v>0</v>
      </c>
      <c r="AT86" s="350">
        <f t="shared" si="80"/>
        <v>0</v>
      </c>
      <c r="AU86" s="350"/>
      <c r="AV86" s="279">
        <f>SUM(AV87:AV96)</f>
        <v>0</v>
      </c>
      <c r="AW86" s="279">
        <f>SUM(AW87:AW96)</f>
        <v>0</v>
      </c>
      <c r="AX86" s="350">
        <f t="shared" si="81"/>
        <v>0</v>
      </c>
      <c r="AY86" s="350"/>
      <c r="AZ86" s="279">
        <f>SUM(AZ87:AZ96)</f>
        <v>0</v>
      </c>
      <c r="BA86" s="279">
        <f>SUM(BA87:BA96)</f>
        <v>0</v>
      </c>
      <c r="BB86" s="350">
        <f t="shared" si="82"/>
        <v>0</v>
      </c>
      <c r="BC86" s="350"/>
      <c r="BD86" s="279">
        <f>SUM(BD87:BD96)</f>
        <v>0</v>
      </c>
      <c r="BE86" s="279">
        <f>SUM(BE87:BE96)</f>
        <v>0</v>
      </c>
      <c r="BF86" s="350">
        <f t="shared" si="83"/>
        <v>0</v>
      </c>
      <c r="BG86" s="350"/>
      <c r="BH86" s="279">
        <f>SUM(BH87:BH96)</f>
        <v>0</v>
      </c>
      <c r="BI86" s="279">
        <f>SUM(BI87:BI96)</f>
        <v>0</v>
      </c>
      <c r="BJ86" s="350">
        <f t="shared" si="84"/>
        <v>0</v>
      </c>
      <c r="BK86" s="350"/>
      <c r="BL86" s="279">
        <f>SUM(BL87:BL96)</f>
        <v>0</v>
      </c>
      <c r="BM86" s="279">
        <f>SUM(BM87:BM96)</f>
        <v>0</v>
      </c>
      <c r="BN86" s="350">
        <f t="shared" si="69"/>
        <v>0</v>
      </c>
      <c r="BO86" s="350"/>
      <c r="BP86" s="279">
        <f>SUM(BP87:BP96)</f>
        <v>0</v>
      </c>
      <c r="BQ86" s="279">
        <f>SUM(BQ87:BQ96)</f>
        <v>0</v>
      </c>
      <c r="BR86" s="350">
        <f t="shared" si="70"/>
        <v>0</v>
      </c>
      <c r="BS86" s="350">
        <v>0</v>
      </c>
      <c r="BT86" s="279">
        <f>SUM(BT87:BT96)</f>
        <v>0</v>
      </c>
      <c r="BU86" s="279">
        <f>SUM(BU87:BU96)</f>
        <v>0</v>
      </c>
      <c r="BV86" s="350">
        <f t="shared" si="85"/>
        <v>0</v>
      </c>
      <c r="BW86" s="350" t="e">
        <f>BU86/BT86</f>
        <v>#DIV/0!</v>
      </c>
      <c r="BX86" s="279">
        <f>SUM(BX87:BX96)</f>
        <v>0</v>
      </c>
      <c r="BY86" s="279">
        <f>SUM(BY87:BY96)</f>
        <v>0</v>
      </c>
      <c r="BZ86" s="350">
        <f t="shared" si="86"/>
        <v>0</v>
      </c>
      <c r="CA86" s="350"/>
      <c r="CB86" s="279">
        <f>SUM(CB87:CB96)</f>
        <v>0</v>
      </c>
      <c r="CC86" s="279">
        <f>SUM(CC87:CC96)</f>
        <v>0</v>
      </c>
      <c r="CD86" s="350">
        <f t="shared" si="87"/>
        <v>0</v>
      </c>
      <c r="CE86" s="350"/>
      <c r="CF86" s="279">
        <f>SUM(CF87:CF96)</f>
        <v>0</v>
      </c>
      <c r="CG86" s="279">
        <f>SUM(CG87:CG96)</f>
        <v>14892.249540000001</v>
      </c>
      <c r="CH86" s="350">
        <f t="shared" si="88"/>
        <v>14892.249540000001</v>
      </c>
      <c r="CI86" s="350"/>
      <c r="CJ86" s="279">
        <f>SUM(CJ87:CJ96)</f>
        <v>0</v>
      </c>
      <c r="CK86" s="279">
        <f>SUM(CK87:CK96)</f>
        <v>243.13354000000001</v>
      </c>
      <c r="CL86" s="350">
        <f t="shared" si="89"/>
        <v>243.13354000000001</v>
      </c>
      <c r="CM86" s="279"/>
      <c r="CN86" s="338">
        <f>SUM(CN87:CN96)</f>
        <v>0</v>
      </c>
      <c r="CO86" s="338">
        <f>SUM(CO87:CO96)</f>
        <v>0</v>
      </c>
      <c r="CP86" s="351">
        <f t="shared" si="90"/>
        <v>0</v>
      </c>
      <c r="CQ86" s="351"/>
      <c r="CR86" s="331">
        <f>SUM(CR87:CR96)</f>
        <v>0</v>
      </c>
      <c r="CS86" s="331">
        <f>SUM(CS87:CS96)</f>
        <v>0</v>
      </c>
      <c r="CT86" s="336">
        <f t="shared" si="91"/>
        <v>0</v>
      </c>
      <c r="CU86" s="337"/>
      <c r="CV86" s="331">
        <f>SUM(CV87:CV96)</f>
        <v>0</v>
      </c>
      <c r="CW86" s="331">
        <f>SUM(CW87:CW96)</f>
        <v>0</v>
      </c>
      <c r="CX86" s="336">
        <f t="shared" si="92"/>
        <v>0</v>
      </c>
      <c r="CY86" s="337"/>
      <c r="CZ86" s="331">
        <f>SUM(CZ87:CZ96)</f>
        <v>0</v>
      </c>
      <c r="DA86" s="331">
        <f>SUM(DA87:DA96)</f>
        <v>0</v>
      </c>
      <c r="DB86" s="336">
        <f t="shared" si="93"/>
        <v>0</v>
      </c>
      <c r="DC86" s="337"/>
      <c r="DD86" s="338">
        <f>SUM(DD87:DD96)</f>
        <v>0</v>
      </c>
      <c r="DE86" s="338">
        <f>SUM(DE87:DE96)</f>
        <v>0</v>
      </c>
      <c r="DF86" s="351">
        <f t="shared" si="94"/>
        <v>0</v>
      </c>
      <c r="DG86" s="351" t="e">
        <f>DE86/DD86</f>
        <v>#DIV/0!</v>
      </c>
      <c r="DH86" s="338">
        <f>SUM(DH87:DH96)</f>
        <v>3126.0858000000003</v>
      </c>
      <c r="DI86" s="338">
        <f>SUM(DI87:DI96)</f>
        <v>14575.80005</v>
      </c>
      <c r="DJ86" s="348">
        <f t="shared" si="95"/>
        <v>11449.714249999999</v>
      </c>
      <c r="DK86" s="351"/>
    </row>
    <row r="87" spans="1:115" ht="12.75" hidden="1" customHeight="1">
      <c r="A87" s="274"/>
      <c r="B87" s="339"/>
      <c r="C87" s="274" t="s">
        <v>301</v>
      </c>
      <c r="D87" s="275"/>
      <c r="E87" s="242"/>
      <c r="F87" s="241">
        <f>J87+N87+R87+V87+Z87+AK87+AO87+AS87+AW87+BE87+BI87+BY87+CG87+CK87+CO87+CS87+CW87+DA87+BM87+BU87+DI87+DE87</f>
        <v>0</v>
      </c>
      <c r="G87" s="346">
        <f t="shared" si="37"/>
        <v>0</v>
      </c>
      <c r="H87" s="346">
        <v>0</v>
      </c>
      <c r="I87" s="242"/>
      <c r="J87" s="242"/>
      <c r="K87" s="347">
        <f t="shared" si="72"/>
        <v>0</v>
      </c>
      <c r="L87" s="279"/>
      <c r="M87" s="242"/>
      <c r="N87" s="242"/>
      <c r="O87" s="347">
        <f t="shared" si="73"/>
        <v>0</v>
      </c>
      <c r="P87" s="350"/>
      <c r="Q87" s="242"/>
      <c r="R87" s="242"/>
      <c r="S87" s="347">
        <f t="shared" si="74"/>
        <v>0</v>
      </c>
      <c r="T87" s="347"/>
      <c r="U87" s="242"/>
      <c r="V87" s="242"/>
      <c r="W87" s="347">
        <f t="shared" si="75"/>
        <v>0</v>
      </c>
      <c r="X87" s="347"/>
      <c r="Y87" s="242">
        <f t="shared" si="76"/>
        <v>0</v>
      </c>
      <c r="Z87" s="242">
        <f t="shared" si="76"/>
        <v>0</v>
      </c>
      <c r="AA87" s="347">
        <f t="shared" si="68"/>
        <v>0</v>
      </c>
      <c r="AB87" s="347"/>
      <c r="AC87" s="242"/>
      <c r="AD87" s="242"/>
      <c r="AE87" s="347">
        <f t="shared" si="71"/>
        <v>0</v>
      </c>
      <c r="AF87" s="347" t="e">
        <f>AD87/AC87</f>
        <v>#DIV/0!</v>
      </c>
      <c r="AG87" s="242"/>
      <c r="AH87" s="242"/>
      <c r="AI87" s="347">
        <f t="shared" si="77"/>
        <v>0</v>
      </c>
      <c r="AJ87" s="242"/>
      <c r="AK87" s="242"/>
      <c r="AL87" s="347">
        <f t="shared" si="78"/>
        <v>0</v>
      </c>
      <c r="AM87" s="347"/>
      <c r="AN87" s="242">
        <v>0</v>
      </c>
      <c r="AO87" s="242"/>
      <c r="AP87" s="347">
        <f t="shared" si="79"/>
        <v>0</v>
      </c>
      <c r="AQ87" s="347"/>
      <c r="AR87" s="347"/>
      <c r="AS87" s="347"/>
      <c r="AT87" s="347">
        <f t="shared" si="80"/>
        <v>0</v>
      </c>
      <c r="AU87" s="347"/>
      <c r="AV87" s="242"/>
      <c r="AW87" s="242"/>
      <c r="AX87" s="347">
        <f t="shared" si="81"/>
        <v>0</v>
      </c>
      <c r="AY87" s="350" t="e">
        <f>AW87/AV87</f>
        <v>#DIV/0!</v>
      </c>
      <c r="AZ87" s="242"/>
      <c r="BA87" s="242"/>
      <c r="BB87" s="347">
        <f t="shared" si="82"/>
        <v>0</v>
      </c>
      <c r="BC87" s="347"/>
      <c r="BD87" s="242"/>
      <c r="BE87" s="242"/>
      <c r="BF87" s="347">
        <f t="shared" si="83"/>
        <v>0</v>
      </c>
      <c r="BG87" s="347"/>
      <c r="BH87" s="242"/>
      <c r="BI87" s="242"/>
      <c r="BJ87" s="347">
        <f t="shared" si="84"/>
        <v>0</v>
      </c>
      <c r="BK87" s="347"/>
      <c r="BL87" s="242"/>
      <c r="BM87" s="242"/>
      <c r="BN87" s="347">
        <f t="shared" si="69"/>
        <v>0</v>
      </c>
      <c r="BO87" s="347"/>
      <c r="BP87" s="242"/>
      <c r="BQ87" s="242"/>
      <c r="BR87" s="347">
        <f t="shared" si="70"/>
        <v>0</v>
      </c>
      <c r="BS87" s="347"/>
      <c r="BT87" s="242"/>
      <c r="BU87" s="242"/>
      <c r="BV87" s="347">
        <f t="shared" si="85"/>
        <v>0</v>
      </c>
      <c r="BW87" s="347"/>
      <c r="BX87" s="242"/>
      <c r="BY87" s="242"/>
      <c r="BZ87" s="347">
        <f t="shared" si="86"/>
        <v>0</v>
      </c>
      <c r="CA87" s="347"/>
      <c r="CB87" s="242"/>
      <c r="CC87" s="242"/>
      <c r="CD87" s="347">
        <f t="shared" si="87"/>
        <v>0</v>
      </c>
      <c r="CE87" s="347"/>
      <c r="CF87" s="242"/>
      <c r="CG87" s="242"/>
      <c r="CH87" s="347">
        <f t="shared" si="88"/>
        <v>0</v>
      </c>
      <c r="CI87" s="350"/>
      <c r="CJ87" s="242"/>
      <c r="CK87" s="242"/>
      <c r="CL87" s="347">
        <f t="shared" si="89"/>
        <v>0</v>
      </c>
      <c r="CM87" s="335"/>
      <c r="CN87" s="348"/>
      <c r="CO87" s="348"/>
      <c r="CP87" s="348">
        <f t="shared" si="90"/>
        <v>0</v>
      </c>
      <c r="CQ87" s="348"/>
      <c r="CR87" s="343"/>
      <c r="CS87" s="343"/>
      <c r="CT87" s="344">
        <f t="shared" si="91"/>
        <v>0</v>
      </c>
      <c r="CU87" s="345"/>
      <c r="CV87" s="239"/>
      <c r="CW87" s="239"/>
      <c r="CX87" s="344">
        <f t="shared" si="92"/>
        <v>0</v>
      </c>
      <c r="CY87" s="345"/>
      <c r="CZ87" s="239"/>
      <c r="DA87" s="239"/>
      <c r="DB87" s="344">
        <f t="shared" si="93"/>
        <v>0</v>
      </c>
      <c r="DC87" s="345"/>
      <c r="DD87" s="348"/>
      <c r="DE87" s="348"/>
      <c r="DF87" s="348">
        <f t="shared" si="94"/>
        <v>0</v>
      </c>
      <c r="DG87" s="348"/>
      <c r="DH87" s="348"/>
      <c r="DI87" s="348"/>
      <c r="DJ87" s="348">
        <f t="shared" si="95"/>
        <v>0</v>
      </c>
      <c r="DK87" s="348"/>
    </row>
    <row r="88" spans="1:115" hidden="1">
      <c r="A88" s="274"/>
      <c r="B88" s="339"/>
      <c r="C88" s="274" t="s">
        <v>302</v>
      </c>
      <c r="D88" s="356"/>
      <c r="E88" s="242"/>
      <c r="F88" s="241">
        <f>J88+N88+R88+V88+Z88+AK88+AO88+AS88+AW88+BE88+BI88+BY88+CG88+CK88+CO88+CS88+CW88+DA88+BM88+BU88+DI88+DE88</f>
        <v>0</v>
      </c>
      <c r="G88" s="346">
        <f t="shared" si="37"/>
        <v>0</v>
      </c>
      <c r="H88" s="346">
        <v>0</v>
      </c>
      <c r="I88" s="242"/>
      <c r="J88" s="242"/>
      <c r="K88" s="347">
        <f t="shared" si="72"/>
        <v>0</v>
      </c>
      <c r="L88" s="279"/>
      <c r="M88" s="242"/>
      <c r="N88" s="242"/>
      <c r="O88" s="347">
        <f t="shared" si="73"/>
        <v>0</v>
      </c>
      <c r="P88" s="350"/>
      <c r="Q88" s="242"/>
      <c r="R88" s="242"/>
      <c r="S88" s="347">
        <f t="shared" si="74"/>
        <v>0</v>
      </c>
      <c r="T88" s="347"/>
      <c r="U88" s="242"/>
      <c r="V88" s="242"/>
      <c r="W88" s="347">
        <v>0</v>
      </c>
      <c r="X88" s="347"/>
      <c r="Y88" s="242">
        <f t="shared" si="76"/>
        <v>0</v>
      </c>
      <c r="Z88" s="242">
        <f t="shared" si="76"/>
        <v>0</v>
      </c>
      <c r="AA88" s="347">
        <v>0</v>
      </c>
      <c r="AB88" s="347"/>
      <c r="AC88" s="242"/>
      <c r="AD88" s="242"/>
      <c r="AE88" s="347">
        <f t="shared" si="71"/>
        <v>0</v>
      </c>
      <c r="AF88" s="347"/>
      <c r="AG88" s="242"/>
      <c r="AH88" s="242"/>
      <c r="AI88" s="347"/>
      <c r="AJ88" s="242"/>
      <c r="AK88" s="242"/>
      <c r="AL88" s="347"/>
      <c r="AM88" s="347"/>
      <c r="AN88" s="242"/>
      <c r="AO88" s="242"/>
      <c r="AP88" s="347">
        <f t="shared" si="79"/>
        <v>0</v>
      </c>
      <c r="AQ88" s="347"/>
      <c r="AR88" s="347"/>
      <c r="AS88" s="347"/>
      <c r="AT88" s="347"/>
      <c r="AU88" s="347"/>
      <c r="AV88" s="242"/>
      <c r="AW88" s="242"/>
      <c r="AX88" s="347">
        <v>0</v>
      </c>
      <c r="AY88" s="350" t="e">
        <f>AW88/AV88</f>
        <v>#DIV/0!</v>
      </c>
      <c r="AZ88" s="242"/>
      <c r="BA88" s="242"/>
      <c r="BB88" s="347">
        <v>0</v>
      </c>
      <c r="BC88" s="347"/>
      <c r="BD88" s="242"/>
      <c r="BE88" s="242"/>
      <c r="BF88" s="347">
        <v>0</v>
      </c>
      <c r="BG88" s="347"/>
      <c r="BH88" s="242"/>
      <c r="BI88" s="242"/>
      <c r="BJ88" s="347">
        <f t="shared" si="84"/>
        <v>0</v>
      </c>
      <c r="BK88" s="347"/>
      <c r="BL88" s="242"/>
      <c r="BM88" s="242"/>
      <c r="BN88" s="347">
        <f t="shared" si="69"/>
        <v>0</v>
      </c>
      <c r="BO88" s="347"/>
      <c r="BP88" s="242"/>
      <c r="BQ88" s="242"/>
      <c r="BR88" s="347">
        <f t="shared" si="70"/>
        <v>0</v>
      </c>
      <c r="BS88" s="347"/>
      <c r="BT88" s="242"/>
      <c r="BU88" s="242"/>
      <c r="BV88" s="347"/>
      <c r="BW88" s="347"/>
      <c r="BX88" s="242"/>
      <c r="BY88" s="242"/>
      <c r="BZ88" s="347">
        <v>0</v>
      </c>
      <c r="CA88" s="347"/>
      <c r="CB88" s="242"/>
      <c r="CC88" s="242"/>
      <c r="CD88" s="347"/>
      <c r="CE88" s="347"/>
      <c r="CF88" s="242"/>
      <c r="CG88" s="242"/>
      <c r="CH88" s="347">
        <f t="shared" si="88"/>
        <v>0</v>
      </c>
      <c r="CI88" s="350"/>
      <c r="CJ88" s="242"/>
      <c r="CK88" s="242"/>
      <c r="CL88" s="347">
        <v>0</v>
      </c>
      <c r="CM88" s="335"/>
      <c r="CN88" s="348"/>
      <c r="CO88" s="348"/>
      <c r="CP88" s="348">
        <v>0</v>
      </c>
      <c r="CQ88" s="348"/>
      <c r="CR88" s="343"/>
      <c r="CS88" s="343"/>
      <c r="CT88" s="344"/>
      <c r="CU88" s="345"/>
      <c r="CV88" s="239"/>
      <c r="CW88" s="239"/>
      <c r="CX88" s="344"/>
      <c r="CY88" s="345"/>
      <c r="CZ88" s="239"/>
      <c r="DA88" s="239"/>
      <c r="DB88" s="344">
        <v>0</v>
      </c>
      <c r="DC88" s="345"/>
      <c r="DD88" s="348"/>
      <c r="DE88" s="348"/>
      <c r="DF88" s="348">
        <v>0</v>
      </c>
      <c r="DG88" s="348"/>
      <c r="DH88" s="348"/>
      <c r="DI88" s="348"/>
      <c r="DJ88" s="348">
        <v>0</v>
      </c>
      <c r="DK88" s="348"/>
    </row>
    <row r="89" spans="1:115">
      <c r="A89" s="274"/>
      <c r="B89" s="352" t="s">
        <v>720</v>
      </c>
      <c r="C89" s="274" t="s">
        <v>462</v>
      </c>
      <c r="D89" s="275"/>
      <c r="E89" s="242">
        <v>0</v>
      </c>
      <c r="F89" s="241">
        <f>J89+N89+R89+V89+Z89+AK89+AO89+AS89+AW89+BE89+BI89+BY89+CG89+CK89+CO89+CS89+CW89+DA89+BM89+BU89+DI89+DE89</f>
        <v>32413.567900000002</v>
      </c>
      <c r="G89" s="346">
        <f t="shared" si="37"/>
        <v>32413.567900000002</v>
      </c>
      <c r="H89" s="346">
        <v>0</v>
      </c>
      <c r="I89" s="247"/>
      <c r="J89" s="247">
        <v>2601.1527700000001</v>
      </c>
      <c r="K89" s="347">
        <f t="shared" si="72"/>
        <v>2601.1527700000001</v>
      </c>
      <c r="L89" s="279">
        <v>0</v>
      </c>
      <c r="M89" s="247"/>
      <c r="N89" s="247">
        <v>12.379</v>
      </c>
      <c r="O89" s="347">
        <f t="shared" si="73"/>
        <v>12.379</v>
      </c>
      <c r="P89" s="350"/>
      <c r="Q89" s="247"/>
      <c r="R89" s="247"/>
      <c r="S89" s="347">
        <f t="shared" si="74"/>
        <v>0</v>
      </c>
      <c r="T89" s="347">
        <v>0</v>
      </c>
      <c r="U89" s="242"/>
      <c r="V89" s="242"/>
      <c r="W89" s="347">
        <f>V89-U89</f>
        <v>0</v>
      </c>
      <c r="X89" s="347"/>
      <c r="Y89" s="242">
        <f t="shared" si="76"/>
        <v>0</v>
      </c>
      <c r="Z89" s="242">
        <f t="shared" si="76"/>
        <v>0</v>
      </c>
      <c r="AA89" s="347">
        <f>Z89-Y89</f>
        <v>0</v>
      </c>
      <c r="AB89" s="347"/>
      <c r="AC89" s="242"/>
      <c r="AD89" s="242"/>
      <c r="AE89" s="347">
        <f t="shared" si="71"/>
        <v>0</v>
      </c>
      <c r="AF89" s="347"/>
      <c r="AG89" s="242"/>
      <c r="AH89" s="242"/>
      <c r="AI89" s="347">
        <f>AH89-AG89</f>
        <v>0</v>
      </c>
      <c r="AJ89" s="242"/>
      <c r="AK89" s="242"/>
      <c r="AL89" s="347">
        <f t="shared" ref="AL89:AL96" si="97">AK89-AJ89</f>
        <v>0</v>
      </c>
      <c r="AM89" s="347"/>
      <c r="AN89" s="242">
        <v>13.439</v>
      </c>
      <c r="AO89" s="242">
        <v>88.852999999999994</v>
      </c>
      <c r="AP89" s="347">
        <f t="shared" si="79"/>
        <v>75.413999999999987</v>
      </c>
      <c r="AQ89" s="347"/>
      <c r="AR89" s="347"/>
      <c r="AS89" s="347"/>
      <c r="AT89" s="347">
        <f>AS89-AR89</f>
        <v>0</v>
      </c>
      <c r="AU89" s="347"/>
      <c r="AV89" s="242"/>
      <c r="AW89" s="242"/>
      <c r="AX89" s="347">
        <f>AW89-AV89</f>
        <v>0</v>
      </c>
      <c r="AY89" s="350"/>
      <c r="AZ89" s="242"/>
      <c r="BA89" s="242"/>
      <c r="BB89" s="347">
        <f>BA89-AZ89</f>
        <v>0</v>
      </c>
      <c r="BC89" s="347"/>
      <c r="BD89" s="242"/>
      <c r="BE89" s="242"/>
      <c r="BF89" s="347">
        <f>BE89-BD89</f>
        <v>0</v>
      </c>
      <c r="BG89" s="347"/>
      <c r="BH89" s="242"/>
      <c r="BI89" s="242"/>
      <c r="BJ89" s="347">
        <f t="shared" si="84"/>
        <v>0</v>
      </c>
      <c r="BK89" s="347"/>
      <c r="BL89" s="242"/>
      <c r="BM89" s="242"/>
      <c r="BN89" s="347">
        <f t="shared" si="69"/>
        <v>0</v>
      </c>
      <c r="BO89" s="347"/>
      <c r="BP89" s="242"/>
      <c r="BQ89" s="242"/>
      <c r="BR89" s="347">
        <f t="shared" si="70"/>
        <v>0</v>
      </c>
      <c r="BS89" s="347"/>
      <c r="BT89" s="242"/>
      <c r="BU89" s="242"/>
      <c r="BV89" s="347">
        <f>BU89-BT89</f>
        <v>0</v>
      </c>
      <c r="BW89" s="347"/>
      <c r="BX89" s="242"/>
      <c r="BY89" s="242"/>
      <c r="BZ89" s="347">
        <f>BY89-BX89</f>
        <v>0</v>
      </c>
      <c r="CA89" s="347"/>
      <c r="CB89" s="242"/>
      <c r="CC89" s="242"/>
      <c r="CD89" s="347">
        <f>CC89-CB89</f>
        <v>0</v>
      </c>
      <c r="CE89" s="347"/>
      <c r="CF89" s="314"/>
      <c r="CG89" s="314">
        <v>14892.249540000001</v>
      </c>
      <c r="CH89" s="347">
        <f t="shared" si="88"/>
        <v>14892.249540000001</v>
      </c>
      <c r="CI89" s="350"/>
      <c r="CJ89" s="242"/>
      <c r="CK89" s="242">
        <v>243.13354000000001</v>
      </c>
      <c r="CL89" s="347">
        <f>CK89-CJ89</f>
        <v>243.13354000000001</v>
      </c>
      <c r="CM89" s="335"/>
      <c r="CN89" s="348"/>
      <c r="CO89" s="348"/>
      <c r="CP89" s="348">
        <f>CO89-CN89</f>
        <v>0</v>
      </c>
      <c r="CQ89" s="348"/>
      <c r="CR89" s="343"/>
      <c r="CS89" s="343"/>
      <c r="CT89" s="344">
        <f>CS89-CR89</f>
        <v>0</v>
      </c>
      <c r="CU89" s="345"/>
      <c r="CV89" s="239"/>
      <c r="CW89" s="239"/>
      <c r="CX89" s="344">
        <f>CW89-CV89</f>
        <v>0</v>
      </c>
      <c r="CY89" s="345"/>
      <c r="CZ89" s="239"/>
      <c r="DA89" s="239"/>
      <c r="DB89" s="344">
        <f>DA89-CZ89</f>
        <v>0</v>
      </c>
      <c r="DC89" s="345"/>
      <c r="DD89" s="348"/>
      <c r="DE89" s="348"/>
      <c r="DF89" s="348">
        <f>DE89-DD89</f>
        <v>0</v>
      </c>
      <c r="DG89" s="348"/>
      <c r="DH89" s="348"/>
      <c r="DI89" s="348">
        <v>14575.80005</v>
      </c>
      <c r="DJ89" s="348">
        <f>DI89-DH89</f>
        <v>14575.80005</v>
      </c>
      <c r="DK89" s="348"/>
    </row>
    <row r="90" spans="1:115" ht="12.75" hidden="1" customHeight="1">
      <c r="A90" s="274"/>
      <c r="B90" s="339"/>
      <c r="C90" s="276" t="s">
        <v>303</v>
      </c>
      <c r="D90" s="277"/>
      <c r="E90" s="242"/>
      <c r="F90" s="241">
        <f t="shared" ref="F90:F96" si="98">J90+N90+R90+V90+Z90+AK90+AO90+AS90+AW90+BE90+BI90+BY90+CG90+CK90+CO90+CS90+CW90+DA90+BM90+BU90+DI90+DE90</f>
        <v>0</v>
      </c>
      <c r="G90" s="346">
        <f t="shared" si="37"/>
        <v>0</v>
      </c>
      <c r="H90" s="346">
        <v>0</v>
      </c>
      <c r="I90" s="242"/>
      <c r="J90" s="242"/>
      <c r="K90" s="347">
        <f t="shared" si="72"/>
        <v>0</v>
      </c>
      <c r="L90" s="279"/>
      <c r="M90" s="242"/>
      <c r="N90" s="242"/>
      <c r="O90" s="347">
        <f t="shared" si="73"/>
        <v>0</v>
      </c>
      <c r="P90" s="347"/>
      <c r="Q90" s="242"/>
      <c r="R90" s="242"/>
      <c r="S90" s="347">
        <f t="shared" si="74"/>
        <v>0</v>
      </c>
      <c r="T90" s="347" t="e">
        <f>R90/Q90</f>
        <v>#DIV/0!</v>
      </c>
      <c r="U90" s="242"/>
      <c r="V90" s="242"/>
      <c r="W90" s="347">
        <f>V90-U90</f>
        <v>0</v>
      </c>
      <c r="X90" s="347"/>
      <c r="Y90" s="242">
        <f t="shared" si="76"/>
        <v>0</v>
      </c>
      <c r="Z90" s="242">
        <f t="shared" si="76"/>
        <v>0</v>
      </c>
      <c r="AA90" s="347">
        <f>Z90-Y90</f>
        <v>0</v>
      </c>
      <c r="AB90" s="347"/>
      <c r="AC90" s="242"/>
      <c r="AD90" s="242"/>
      <c r="AE90" s="347">
        <f t="shared" si="71"/>
        <v>0</v>
      </c>
      <c r="AF90" s="347"/>
      <c r="AG90" s="242"/>
      <c r="AH90" s="242"/>
      <c r="AI90" s="347">
        <f>AH90-AG90</f>
        <v>0</v>
      </c>
      <c r="AJ90" s="242"/>
      <c r="AK90" s="242"/>
      <c r="AL90" s="347">
        <f t="shared" si="97"/>
        <v>0</v>
      </c>
      <c r="AM90" s="347"/>
      <c r="AN90" s="242"/>
      <c r="AO90" s="242"/>
      <c r="AP90" s="347">
        <f t="shared" si="79"/>
        <v>0</v>
      </c>
      <c r="AQ90" s="347"/>
      <c r="AR90" s="347"/>
      <c r="AS90" s="347"/>
      <c r="AT90" s="347">
        <f>AS90-AR90</f>
        <v>0</v>
      </c>
      <c r="AU90" s="347"/>
      <c r="AV90" s="242"/>
      <c r="AW90" s="242"/>
      <c r="AX90" s="347">
        <f>AW90-AV90</f>
        <v>0</v>
      </c>
      <c r="AY90" s="350"/>
      <c r="AZ90" s="242"/>
      <c r="BA90" s="242"/>
      <c r="BB90" s="347">
        <f>BA90-AZ90</f>
        <v>0</v>
      </c>
      <c r="BC90" s="347"/>
      <c r="BD90" s="242"/>
      <c r="BE90" s="242"/>
      <c r="BF90" s="347">
        <f>BE90-BD90</f>
        <v>0</v>
      </c>
      <c r="BG90" s="347"/>
      <c r="BH90" s="242"/>
      <c r="BI90" s="242"/>
      <c r="BJ90" s="347">
        <f t="shared" si="84"/>
        <v>0</v>
      </c>
      <c r="BK90" s="347"/>
      <c r="BL90" s="242"/>
      <c r="BM90" s="242"/>
      <c r="BN90" s="347">
        <f t="shared" si="69"/>
        <v>0</v>
      </c>
      <c r="BO90" s="347"/>
      <c r="BP90" s="242"/>
      <c r="BQ90" s="242"/>
      <c r="BR90" s="347">
        <f t="shared" si="70"/>
        <v>0</v>
      </c>
      <c r="BS90" s="347"/>
      <c r="BT90" s="242"/>
      <c r="BU90" s="242"/>
      <c r="BV90" s="347">
        <f>BU90-BT90</f>
        <v>0</v>
      </c>
      <c r="BW90" s="347"/>
      <c r="BX90" s="242"/>
      <c r="BY90" s="242"/>
      <c r="BZ90" s="347">
        <f>BY90-BX90</f>
        <v>0</v>
      </c>
      <c r="CA90" s="347"/>
      <c r="CB90" s="242"/>
      <c r="CC90" s="242"/>
      <c r="CD90" s="347">
        <f>CC90-CB90</f>
        <v>0</v>
      </c>
      <c r="CE90" s="347"/>
      <c r="CF90" s="242"/>
      <c r="CG90" s="242"/>
      <c r="CH90" s="347">
        <f t="shared" si="88"/>
        <v>0</v>
      </c>
      <c r="CI90" s="350"/>
      <c r="CJ90" s="242"/>
      <c r="CK90" s="242"/>
      <c r="CL90" s="347">
        <f>CK90-CJ90</f>
        <v>0</v>
      </c>
      <c r="CM90" s="335"/>
      <c r="CN90" s="348"/>
      <c r="CO90" s="348"/>
      <c r="CP90" s="348">
        <f>CO90-CN90</f>
        <v>0</v>
      </c>
      <c r="CQ90" s="348"/>
      <c r="CR90" s="343"/>
      <c r="CS90" s="343"/>
      <c r="CT90" s="344">
        <f>CS90-CR90</f>
        <v>0</v>
      </c>
      <c r="CU90" s="345"/>
      <c r="CV90" s="239"/>
      <c r="CW90" s="239"/>
      <c r="CX90" s="344">
        <f>CW90-CV90</f>
        <v>0</v>
      </c>
      <c r="CY90" s="345"/>
      <c r="CZ90" s="239"/>
      <c r="DA90" s="239"/>
      <c r="DB90" s="344">
        <f>DA90-CZ90</f>
        <v>0</v>
      </c>
      <c r="DC90" s="345"/>
      <c r="DD90" s="348"/>
      <c r="DE90" s="348"/>
      <c r="DF90" s="348">
        <f>DE90-DD90</f>
        <v>0</v>
      </c>
      <c r="DG90" s="348"/>
      <c r="DH90" s="348"/>
      <c r="DI90" s="348"/>
      <c r="DJ90" s="348">
        <f>DI90-DH90</f>
        <v>0</v>
      </c>
      <c r="DK90" s="348"/>
    </row>
    <row r="91" spans="1:115" ht="12.75" hidden="1" customHeight="1">
      <c r="A91" s="274"/>
      <c r="B91" s="339">
        <v>1701036423</v>
      </c>
      <c r="C91" s="276" t="s">
        <v>646</v>
      </c>
      <c r="D91" s="359">
        <v>0.01</v>
      </c>
      <c r="E91" s="242">
        <v>0.01</v>
      </c>
      <c r="F91" s="241">
        <f t="shared" si="98"/>
        <v>0</v>
      </c>
      <c r="G91" s="345">
        <f t="shared" si="37"/>
        <v>-0.01</v>
      </c>
      <c r="H91" s="346">
        <f t="shared" si="67"/>
        <v>0</v>
      </c>
      <c r="I91" s="242"/>
      <c r="J91" s="241"/>
      <c r="K91" s="347">
        <f t="shared" si="72"/>
        <v>0</v>
      </c>
      <c r="L91" s="279">
        <v>0</v>
      </c>
      <c r="M91" s="242"/>
      <c r="N91" s="242"/>
      <c r="O91" s="347"/>
      <c r="P91" s="347"/>
      <c r="Q91" s="242"/>
      <c r="R91" s="242"/>
      <c r="S91" s="347"/>
      <c r="T91" s="347" t="e">
        <f>R91/Q91</f>
        <v>#DIV/0!</v>
      </c>
      <c r="U91" s="242"/>
      <c r="V91" s="242"/>
      <c r="W91" s="347"/>
      <c r="X91" s="347"/>
      <c r="Y91" s="242">
        <f t="shared" si="76"/>
        <v>0</v>
      </c>
      <c r="Z91" s="242">
        <f t="shared" si="76"/>
        <v>0</v>
      </c>
      <c r="AA91" s="347"/>
      <c r="AB91" s="347"/>
      <c r="AC91" s="242"/>
      <c r="AD91" s="242"/>
      <c r="AE91" s="347"/>
      <c r="AF91" s="347"/>
      <c r="AG91" s="242"/>
      <c r="AH91" s="242"/>
      <c r="AI91" s="347"/>
      <c r="AJ91" s="242"/>
      <c r="AK91" s="242"/>
      <c r="AL91" s="347">
        <f t="shared" si="97"/>
        <v>0</v>
      </c>
      <c r="AM91" s="347"/>
      <c r="AN91" s="242">
        <v>0</v>
      </c>
      <c r="AO91" s="242"/>
      <c r="AP91" s="347"/>
      <c r="AQ91" s="347"/>
      <c r="AR91" s="347"/>
      <c r="AS91" s="347"/>
      <c r="AT91" s="347"/>
      <c r="AU91" s="347"/>
      <c r="AV91" s="242"/>
      <c r="AW91" s="242"/>
      <c r="AX91" s="347"/>
      <c r="AY91" s="350"/>
      <c r="AZ91" s="242"/>
      <c r="BA91" s="242"/>
      <c r="BB91" s="347"/>
      <c r="BC91" s="347"/>
      <c r="BD91" s="242"/>
      <c r="BE91" s="242"/>
      <c r="BF91" s="347"/>
      <c r="BG91" s="347"/>
      <c r="BH91" s="242"/>
      <c r="BI91" s="242"/>
      <c r="BJ91" s="347"/>
      <c r="BK91" s="347"/>
      <c r="BL91" s="242"/>
      <c r="BM91" s="242"/>
      <c r="BN91" s="347">
        <f t="shared" si="69"/>
        <v>0</v>
      </c>
      <c r="BO91" s="347"/>
      <c r="BP91" s="242"/>
      <c r="BQ91" s="242"/>
      <c r="BR91" s="347">
        <f t="shared" si="70"/>
        <v>0</v>
      </c>
      <c r="BS91" s="347"/>
      <c r="BT91" s="242"/>
      <c r="BU91" s="242"/>
      <c r="BV91" s="347"/>
      <c r="BW91" s="347"/>
      <c r="BX91" s="242"/>
      <c r="BY91" s="242"/>
      <c r="BZ91" s="347"/>
      <c r="CA91" s="347"/>
      <c r="CB91" s="242"/>
      <c r="CC91" s="242"/>
      <c r="CD91" s="347"/>
      <c r="CE91" s="347"/>
      <c r="CF91" s="242"/>
      <c r="CG91" s="242"/>
      <c r="CH91" s="347"/>
      <c r="CI91" s="350"/>
      <c r="CJ91" s="242"/>
      <c r="CK91" s="242"/>
      <c r="CL91" s="347"/>
      <c r="CM91" s="335"/>
      <c r="CN91" s="348"/>
      <c r="CO91" s="348"/>
      <c r="CP91" s="348"/>
      <c r="CQ91" s="348"/>
      <c r="CR91" s="343"/>
      <c r="CS91" s="343"/>
      <c r="CT91" s="344"/>
      <c r="CU91" s="345"/>
      <c r="CV91" s="239"/>
      <c r="CW91" s="239"/>
      <c r="CX91" s="344"/>
      <c r="CY91" s="345"/>
      <c r="CZ91" s="239"/>
      <c r="DA91" s="239"/>
      <c r="DB91" s="344"/>
      <c r="DC91" s="345"/>
      <c r="DD91" s="348"/>
      <c r="DE91" s="348"/>
      <c r="DF91" s="348"/>
      <c r="DG91" s="348"/>
      <c r="DH91" s="348"/>
      <c r="DI91" s="348"/>
      <c r="DJ91" s="348"/>
      <c r="DK91" s="348"/>
    </row>
    <row r="92" spans="1:115">
      <c r="A92" s="274"/>
      <c r="B92" s="339">
        <v>1718000922</v>
      </c>
      <c r="C92" s="276" t="s">
        <v>304</v>
      </c>
      <c r="D92" s="277">
        <v>10.9</v>
      </c>
      <c r="E92" s="242">
        <v>10.9</v>
      </c>
      <c r="F92" s="241">
        <f t="shared" si="98"/>
        <v>0</v>
      </c>
      <c r="G92" s="346">
        <f t="shared" si="37"/>
        <v>-10.9</v>
      </c>
      <c r="H92" s="346">
        <f t="shared" si="67"/>
        <v>0</v>
      </c>
      <c r="I92" s="242"/>
      <c r="J92" s="242"/>
      <c r="K92" s="347">
        <f t="shared" si="72"/>
        <v>0</v>
      </c>
      <c r="L92" s="279"/>
      <c r="M92" s="242"/>
      <c r="N92" s="242"/>
      <c r="O92" s="347">
        <f>N92-M92</f>
        <v>0</v>
      </c>
      <c r="P92" s="347"/>
      <c r="Q92" s="242"/>
      <c r="R92" s="242"/>
      <c r="S92" s="347">
        <f>R92-Q92</f>
        <v>0</v>
      </c>
      <c r="T92" s="347"/>
      <c r="U92" s="242"/>
      <c r="V92" s="242"/>
      <c r="W92" s="347">
        <f>V92-U92</f>
        <v>0</v>
      </c>
      <c r="X92" s="347"/>
      <c r="Y92" s="242">
        <f t="shared" si="76"/>
        <v>0</v>
      </c>
      <c r="Z92" s="242">
        <f t="shared" si="76"/>
        <v>0</v>
      </c>
      <c r="AA92" s="347">
        <f>Z92-Y92</f>
        <v>0</v>
      </c>
      <c r="AB92" s="347"/>
      <c r="AC92" s="242"/>
      <c r="AD92" s="242"/>
      <c r="AE92" s="347">
        <f>AD92-AC92</f>
        <v>0</v>
      </c>
      <c r="AF92" s="347"/>
      <c r="AG92" s="242"/>
      <c r="AH92" s="242"/>
      <c r="AI92" s="347">
        <f>AH92-AG92</f>
        <v>0</v>
      </c>
      <c r="AJ92" s="242"/>
      <c r="AK92" s="242"/>
      <c r="AL92" s="347">
        <f t="shared" si="97"/>
        <v>0</v>
      </c>
      <c r="AM92" s="347"/>
      <c r="AN92" s="242"/>
      <c r="AO92" s="242"/>
      <c r="AP92" s="347">
        <f>AO92-AN92</f>
        <v>0</v>
      </c>
      <c r="AQ92" s="347"/>
      <c r="AR92" s="347"/>
      <c r="AS92" s="347"/>
      <c r="AT92" s="347">
        <f>AS92-AR92</f>
        <v>0</v>
      </c>
      <c r="AU92" s="347"/>
      <c r="AV92" s="247"/>
      <c r="AW92" s="240"/>
      <c r="AX92" s="347">
        <f>AW92-AV92</f>
        <v>0</v>
      </c>
      <c r="AY92" s="350"/>
      <c r="AZ92" s="242"/>
      <c r="BA92" s="242"/>
      <c r="BB92" s="347">
        <f>BA92-AZ92</f>
        <v>0</v>
      </c>
      <c r="BC92" s="347"/>
      <c r="BD92" s="242"/>
      <c r="BE92" s="242"/>
      <c r="BF92" s="347">
        <f>BE92-BD92</f>
        <v>0</v>
      </c>
      <c r="BG92" s="347"/>
      <c r="BH92" s="242"/>
      <c r="BI92" s="242"/>
      <c r="BJ92" s="347">
        <f>BI92-BH92</f>
        <v>0</v>
      </c>
      <c r="BK92" s="347"/>
      <c r="BL92" s="242"/>
      <c r="BM92" s="242"/>
      <c r="BN92" s="347">
        <f t="shared" si="69"/>
        <v>0</v>
      </c>
      <c r="BO92" s="347"/>
      <c r="BP92" s="242"/>
      <c r="BQ92" s="242"/>
      <c r="BR92" s="347">
        <f t="shared" si="70"/>
        <v>0</v>
      </c>
      <c r="BS92" s="347"/>
      <c r="BT92" s="242"/>
      <c r="BU92" s="242"/>
      <c r="BV92" s="347">
        <f t="shared" ref="BV92:BV98" si="99">BU92-BT92</f>
        <v>0</v>
      </c>
      <c r="BW92" s="347"/>
      <c r="BX92" s="242"/>
      <c r="BY92" s="242"/>
      <c r="BZ92" s="347">
        <f>BY92-BX92</f>
        <v>0</v>
      </c>
      <c r="CA92" s="347"/>
      <c r="CB92" s="242"/>
      <c r="CC92" s="242"/>
      <c r="CD92" s="347">
        <f t="shared" ref="CD92:CD98" si="100">CC92-CB92</f>
        <v>0</v>
      </c>
      <c r="CE92" s="347"/>
      <c r="CF92" s="242"/>
      <c r="CG92" s="242"/>
      <c r="CH92" s="347">
        <f>CG92-CF92</f>
        <v>0</v>
      </c>
      <c r="CI92" s="347"/>
      <c r="CJ92" s="242"/>
      <c r="CK92" s="242"/>
      <c r="CL92" s="347">
        <f>CK92-CJ92</f>
        <v>0</v>
      </c>
      <c r="CM92" s="335"/>
      <c r="CN92" s="348"/>
      <c r="CO92" s="348"/>
      <c r="CP92" s="348">
        <f>CO92-CN92</f>
        <v>0</v>
      </c>
      <c r="CQ92" s="348"/>
      <c r="CR92" s="343"/>
      <c r="CS92" s="343"/>
      <c r="CT92" s="344">
        <f>CS92-CR92</f>
        <v>0</v>
      </c>
      <c r="CU92" s="345"/>
      <c r="CV92" s="239"/>
      <c r="CW92" s="239"/>
      <c r="CX92" s="344">
        <f>CW92-CV92</f>
        <v>0</v>
      </c>
      <c r="CY92" s="345"/>
      <c r="CZ92" s="239"/>
      <c r="DA92" s="239"/>
      <c r="DB92" s="344">
        <f t="shared" ref="DB92:DB98" si="101">DA92-CZ92</f>
        <v>0</v>
      </c>
      <c r="DC92" s="345"/>
      <c r="DD92" s="348"/>
      <c r="DE92" s="348"/>
      <c r="DF92" s="348">
        <f>DE92-DD92</f>
        <v>0</v>
      </c>
      <c r="DG92" s="348"/>
      <c r="DH92" s="348"/>
      <c r="DI92" s="348"/>
      <c r="DJ92" s="348">
        <f>DI92-DH92</f>
        <v>0</v>
      </c>
      <c r="DK92" s="348"/>
    </row>
    <row r="93" spans="1:115">
      <c r="A93" s="274"/>
      <c r="B93" s="339">
        <v>1718002454</v>
      </c>
      <c r="C93" s="276" t="s">
        <v>628</v>
      </c>
      <c r="D93" s="277">
        <v>168</v>
      </c>
      <c r="E93" s="242">
        <v>168</v>
      </c>
      <c r="F93" s="241">
        <f t="shared" si="98"/>
        <v>0</v>
      </c>
      <c r="G93" s="346">
        <f t="shared" si="37"/>
        <v>-168</v>
      </c>
      <c r="H93" s="346">
        <f t="shared" si="67"/>
        <v>0</v>
      </c>
      <c r="I93" s="242"/>
      <c r="J93" s="242"/>
      <c r="K93" s="347"/>
      <c r="L93" s="279"/>
      <c r="M93" s="242"/>
      <c r="N93" s="242"/>
      <c r="O93" s="347"/>
      <c r="P93" s="347"/>
      <c r="Q93" s="242"/>
      <c r="R93" s="242"/>
      <c r="S93" s="347"/>
      <c r="T93" s="347"/>
      <c r="U93" s="242"/>
      <c r="V93" s="242"/>
      <c r="W93" s="347"/>
      <c r="X93" s="347"/>
      <c r="Y93" s="242"/>
      <c r="Z93" s="242"/>
      <c r="AA93" s="347"/>
      <c r="AB93" s="347"/>
      <c r="AC93" s="242"/>
      <c r="AD93" s="242"/>
      <c r="AE93" s="347"/>
      <c r="AF93" s="347"/>
      <c r="AG93" s="242"/>
      <c r="AH93" s="242"/>
      <c r="AI93" s="347"/>
      <c r="AJ93" s="242"/>
      <c r="AK93" s="242"/>
      <c r="AL93" s="347"/>
      <c r="AM93" s="347"/>
      <c r="AN93" s="242"/>
      <c r="AO93" s="242"/>
      <c r="AP93" s="347"/>
      <c r="AQ93" s="347"/>
      <c r="AR93" s="347"/>
      <c r="AS93" s="347"/>
      <c r="AT93" s="347"/>
      <c r="AU93" s="347"/>
      <c r="AV93" s="247"/>
      <c r="AW93" s="240"/>
      <c r="AX93" s="347"/>
      <c r="AY93" s="350"/>
      <c r="AZ93" s="242"/>
      <c r="BA93" s="242"/>
      <c r="BB93" s="347"/>
      <c r="BC93" s="347"/>
      <c r="BD93" s="242"/>
      <c r="BE93" s="242"/>
      <c r="BF93" s="347"/>
      <c r="BG93" s="347"/>
      <c r="BH93" s="242"/>
      <c r="BI93" s="242"/>
      <c r="BJ93" s="347"/>
      <c r="BK93" s="347"/>
      <c r="BL93" s="242"/>
      <c r="BM93" s="242"/>
      <c r="BN93" s="347"/>
      <c r="BO93" s="347"/>
      <c r="BP93" s="242"/>
      <c r="BQ93" s="242"/>
      <c r="BR93" s="347"/>
      <c r="BS93" s="347"/>
      <c r="BT93" s="242"/>
      <c r="BU93" s="242"/>
      <c r="BV93" s="347"/>
      <c r="BW93" s="347"/>
      <c r="BX93" s="242"/>
      <c r="BY93" s="242"/>
      <c r="BZ93" s="347"/>
      <c r="CA93" s="347"/>
      <c r="CB93" s="242"/>
      <c r="CC93" s="242"/>
      <c r="CD93" s="347"/>
      <c r="CE93" s="347"/>
      <c r="CF93" s="242"/>
      <c r="CG93" s="242"/>
      <c r="CH93" s="347"/>
      <c r="CI93" s="347"/>
      <c r="CJ93" s="242"/>
      <c r="CK93" s="242"/>
      <c r="CL93" s="347"/>
      <c r="CM93" s="335"/>
      <c r="CN93" s="348"/>
      <c r="CO93" s="348"/>
      <c r="CP93" s="348"/>
      <c r="CQ93" s="348"/>
      <c r="CR93" s="343"/>
      <c r="CS93" s="343"/>
      <c r="CT93" s="344"/>
      <c r="CU93" s="345"/>
      <c r="CV93" s="239"/>
      <c r="CW93" s="239"/>
      <c r="CX93" s="344"/>
      <c r="CY93" s="345"/>
      <c r="CZ93" s="239"/>
      <c r="DA93" s="239"/>
      <c r="DB93" s="344"/>
      <c r="DC93" s="345"/>
      <c r="DD93" s="348"/>
      <c r="DE93" s="348"/>
      <c r="DF93" s="348"/>
      <c r="DG93" s="348"/>
      <c r="DH93" s="348"/>
      <c r="DI93" s="348"/>
      <c r="DJ93" s="348"/>
      <c r="DK93" s="348"/>
    </row>
    <row r="94" spans="1:115" ht="27.75" customHeight="1">
      <c r="A94" s="284"/>
      <c r="B94" s="339">
        <v>1701055472</v>
      </c>
      <c r="C94" s="276" t="s">
        <v>627</v>
      </c>
      <c r="D94" s="359">
        <v>0.11</v>
      </c>
      <c r="E94" s="242">
        <v>0.11</v>
      </c>
      <c r="F94" s="241">
        <f t="shared" si="98"/>
        <v>0</v>
      </c>
      <c r="G94" s="346">
        <f t="shared" si="37"/>
        <v>-0.11</v>
      </c>
      <c r="H94" s="346">
        <f>F94/E94</f>
        <v>0</v>
      </c>
      <c r="I94" s="241">
        <v>269.31</v>
      </c>
      <c r="J94" s="241"/>
      <c r="K94" s="347">
        <f>J94-I94</f>
        <v>-269.31</v>
      </c>
      <c r="L94" s="347"/>
      <c r="M94" s="242"/>
      <c r="N94" s="242"/>
      <c r="O94" s="347"/>
      <c r="P94" s="347"/>
      <c r="Q94" s="242"/>
      <c r="R94" s="242"/>
      <c r="S94" s="347"/>
      <c r="T94" s="347"/>
      <c r="U94" s="242"/>
      <c r="V94" s="242"/>
      <c r="W94" s="347"/>
      <c r="X94" s="347"/>
      <c r="Y94" s="242">
        <f>AC94</f>
        <v>0</v>
      </c>
      <c r="Z94" s="242">
        <f>AD94</f>
        <v>0</v>
      </c>
      <c r="AA94" s="347"/>
      <c r="AB94" s="347"/>
      <c r="AC94" s="242"/>
      <c r="AD94" s="242"/>
      <c r="AE94" s="347"/>
      <c r="AF94" s="347" t="e">
        <f>AD94/AC94</f>
        <v>#DIV/0!</v>
      </c>
      <c r="AG94" s="242"/>
      <c r="AH94" s="242"/>
      <c r="AI94" s="347"/>
      <c r="AJ94" s="242"/>
      <c r="AK94" s="242"/>
      <c r="AL94" s="347">
        <f t="shared" si="97"/>
        <v>0</v>
      </c>
      <c r="AM94" s="347"/>
      <c r="AN94" s="242"/>
      <c r="AO94" s="242"/>
      <c r="AP94" s="347"/>
      <c r="AQ94" s="347"/>
      <c r="AR94" s="242"/>
      <c r="AS94" s="242"/>
      <c r="AT94" s="347"/>
      <c r="AU94" s="347"/>
      <c r="AV94" s="242"/>
      <c r="AW94" s="242"/>
      <c r="AX94" s="347"/>
      <c r="AY94" s="350"/>
      <c r="AZ94" s="242"/>
      <c r="BA94" s="242"/>
      <c r="BB94" s="347"/>
      <c r="BC94" s="347"/>
      <c r="BD94" s="242"/>
      <c r="BE94" s="242"/>
      <c r="BF94" s="347"/>
      <c r="BG94" s="347"/>
      <c r="BH94" s="242"/>
      <c r="BI94" s="242"/>
      <c r="BJ94" s="347"/>
      <c r="BK94" s="347"/>
      <c r="BL94" s="242"/>
      <c r="BM94" s="242"/>
      <c r="BN94" s="347">
        <f>BM94-BL94</f>
        <v>0</v>
      </c>
      <c r="BO94" s="347"/>
      <c r="BP94" s="242"/>
      <c r="BQ94" s="242"/>
      <c r="BR94" s="347">
        <f>BQ94-BP94</f>
        <v>0</v>
      </c>
      <c r="BS94" s="347"/>
      <c r="BT94" s="242"/>
      <c r="BU94" s="242"/>
      <c r="BV94" s="347">
        <f>BU94-BT94</f>
        <v>0</v>
      </c>
      <c r="BW94" s="347"/>
      <c r="BX94" s="242"/>
      <c r="BY94" s="242"/>
      <c r="BZ94" s="347"/>
      <c r="CA94" s="347"/>
      <c r="CB94" s="242"/>
      <c r="CC94" s="242"/>
      <c r="CD94" s="347">
        <f>CC94-CB94</f>
        <v>0</v>
      </c>
      <c r="CE94" s="347"/>
      <c r="CF94" s="242"/>
      <c r="CG94" s="242"/>
      <c r="CH94" s="347"/>
      <c r="CI94" s="347"/>
      <c r="CJ94" s="242"/>
      <c r="CK94" s="242"/>
      <c r="CL94" s="347"/>
      <c r="CM94" s="335"/>
      <c r="CN94" s="241"/>
      <c r="CO94" s="241"/>
      <c r="CP94" s="348">
        <f>CO94-CN94</f>
        <v>0</v>
      </c>
      <c r="CQ94" s="348"/>
      <c r="CR94" s="239"/>
      <c r="CS94" s="239"/>
      <c r="CT94" s="344"/>
      <c r="CU94" s="345"/>
      <c r="CV94" s="239"/>
      <c r="CW94" s="239"/>
      <c r="CX94" s="344"/>
      <c r="CY94" s="345"/>
      <c r="CZ94" s="239"/>
      <c r="DA94" s="239"/>
      <c r="DB94" s="344">
        <f>DA94-CZ94</f>
        <v>0</v>
      </c>
      <c r="DC94" s="345"/>
      <c r="DD94" s="241"/>
      <c r="DE94" s="241"/>
      <c r="DF94" s="348">
        <f>DE94-DD94</f>
        <v>0</v>
      </c>
      <c r="DG94" s="348"/>
      <c r="DH94" s="241"/>
      <c r="DI94" s="241"/>
      <c r="DJ94" s="348">
        <f>DI94-DH94</f>
        <v>0</v>
      </c>
      <c r="DK94" s="348"/>
    </row>
    <row r="95" spans="1:115" hidden="1">
      <c r="A95" s="274"/>
      <c r="B95" s="339"/>
      <c r="C95" s="274" t="s">
        <v>464</v>
      </c>
      <c r="D95" s="242"/>
      <c r="E95" s="242"/>
      <c r="F95" s="241">
        <f t="shared" si="98"/>
        <v>0</v>
      </c>
      <c r="G95" s="346">
        <f t="shared" si="37"/>
        <v>0</v>
      </c>
      <c r="H95" s="346">
        <v>0</v>
      </c>
      <c r="I95" s="241"/>
      <c r="J95" s="241"/>
      <c r="K95" s="347">
        <f>J95-I95</f>
        <v>0</v>
      </c>
      <c r="L95" s="279"/>
      <c r="M95" s="242"/>
      <c r="N95" s="242"/>
      <c r="O95" s="347">
        <f>N95-M95</f>
        <v>0</v>
      </c>
      <c r="P95" s="347"/>
      <c r="Q95" s="242"/>
      <c r="R95" s="242"/>
      <c r="S95" s="347">
        <f>R95-Q95</f>
        <v>0</v>
      </c>
      <c r="T95" s="347"/>
      <c r="U95" s="242"/>
      <c r="V95" s="242"/>
      <c r="W95" s="347">
        <f>V95-U95</f>
        <v>0</v>
      </c>
      <c r="X95" s="347"/>
      <c r="Y95" s="242">
        <f>AC95</f>
        <v>0</v>
      </c>
      <c r="Z95" s="242">
        <f>AD95</f>
        <v>0</v>
      </c>
      <c r="AA95" s="347">
        <f>Z95-Y95</f>
        <v>0</v>
      </c>
      <c r="AB95" s="347"/>
      <c r="AC95" s="242"/>
      <c r="AD95" s="242"/>
      <c r="AE95" s="347">
        <f>AD95-AC95</f>
        <v>0</v>
      </c>
      <c r="AF95" s="347"/>
      <c r="AG95" s="242"/>
      <c r="AH95" s="242"/>
      <c r="AI95" s="347">
        <f>AH95-AG95</f>
        <v>0</v>
      </c>
      <c r="AJ95" s="242"/>
      <c r="AK95" s="242"/>
      <c r="AL95" s="347">
        <f t="shared" si="97"/>
        <v>0</v>
      </c>
      <c r="AM95" s="347"/>
      <c r="AN95" s="242"/>
      <c r="AO95" s="242"/>
      <c r="AP95" s="347">
        <f>AO95-AN95</f>
        <v>0</v>
      </c>
      <c r="AQ95" s="347"/>
      <c r="AR95" s="347"/>
      <c r="AS95" s="347"/>
      <c r="AT95" s="347">
        <f>AS95-AR95</f>
        <v>0</v>
      </c>
      <c r="AU95" s="347"/>
      <c r="AV95" s="242"/>
      <c r="AW95" s="242"/>
      <c r="AX95" s="347">
        <f>AW95-AV95</f>
        <v>0</v>
      </c>
      <c r="AY95" s="350"/>
      <c r="AZ95" s="242"/>
      <c r="BA95" s="242"/>
      <c r="BB95" s="347">
        <f>BA95-AZ95</f>
        <v>0</v>
      </c>
      <c r="BC95" s="347"/>
      <c r="BD95" s="242"/>
      <c r="BE95" s="242"/>
      <c r="BF95" s="347">
        <f>BE95-BD95</f>
        <v>0</v>
      </c>
      <c r="BG95" s="347"/>
      <c r="BH95" s="242"/>
      <c r="BI95" s="242"/>
      <c r="BJ95" s="347">
        <f>BI95-BH95</f>
        <v>0</v>
      </c>
      <c r="BK95" s="347"/>
      <c r="BL95" s="242"/>
      <c r="BM95" s="242"/>
      <c r="BN95" s="347">
        <f>BM95-BL95</f>
        <v>0</v>
      </c>
      <c r="BO95" s="347"/>
      <c r="BP95" s="242"/>
      <c r="BQ95" s="242"/>
      <c r="BR95" s="347">
        <f>BQ95-BP95</f>
        <v>0</v>
      </c>
      <c r="BS95" s="347"/>
      <c r="BT95" s="242"/>
      <c r="BU95" s="242"/>
      <c r="BV95" s="347">
        <f t="shared" si="99"/>
        <v>0</v>
      </c>
      <c r="BW95" s="347"/>
      <c r="BX95" s="242"/>
      <c r="BY95" s="242"/>
      <c r="BZ95" s="347">
        <f>BY95-BX95</f>
        <v>0</v>
      </c>
      <c r="CA95" s="347"/>
      <c r="CB95" s="242"/>
      <c r="CC95" s="242"/>
      <c r="CD95" s="347">
        <f t="shared" si="100"/>
        <v>0</v>
      </c>
      <c r="CE95" s="347"/>
      <c r="CF95" s="242"/>
      <c r="CG95" s="242"/>
      <c r="CH95" s="347">
        <f>CG95-CF95</f>
        <v>0</v>
      </c>
      <c r="CI95" s="347"/>
      <c r="CJ95" s="242"/>
      <c r="CK95" s="242"/>
      <c r="CL95" s="347">
        <f>CK95-CJ95</f>
        <v>0</v>
      </c>
      <c r="CM95" s="335"/>
      <c r="CN95" s="348"/>
      <c r="CO95" s="348"/>
      <c r="CP95" s="348">
        <f>CO95-CN95</f>
        <v>0</v>
      </c>
      <c r="CQ95" s="348"/>
      <c r="CR95" s="343"/>
      <c r="CS95" s="343"/>
      <c r="CT95" s="344">
        <f>CS95-CR95</f>
        <v>0</v>
      </c>
      <c r="CU95" s="345"/>
      <c r="CV95" s="239"/>
      <c r="CW95" s="239"/>
      <c r="CX95" s="344">
        <f>CW95-CV95</f>
        <v>0</v>
      </c>
      <c r="CY95" s="345"/>
      <c r="CZ95" s="239"/>
      <c r="DA95" s="239"/>
      <c r="DB95" s="344">
        <f t="shared" si="101"/>
        <v>0</v>
      </c>
      <c r="DC95" s="345"/>
      <c r="DD95" s="348"/>
      <c r="DE95" s="348"/>
      <c r="DF95" s="348">
        <f>DE95-DD95</f>
        <v>0</v>
      </c>
      <c r="DG95" s="348"/>
      <c r="DH95" s="348"/>
      <c r="DI95" s="348"/>
      <c r="DJ95" s="348">
        <f>DI95-DH95</f>
        <v>0</v>
      </c>
      <c r="DK95" s="348"/>
    </row>
    <row r="96" spans="1:115">
      <c r="A96" s="274"/>
      <c r="B96" s="339">
        <v>1718000658</v>
      </c>
      <c r="C96" s="274" t="s">
        <v>305</v>
      </c>
      <c r="D96" s="242">
        <v>2.62</v>
      </c>
      <c r="E96" s="242">
        <v>2.62</v>
      </c>
      <c r="F96" s="241">
        <f t="shared" si="98"/>
        <v>0</v>
      </c>
      <c r="G96" s="346">
        <f t="shared" si="37"/>
        <v>-2.62</v>
      </c>
      <c r="H96" s="346">
        <f t="shared" si="67"/>
        <v>0</v>
      </c>
      <c r="I96" s="241">
        <v>1127.925</v>
      </c>
      <c r="J96" s="241"/>
      <c r="K96" s="347">
        <f t="shared" si="72"/>
        <v>-1127.925</v>
      </c>
      <c r="L96" s="279"/>
      <c r="M96" s="242"/>
      <c r="N96" s="242"/>
      <c r="O96" s="347">
        <f>N96-M96</f>
        <v>0</v>
      </c>
      <c r="P96" s="347"/>
      <c r="Q96" s="242"/>
      <c r="R96" s="242"/>
      <c r="S96" s="347">
        <f>R96-Q96</f>
        <v>0</v>
      </c>
      <c r="T96" s="347"/>
      <c r="U96" s="242"/>
      <c r="V96" s="242"/>
      <c r="W96" s="347">
        <f>V96-U96</f>
        <v>0</v>
      </c>
      <c r="X96" s="347"/>
      <c r="Y96" s="242">
        <f t="shared" si="76"/>
        <v>0</v>
      </c>
      <c r="Z96" s="242">
        <f t="shared" si="76"/>
        <v>0</v>
      </c>
      <c r="AA96" s="347">
        <f>Z96-Y96</f>
        <v>0</v>
      </c>
      <c r="AB96" s="347"/>
      <c r="AC96" s="242"/>
      <c r="AD96" s="242"/>
      <c r="AE96" s="347">
        <f>AD96-AC96</f>
        <v>0</v>
      </c>
      <c r="AF96" s="347"/>
      <c r="AG96" s="242"/>
      <c r="AH96" s="242"/>
      <c r="AI96" s="347">
        <f>AH96-AG96</f>
        <v>0</v>
      </c>
      <c r="AJ96" s="242"/>
      <c r="AK96" s="242"/>
      <c r="AL96" s="347">
        <f t="shared" si="97"/>
        <v>0</v>
      </c>
      <c r="AM96" s="347"/>
      <c r="AN96" s="242"/>
      <c r="AO96" s="242"/>
      <c r="AP96" s="347"/>
      <c r="AQ96" s="347"/>
      <c r="AR96" s="347"/>
      <c r="AS96" s="347"/>
      <c r="AT96" s="347">
        <f>AS96-AR96</f>
        <v>0</v>
      </c>
      <c r="AU96" s="347"/>
      <c r="AV96" s="242"/>
      <c r="AW96" s="242"/>
      <c r="AX96" s="347">
        <f>AW96-AV96</f>
        <v>0</v>
      </c>
      <c r="AY96" s="350"/>
      <c r="AZ96" s="242"/>
      <c r="BA96" s="242"/>
      <c r="BB96" s="347">
        <f>BA96-AZ96</f>
        <v>0</v>
      </c>
      <c r="BC96" s="347"/>
      <c r="BD96" s="242"/>
      <c r="BE96" s="242"/>
      <c r="BF96" s="347">
        <f>BE96-BD96</f>
        <v>0</v>
      </c>
      <c r="BG96" s="347"/>
      <c r="BH96" s="242"/>
      <c r="BI96" s="242"/>
      <c r="BJ96" s="347">
        <f>BI96-BH96</f>
        <v>0</v>
      </c>
      <c r="BK96" s="347"/>
      <c r="BL96" s="242"/>
      <c r="BM96" s="242"/>
      <c r="BN96" s="347">
        <f t="shared" si="69"/>
        <v>0</v>
      </c>
      <c r="BO96" s="347"/>
      <c r="BP96" s="242"/>
      <c r="BQ96" s="242"/>
      <c r="BR96" s="347">
        <f t="shared" si="70"/>
        <v>0</v>
      </c>
      <c r="BS96" s="347"/>
      <c r="BT96" s="242"/>
      <c r="BU96" s="242"/>
      <c r="BV96" s="347">
        <f t="shared" si="99"/>
        <v>0</v>
      </c>
      <c r="BW96" s="347"/>
      <c r="BX96" s="242"/>
      <c r="BY96" s="242"/>
      <c r="BZ96" s="347">
        <f>BY96-BX96</f>
        <v>0</v>
      </c>
      <c r="CA96" s="347"/>
      <c r="CB96" s="242"/>
      <c r="CC96" s="242"/>
      <c r="CD96" s="347">
        <f t="shared" si="100"/>
        <v>0</v>
      </c>
      <c r="CE96" s="347"/>
      <c r="CF96" s="242"/>
      <c r="CG96" s="242"/>
      <c r="CH96" s="347">
        <f>CG96-CF96</f>
        <v>0</v>
      </c>
      <c r="CI96" s="347"/>
      <c r="CJ96" s="242"/>
      <c r="CK96" s="242"/>
      <c r="CL96" s="347">
        <f>CK96-CJ96</f>
        <v>0</v>
      </c>
      <c r="CM96" s="335"/>
      <c r="CN96" s="348"/>
      <c r="CO96" s="348"/>
      <c r="CP96" s="348">
        <f>CO96-CN96</f>
        <v>0</v>
      </c>
      <c r="CQ96" s="348"/>
      <c r="CR96" s="343"/>
      <c r="CS96" s="343"/>
      <c r="CT96" s="344">
        <f>CS96-CR96</f>
        <v>0</v>
      </c>
      <c r="CU96" s="345"/>
      <c r="CV96" s="239"/>
      <c r="CW96" s="239"/>
      <c r="CX96" s="344">
        <f>CW96-CV96</f>
        <v>0</v>
      </c>
      <c r="CY96" s="345"/>
      <c r="CZ96" s="239"/>
      <c r="DA96" s="239"/>
      <c r="DB96" s="344">
        <f t="shared" si="101"/>
        <v>0</v>
      </c>
      <c r="DC96" s="345"/>
      <c r="DD96" s="348"/>
      <c r="DE96" s="348"/>
      <c r="DF96" s="348">
        <f>DE96-DD96</f>
        <v>0</v>
      </c>
      <c r="DG96" s="348"/>
      <c r="DH96" s="348">
        <f>2287.06345+562.52395+276.4984</f>
        <v>3126.0858000000003</v>
      </c>
      <c r="DI96" s="348"/>
      <c r="DJ96" s="348">
        <f>DI96-DH96</f>
        <v>-3126.0858000000003</v>
      </c>
      <c r="DK96" s="348"/>
    </row>
    <row r="97" spans="1:115" s="273" customFormat="1" ht="27" customHeight="1">
      <c r="A97" s="269" t="s">
        <v>306</v>
      </c>
      <c r="B97" s="383"/>
      <c r="C97" s="270" t="s">
        <v>307</v>
      </c>
      <c r="D97" s="279">
        <f>SUM(D99:D148)</f>
        <v>2857.9999999999991</v>
      </c>
      <c r="E97" s="279">
        <f>SUM(E99:E148)</f>
        <v>2858.117999999999</v>
      </c>
      <c r="F97" s="338">
        <f>J97+N97+R97+V97+AK97+AO97+AW97+BM97+BQ97+CG97+CK97+CO97+DE97+DI97</f>
        <v>655.54229999999984</v>
      </c>
      <c r="G97" s="346">
        <f t="shared" si="37"/>
        <v>-2202.5756999999994</v>
      </c>
      <c r="H97" s="353">
        <f>F97/E97</f>
        <v>0.22936152391188888</v>
      </c>
      <c r="I97" s="279">
        <f>SUM(I99:I148)</f>
        <v>882.42915000000005</v>
      </c>
      <c r="J97" s="279">
        <f>SUM(J99:J148)</f>
        <v>486.22060999999997</v>
      </c>
      <c r="K97" s="279">
        <f>SUM(K99:K148)</f>
        <v>-396.20854000000008</v>
      </c>
      <c r="L97" s="279">
        <f>J97/I97</f>
        <v>0.55100243458639142</v>
      </c>
      <c r="M97" s="279">
        <f>SUM(M99:M148)</f>
        <v>1.0309999999999999</v>
      </c>
      <c r="N97" s="279">
        <f>SUM(N99:N148)</f>
        <v>0</v>
      </c>
      <c r="O97" s="279">
        <f>SUM(O99:O148)</f>
        <v>-1.0309999999999999</v>
      </c>
      <c r="P97" s="279">
        <f>N97/M97</f>
        <v>0</v>
      </c>
      <c r="Q97" s="279">
        <f>SUM(Q99:Q148)</f>
        <v>68.786090000000002</v>
      </c>
      <c r="R97" s="279">
        <f>SUM(R99:R148)</f>
        <v>0</v>
      </c>
      <c r="S97" s="279">
        <f>SUM(S99:S148)</f>
        <v>-68.786090000000002</v>
      </c>
      <c r="T97" s="279">
        <v>0</v>
      </c>
      <c r="U97" s="279">
        <f>SUM(U99:U148)</f>
        <v>0</v>
      </c>
      <c r="V97" s="279">
        <f>SUM(V99:V148)</f>
        <v>0</v>
      </c>
      <c r="W97" s="279">
        <f>SUM(W99:W148)</f>
        <v>0</v>
      </c>
      <c r="X97" s="279">
        <v>0</v>
      </c>
      <c r="Y97" s="279">
        <f t="shared" ref="Y97:AL97" si="102">SUM(Y99:Y148)</f>
        <v>0</v>
      </c>
      <c r="Z97" s="279">
        <f t="shared" si="102"/>
        <v>0</v>
      </c>
      <c r="AA97" s="279">
        <f t="shared" si="102"/>
        <v>0</v>
      </c>
      <c r="AB97" s="279" t="e">
        <f t="shared" si="102"/>
        <v>#DIV/0!</v>
      </c>
      <c r="AC97" s="279">
        <f t="shared" si="102"/>
        <v>0</v>
      </c>
      <c r="AD97" s="279">
        <f t="shared" si="102"/>
        <v>0</v>
      </c>
      <c r="AE97" s="279">
        <f t="shared" si="102"/>
        <v>0</v>
      </c>
      <c r="AF97" s="279" t="e">
        <f t="shared" si="102"/>
        <v>#DIV/0!</v>
      </c>
      <c r="AG97" s="279">
        <f t="shared" si="102"/>
        <v>0</v>
      </c>
      <c r="AH97" s="279">
        <f t="shared" si="102"/>
        <v>0</v>
      </c>
      <c r="AI97" s="279">
        <f t="shared" si="102"/>
        <v>0</v>
      </c>
      <c r="AJ97" s="279">
        <f t="shared" si="102"/>
        <v>20.9</v>
      </c>
      <c r="AK97" s="279">
        <f t="shared" si="102"/>
        <v>20.9</v>
      </c>
      <c r="AL97" s="279">
        <f t="shared" si="102"/>
        <v>0</v>
      </c>
      <c r="AM97" s="279">
        <f>AK97/AJ97</f>
        <v>1</v>
      </c>
      <c r="AN97" s="279">
        <f>SUM(AN99:AN148)</f>
        <v>0</v>
      </c>
      <c r="AO97" s="279">
        <f>SUM(AO99:AO148)</f>
        <v>0</v>
      </c>
      <c r="AP97" s="279">
        <f>SUM(AP99:AP148)</f>
        <v>0</v>
      </c>
      <c r="AQ97" s="279"/>
      <c r="AR97" s="279">
        <f>SUM(AR99:AR148)</f>
        <v>0</v>
      </c>
      <c r="AS97" s="279">
        <f>SUM(AS99:AS148)</f>
        <v>0</v>
      </c>
      <c r="AT97" s="279">
        <f>SUM(AT99:AT148)</f>
        <v>0</v>
      </c>
      <c r="AU97" s="279"/>
      <c r="AV97" s="279">
        <f>SUM(AV99:AV148)</f>
        <v>0</v>
      </c>
      <c r="AW97" s="279">
        <f>SUM(AW99:AW148)</f>
        <v>0</v>
      </c>
      <c r="AX97" s="279">
        <f>SUM(AX99:AX148)</f>
        <v>0</v>
      </c>
      <c r="AY97" s="279"/>
      <c r="AZ97" s="279">
        <f t="shared" ref="AZ97:BK97" si="103">SUM(AZ99:AZ148)</f>
        <v>0</v>
      </c>
      <c r="BA97" s="279">
        <f t="shared" si="103"/>
        <v>0</v>
      </c>
      <c r="BB97" s="279">
        <f t="shared" si="103"/>
        <v>0</v>
      </c>
      <c r="BC97" s="279" t="e">
        <f t="shared" si="103"/>
        <v>#DIV/0!</v>
      </c>
      <c r="BD97" s="279">
        <f t="shared" si="103"/>
        <v>0</v>
      </c>
      <c r="BE97" s="279">
        <f t="shared" si="103"/>
        <v>0</v>
      </c>
      <c r="BF97" s="279">
        <f t="shared" si="103"/>
        <v>0</v>
      </c>
      <c r="BG97" s="279" t="e">
        <f t="shared" si="103"/>
        <v>#DIV/0!</v>
      </c>
      <c r="BH97" s="279">
        <f t="shared" si="103"/>
        <v>0</v>
      </c>
      <c r="BI97" s="279">
        <f t="shared" si="103"/>
        <v>0</v>
      </c>
      <c r="BJ97" s="279">
        <f t="shared" si="103"/>
        <v>0</v>
      </c>
      <c r="BK97" s="279" t="e">
        <f t="shared" si="103"/>
        <v>#DIV/0!</v>
      </c>
      <c r="BL97" s="279">
        <f>SUM(BL100:BL148)</f>
        <v>10.65626</v>
      </c>
      <c r="BM97" s="279">
        <f>SUM(BM99:BM148)</f>
        <v>38.567369999999997</v>
      </c>
      <c r="BN97" s="347">
        <f t="shared" si="69"/>
        <v>27.911109999999997</v>
      </c>
      <c r="BO97" s="350">
        <f>BM97/BL97</f>
        <v>3.6192219409060962</v>
      </c>
      <c r="BP97" s="279">
        <f>SUM(BP100:BP148)</f>
        <v>0</v>
      </c>
      <c r="BQ97" s="279">
        <f>SUM(BQ99:BQ148)</f>
        <v>0</v>
      </c>
      <c r="BR97" s="347">
        <f t="shared" si="70"/>
        <v>0</v>
      </c>
      <c r="BS97" s="350" t="e">
        <f>BQ97/BP97</f>
        <v>#DIV/0!</v>
      </c>
      <c r="BT97" s="279">
        <f>SUM(BT100:BT148)</f>
        <v>0</v>
      </c>
      <c r="BU97" s="279">
        <f>SUM(BU100:BU148)</f>
        <v>0</v>
      </c>
      <c r="BV97" s="347">
        <f t="shared" si="99"/>
        <v>0</v>
      </c>
      <c r="BW97" s="350" t="e">
        <f>BU97/BT97</f>
        <v>#DIV/0!</v>
      </c>
      <c r="BX97" s="279">
        <f>SUM(BX99:BX148)</f>
        <v>0</v>
      </c>
      <c r="BY97" s="279">
        <f>SUM(BY99:BY148)</f>
        <v>0</v>
      </c>
      <c r="BZ97" s="279">
        <f>SUM(BZ99:BZ148)</f>
        <v>0</v>
      </c>
      <c r="CA97" s="279" t="e">
        <f>SUM(CA99:CA148)</f>
        <v>#DIV/0!</v>
      </c>
      <c r="CB97" s="279">
        <f>SUM(CB100:CB148)</f>
        <v>0</v>
      </c>
      <c r="CC97" s="279">
        <f>SUM(CC100:CC148)</f>
        <v>0</v>
      </c>
      <c r="CD97" s="347">
        <f t="shared" si="100"/>
        <v>0</v>
      </c>
      <c r="CE97" s="350"/>
      <c r="CF97" s="279">
        <f>SUM(CF99:CF148)</f>
        <v>9.9139999999999997</v>
      </c>
      <c r="CG97" s="279">
        <f>SUM(CG99:CG148)</f>
        <v>9.8339999999999996</v>
      </c>
      <c r="CH97" s="279">
        <f t="shared" ref="CH97:CP97" si="104">SUM(CH99:CH148)</f>
        <v>-0.08</v>
      </c>
      <c r="CI97" s="348">
        <f>CG97/CF97</f>
        <v>0.99193060318741177</v>
      </c>
      <c r="CJ97" s="279">
        <f t="shared" si="104"/>
        <v>0</v>
      </c>
      <c r="CK97" s="279">
        <f>SUM(CK99:CK148)</f>
        <v>0</v>
      </c>
      <c r="CL97" s="279">
        <f t="shared" si="104"/>
        <v>0</v>
      </c>
      <c r="CM97" s="335"/>
      <c r="CN97" s="338">
        <f t="shared" si="104"/>
        <v>0</v>
      </c>
      <c r="CO97" s="338">
        <f t="shared" si="104"/>
        <v>0</v>
      </c>
      <c r="CP97" s="338">
        <f t="shared" si="104"/>
        <v>0</v>
      </c>
      <c r="CQ97" s="338"/>
      <c r="CR97" s="331">
        <f t="shared" ref="CR97:CW97" si="105">SUM(CR99:CR148)</f>
        <v>0</v>
      </c>
      <c r="CS97" s="331">
        <f t="shared" si="105"/>
        <v>0</v>
      </c>
      <c r="CT97" s="331">
        <f t="shared" si="105"/>
        <v>0</v>
      </c>
      <c r="CU97" s="331" t="e">
        <f t="shared" si="105"/>
        <v>#DIV/0!</v>
      </c>
      <c r="CV97" s="331">
        <f t="shared" si="105"/>
        <v>0</v>
      </c>
      <c r="CW97" s="331">
        <f t="shared" si="105"/>
        <v>0</v>
      </c>
      <c r="CX97" s="336"/>
      <c r="CY97" s="337"/>
      <c r="CZ97" s="331">
        <f>SUM(CZ100:CZ148)</f>
        <v>0</v>
      </c>
      <c r="DA97" s="331">
        <f>SUM(DA100:DA148)</f>
        <v>0</v>
      </c>
      <c r="DB97" s="344">
        <f t="shared" si="101"/>
        <v>0</v>
      </c>
      <c r="DC97" s="337"/>
      <c r="DD97" s="338">
        <f>SUM(DD99:DD148)</f>
        <v>0</v>
      </c>
      <c r="DE97" s="338">
        <f>SUM(DE99:DE148)</f>
        <v>0</v>
      </c>
      <c r="DF97" s="338">
        <f>SUM(DF99:DF148)</f>
        <v>0</v>
      </c>
      <c r="DG97" s="338"/>
      <c r="DH97" s="338">
        <f>SUM(DH99:DH148)</f>
        <v>2955.6608300000003</v>
      </c>
      <c r="DI97" s="338">
        <f>SUM(DI99:DI148)</f>
        <v>100.02032000000001</v>
      </c>
      <c r="DJ97" s="338">
        <f>SUM(DJ99:DJ148)</f>
        <v>-2849.4277400000001</v>
      </c>
      <c r="DK97" s="338"/>
    </row>
    <row r="98" spans="1:115" ht="12.75" hidden="1" customHeight="1">
      <c r="A98" s="284"/>
      <c r="B98" s="339"/>
      <c r="C98" s="276" t="s">
        <v>308</v>
      </c>
      <c r="D98" s="277"/>
      <c r="E98" s="242">
        <f>I98+M98+Q98+U98+Y98+AJ98+AN98+AR98+AV98+BD98+BH98+BX98+CF98+CJ98+CN98+CR98+CV98+CZ98+AZ98+BL98+BT98</f>
        <v>0</v>
      </c>
      <c r="F98" s="241">
        <f>J98+N98+R98+V98+Z98+AK98+AO98+AS98+AW98+BE98+BI98+BY98+CG98+CK98+CO98+CS98+CW98+DA98+BM98+BU98</f>
        <v>0</v>
      </c>
      <c r="G98" s="346">
        <f t="shared" si="37"/>
        <v>0</v>
      </c>
      <c r="H98" s="346" t="e">
        <f t="shared" si="67"/>
        <v>#DIV/0!</v>
      </c>
      <c r="I98" s="242"/>
      <c r="J98" s="242"/>
      <c r="K98" s="347">
        <f>J98-I98</f>
        <v>0</v>
      </c>
      <c r="L98" s="279" t="e">
        <f>J98/I98</f>
        <v>#DIV/0!</v>
      </c>
      <c r="M98" s="242"/>
      <c r="N98" s="242"/>
      <c r="O98" s="347"/>
      <c r="P98" s="347"/>
      <c r="Q98" s="242"/>
      <c r="R98" s="242"/>
      <c r="S98" s="347"/>
      <c r="T98" s="347"/>
      <c r="U98" s="242"/>
      <c r="V98" s="242"/>
      <c r="W98" s="347"/>
      <c r="X98" s="347"/>
      <c r="Y98" s="242">
        <f t="shared" ref="Y98:Z139" si="106">AC98</f>
        <v>0</v>
      </c>
      <c r="Z98" s="242">
        <f t="shared" si="106"/>
        <v>0</v>
      </c>
      <c r="AA98" s="347"/>
      <c r="AB98" s="347"/>
      <c r="AC98" s="242"/>
      <c r="AD98" s="242"/>
      <c r="AE98" s="347">
        <f>AD98-AC98</f>
        <v>0</v>
      </c>
      <c r="AF98" s="347" t="e">
        <f>AD98/AC98</f>
        <v>#DIV/0!</v>
      </c>
      <c r="AG98" s="242"/>
      <c r="AH98" s="242"/>
      <c r="AI98" s="347"/>
      <c r="AJ98" s="242"/>
      <c r="AK98" s="242"/>
      <c r="AL98" s="347">
        <f>AK98-AJ98</f>
        <v>0</v>
      </c>
      <c r="AM98" s="347"/>
      <c r="AN98" s="242"/>
      <c r="AO98" s="242"/>
      <c r="AP98" s="347"/>
      <c r="AQ98" s="347"/>
      <c r="AR98" s="242"/>
      <c r="AS98" s="242"/>
      <c r="AT98" s="347">
        <f>AS98-AR98</f>
        <v>0</v>
      </c>
      <c r="AU98" s="347"/>
      <c r="AV98" s="242"/>
      <c r="AW98" s="242"/>
      <c r="AX98" s="347"/>
      <c r="AY98" s="347"/>
      <c r="AZ98" s="242"/>
      <c r="BA98" s="242"/>
      <c r="BB98" s="347"/>
      <c r="BC98" s="347"/>
      <c r="BD98" s="242"/>
      <c r="BE98" s="242"/>
      <c r="BF98" s="347"/>
      <c r="BG98" s="347"/>
      <c r="BH98" s="242"/>
      <c r="BI98" s="242"/>
      <c r="BJ98" s="347"/>
      <c r="BK98" s="347"/>
      <c r="BL98" s="242"/>
      <c r="BM98" s="242"/>
      <c r="BN98" s="347">
        <f t="shared" si="69"/>
        <v>0</v>
      </c>
      <c r="BO98" s="347"/>
      <c r="BP98" s="242"/>
      <c r="BQ98" s="242"/>
      <c r="BR98" s="347">
        <f t="shared" si="70"/>
        <v>0</v>
      </c>
      <c r="BS98" s="347"/>
      <c r="BT98" s="242"/>
      <c r="BU98" s="242"/>
      <c r="BV98" s="347">
        <f t="shared" si="99"/>
        <v>0</v>
      </c>
      <c r="BW98" s="347"/>
      <c r="BX98" s="242"/>
      <c r="BY98" s="242"/>
      <c r="BZ98" s="347"/>
      <c r="CA98" s="347"/>
      <c r="CB98" s="242"/>
      <c r="CC98" s="242"/>
      <c r="CD98" s="347">
        <f t="shared" si="100"/>
        <v>0</v>
      </c>
      <c r="CE98" s="347"/>
      <c r="CF98" s="242"/>
      <c r="CG98" s="241"/>
      <c r="CH98" s="348"/>
      <c r="CI98" s="348" t="e">
        <f>CG98/CF98</f>
        <v>#DIV/0!</v>
      </c>
      <c r="CJ98" s="241"/>
      <c r="CK98" s="241"/>
      <c r="CL98" s="347"/>
      <c r="CM98" s="335" t="e">
        <f>CK98/CJ98</f>
        <v>#DIV/0!</v>
      </c>
      <c r="CN98" s="241"/>
      <c r="CO98" s="241"/>
      <c r="CP98" s="348">
        <f>CO98-CN98</f>
        <v>0</v>
      </c>
      <c r="CQ98" s="348"/>
      <c r="CR98" s="239"/>
      <c r="CS98" s="239"/>
      <c r="CT98" s="344"/>
      <c r="CU98" s="345"/>
      <c r="CV98" s="239"/>
      <c r="CW98" s="239"/>
      <c r="CX98" s="344"/>
      <c r="CY98" s="345"/>
      <c r="CZ98" s="239"/>
      <c r="DA98" s="239"/>
      <c r="DB98" s="344">
        <f t="shared" si="101"/>
        <v>0</v>
      </c>
      <c r="DC98" s="345"/>
      <c r="DD98" s="241"/>
      <c r="DE98" s="241"/>
      <c r="DF98" s="348">
        <f>DE98-DD98</f>
        <v>0</v>
      </c>
      <c r="DG98" s="348"/>
      <c r="DH98" s="241"/>
      <c r="DI98" s="241"/>
      <c r="DJ98" s="348">
        <f>DI98-DH98</f>
        <v>0</v>
      </c>
      <c r="DK98" s="348"/>
    </row>
    <row r="99" spans="1:115" ht="16.5" customHeight="1">
      <c r="A99" s="284"/>
      <c r="B99" s="357" t="s">
        <v>647</v>
      </c>
      <c r="C99" s="276" t="s">
        <v>721</v>
      </c>
      <c r="D99" s="277">
        <v>1.6</v>
      </c>
      <c r="E99" s="242">
        <v>1.6</v>
      </c>
      <c r="F99" s="242">
        <f>J99+N99+R99+V99+AK99+AO99+AW99+BM99+BQ99+CG99+CK99+CO99+DE99+DI99</f>
        <v>30.733999999999998</v>
      </c>
      <c r="G99" s="346">
        <f t="shared" si="37"/>
        <v>29.133999999999997</v>
      </c>
      <c r="H99" s="346">
        <f t="shared" si="67"/>
        <v>19.208749999999998</v>
      </c>
      <c r="I99" s="242"/>
      <c r="J99" s="242"/>
      <c r="K99" s="347"/>
      <c r="L99" s="279"/>
      <c r="M99" s="242"/>
      <c r="N99" s="242"/>
      <c r="O99" s="347">
        <f t="shared" ref="O99:O139" si="107">N99-M99</f>
        <v>0</v>
      </c>
      <c r="P99" s="347"/>
      <c r="Q99" s="242"/>
      <c r="R99" s="242"/>
      <c r="S99" s="347">
        <f t="shared" ref="S99:S139" si="108">R99-Q99</f>
        <v>0</v>
      </c>
      <c r="T99" s="347"/>
      <c r="U99" s="242"/>
      <c r="V99" s="242"/>
      <c r="W99" s="347">
        <f t="shared" ref="W99:W139" si="109">V99-U99</f>
        <v>0</v>
      </c>
      <c r="X99" s="347"/>
      <c r="Y99" s="242">
        <f t="shared" si="106"/>
        <v>0</v>
      </c>
      <c r="Z99" s="242">
        <f t="shared" si="106"/>
        <v>0</v>
      </c>
      <c r="AA99" s="347"/>
      <c r="AB99" s="347"/>
      <c r="AC99" s="242"/>
      <c r="AD99" s="242"/>
      <c r="AE99" s="347"/>
      <c r="AF99" s="347"/>
      <c r="AG99" s="242"/>
      <c r="AH99" s="242"/>
      <c r="AI99" s="347"/>
      <c r="AJ99" s="241">
        <v>20.9</v>
      </c>
      <c r="AK99" s="241">
        <v>20.9</v>
      </c>
      <c r="AL99" s="347"/>
      <c r="AM99" s="347"/>
      <c r="AN99" s="242"/>
      <c r="AO99" s="242"/>
      <c r="AP99" s="347">
        <f t="shared" ref="AP99:AP150" si="110">AO99-AN99</f>
        <v>0</v>
      </c>
      <c r="AQ99" s="347"/>
      <c r="AR99" s="242"/>
      <c r="AS99" s="242"/>
      <c r="AT99" s="347"/>
      <c r="AU99" s="347"/>
      <c r="AV99" s="242"/>
      <c r="AW99" s="242"/>
      <c r="AX99" s="347"/>
      <c r="AY99" s="347"/>
      <c r="AZ99" s="242"/>
      <c r="BA99" s="242"/>
      <c r="BB99" s="347"/>
      <c r="BC99" s="347"/>
      <c r="BD99" s="242"/>
      <c r="BE99" s="242"/>
      <c r="BF99" s="347"/>
      <c r="BG99" s="347"/>
      <c r="BH99" s="242"/>
      <c r="BI99" s="242"/>
      <c r="BJ99" s="347"/>
      <c r="BK99" s="347"/>
      <c r="BL99" s="242"/>
      <c r="BM99" s="242"/>
      <c r="BN99" s="347"/>
      <c r="BO99" s="347"/>
      <c r="BP99" s="242"/>
      <c r="BQ99" s="242"/>
      <c r="BR99" s="347"/>
      <c r="BS99" s="347"/>
      <c r="BT99" s="242"/>
      <c r="BU99" s="242"/>
      <c r="BV99" s="347"/>
      <c r="BW99" s="347"/>
      <c r="BX99" s="242"/>
      <c r="BY99" s="242"/>
      <c r="BZ99" s="347"/>
      <c r="CA99" s="347"/>
      <c r="CB99" s="242"/>
      <c r="CC99" s="242"/>
      <c r="CD99" s="347"/>
      <c r="CE99" s="347"/>
      <c r="CF99" s="241">
        <v>9.8339999999999996</v>
      </c>
      <c r="CG99" s="241">
        <v>9.8339999999999996</v>
      </c>
      <c r="CH99" s="348">
        <f t="shared" ref="CH99:CH152" si="111">CG99-CF99</f>
        <v>0</v>
      </c>
      <c r="CI99" s="348"/>
      <c r="CJ99" s="241"/>
      <c r="CK99" s="241"/>
      <c r="CL99" s="347"/>
      <c r="CM99" s="335"/>
      <c r="CN99" s="241"/>
      <c r="CO99" s="241"/>
      <c r="CP99" s="348"/>
      <c r="CQ99" s="348"/>
      <c r="CR99" s="239"/>
      <c r="CS99" s="239"/>
      <c r="CT99" s="344"/>
      <c r="CU99" s="345"/>
      <c r="CV99" s="239"/>
      <c r="CW99" s="239"/>
      <c r="CX99" s="344"/>
      <c r="CY99" s="345"/>
      <c r="CZ99" s="239"/>
      <c r="DA99" s="239"/>
      <c r="DB99" s="344"/>
      <c r="DC99" s="345"/>
      <c r="DD99" s="241"/>
      <c r="DE99" s="241"/>
      <c r="DF99" s="348"/>
      <c r="DG99" s="348"/>
      <c r="DH99" s="241"/>
      <c r="DI99" s="241"/>
      <c r="DJ99" s="348"/>
      <c r="DK99" s="348"/>
    </row>
    <row r="100" spans="1:115" ht="12.75" hidden="1" customHeight="1">
      <c r="A100" s="274"/>
      <c r="B100" s="339"/>
      <c r="C100" s="274" t="s">
        <v>309</v>
      </c>
      <c r="D100" s="275"/>
      <c r="E100" s="242">
        <f>I100+M100+Q100+U100+Y100+AJ100+AN100+AR100+AV100+BD100+BH100+BX100+CF100+CJ100+CN100+CR100+CV100+CZ100+AZ100+BL100+BT100</f>
        <v>0</v>
      </c>
      <c r="F100" s="242">
        <f t="shared" ref="F100:F148" si="112">J100+N100+R100+V100+AK100+AO100+AW100+BM100+BQ100+CG100+CK100+CO100+DE100+DI100</f>
        <v>0</v>
      </c>
      <c r="G100" s="346">
        <f t="shared" si="37"/>
        <v>0</v>
      </c>
      <c r="H100" s="346" t="e">
        <f t="shared" si="67"/>
        <v>#DIV/0!</v>
      </c>
      <c r="I100" s="242"/>
      <c r="J100" s="242"/>
      <c r="K100" s="347">
        <f t="shared" ref="K100:K150" si="113">J100-I100</f>
        <v>0</v>
      </c>
      <c r="L100" s="279" t="e">
        <f>J100/I100</f>
        <v>#DIV/0!</v>
      </c>
      <c r="M100" s="242"/>
      <c r="N100" s="242"/>
      <c r="O100" s="347">
        <f t="shared" si="107"/>
        <v>0</v>
      </c>
      <c r="P100" s="347"/>
      <c r="Q100" s="242"/>
      <c r="R100" s="242"/>
      <c r="S100" s="347">
        <f t="shared" si="108"/>
        <v>0</v>
      </c>
      <c r="T100" s="347"/>
      <c r="U100" s="242"/>
      <c r="V100" s="242"/>
      <c r="W100" s="347">
        <f t="shared" si="109"/>
        <v>0</v>
      </c>
      <c r="X100" s="347"/>
      <c r="Y100" s="242">
        <f t="shared" si="106"/>
        <v>0</v>
      </c>
      <c r="Z100" s="242">
        <f t="shared" si="106"/>
        <v>0</v>
      </c>
      <c r="AA100" s="347">
        <f t="shared" ref="AA100:AA139" si="114">Z100-Y100</f>
        <v>0</v>
      </c>
      <c r="AB100" s="347"/>
      <c r="AC100" s="242"/>
      <c r="AD100" s="242"/>
      <c r="AE100" s="347">
        <f t="shared" ref="AE100:AE135" si="115">AD100-AC100</f>
        <v>0</v>
      </c>
      <c r="AF100" s="347" t="e">
        <f>AD100/AC100</f>
        <v>#DIV/0!</v>
      </c>
      <c r="AG100" s="242"/>
      <c r="AH100" s="242"/>
      <c r="AI100" s="347"/>
      <c r="AJ100" s="242"/>
      <c r="AK100" s="242"/>
      <c r="AL100" s="347">
        <f t="shared" ref="AL100:AL139" si="116">AK100-AJ100</f>
        <v>0</v>
      </c>
      <c r="AM100" s="347"/>
      <c r="AN100" s="242"/>
      <c r="AO100" s="242"/>
      <c r="AP100" s="347">
        <f t="shared" si="110"/>
        <v>0</v>
      </c>
      <c r="AQ100" s="347"/>
      <c r="AR100" s="347"/>
      <c r="AS100" s="347"/>
      <c r="AT100" s="347">
        <f>AS100-AR100</f>
        <v>0</v>
      </c>
      <c r="AU100" s="347"/>
      <c r="AV100" s="242"/>
      <c r="AW100" s="242"/>
      <c r="AX100" s="347">
        <f t="shared" ref="AX100:AX149" si="117">AW100-AV100</f>
        <v>0</v>
      </c>
      <c r="AY100" s="347"/>
      <c r="AZ100" s="242"/>
      <c r="BA100" s="242"/>
      <c r="BB100" s="347">
        <v>0</v>
      </c>
      <c r="BC100" s="347"/>
      <c r="BD100" s="242"/>
      <c r="BE100" s="242"/>
      <c r="BF100" s="347">
        <f t="shared" ref="BF100:BF152" si="118">BE100-BD100</f>
        <v>0</v>
      </c>
      <c r="BG100" s="347"/>
      <c r="BH100" s="242"/>
      <c r="BI100" s="242"/>
      <c r="BJ100" s="347">
        <f t="shared" ref="BJ100:BJ152" si="119">BI100-BH100</f>
        <v>0</v>
      </c>
      <c r="BK100" s="347"/>
      <c r="BL100" s="242"/>
      <c r="BM100" s="242"/>
      <c r="BN100" s="347">
        <f t="shared" ref="BN100:BN151" si="120">BM100-BL100</f>
        <v>0</v>
      </c>
      <c r="BO100" s="347"/>
      <c r="BP100" s="242"/>
      <c r="BQ100" s="242"/>
      <c r="BR100" s="347">
        <f t="shared" ref="BR100:BR151" si="121">BQ100-BP100</f>
        <v>0</v>
      </c>
      <c r="BS100" s="347"/>
      <c r="BT100" s="242"/>
      <c r="BU100" s="242"/>
      <c r="BV100" s="347">
        <f t="shared" ref="BV100:BV151" si="122">BU100-BT100</f>
        <v>0</v>
      </c>
      <c r="BW100" s="347"/>
      <c r="BX100" s="242"/>
      <c r="BY100" s="242"/>
      <c r="BZ100" s="347">
        <f t="shared" ref="BZ100:BZ152" si="123">BY100-BX100</f>
        <v>0</v>
      </c>
      <c r="CA100" s="347"/>
      <c r="CB100" s="242"/>
      <c r="CC100" s="242"/>
      <c r="CD100" s="347">
        <f t="shared" ref="CD100:CD151" si="124">CC100-CB100</f>
        <v>0</v>
      </c>
      <c r="CE100" s="347"/>
      <c r="CF100" s="242"/>
      <c r="CG100" s="241"/>
      <c r="CH100" s="348">
        <f t="shared" si="111"/>
        <v>0</v>
      </c>
      <c r="CI100" s="348"/>
      <c r="CJ100" s="241"/>
      <c r="CK100" s="241"/>
      <c r="CL100" s="347">
        <f t="shared" ref="CL100:CL152" si="125">CK100-CJ100</f>
        <v>0</v>
      </c>
      <c r="CM100" s="335"/>
      <c r="CN100" s="348"/>
      <c r="CO100" s="348"/>
      <c r="CP100" s="348">
        <f>CO100-CN100</f>
        <v>0</v>
      </c>
      <c r="CQ100" s="348"/>
      <c r="CR100" s="343"/>
      <c r="CS100" s="343"/>
      <c r="CT100" s="344"/>
      <c r="CU100" s="345"/>
      <c r="CV100" s="239"/>
      <c r="CW100" s="239"/>
      <c r="CX100" s="344"/>
      <c r="CY100" s="345"/>
      <c r="CZ100" s="239"/>
      <c r="DA100" s="239"/>
      <c r="DB100" s="344">
        <f t="shared" ref="DB100:DB152" si="126">DA100-CZ100</f>
        <v>0</v>
      </c>
      <c r="DC100" s="345"/>
      <c r="DD100" s="348"/>
      <c r="DE100" s="348"/>
      <c r="DF100" s="348">
        <f>DE100-DD100</f>
        <v>0</v>
      </c>
      <c r="DG100" s="348"/>
      <c r="DH100" s="348"/>
      <c r="DI100" s="348"/>
      <c r="DJ100" s="348">
        <f>DI100-DH100</f>
        <v>0</v>
      </c>
      <c r="DK100" s="348"/>
    </row>
    <row r="101" spans="1:115" ht="12.75" customHeight="1">
      <c r="A101" s="274"/>
      <c r="B101" s="339">
        <v>1718002126</v>
      </c>
      <c r="C101" s="274" t="s">
        <v>310</v>
      </c>
      <c r="D101" s="275">
        <v>2.7</v>
      </c>
      <c r="E101" s="242">
        <v>2.7</v>
      </c>
      <c r="F101" s="242">
        <f t="shared" si="112"/>
        <v>0</v>
      </c>
      <c r="G101" s="346">
        <f t="shared" si="37"/>
        <v>-2.7</v>
      </c>
      <c r="H101" s="346">
        <f t="shared" si="67"/>
        <v>0</v>
      </c>
      <c r="I101" s="242"/>
      <c r="J101" s="241"/>
      <c r="K101" s="347">
        <f t="shared" si="113"/>
        <v>0</v>
      </c>
      <c r="L101" s="279">
        <v>0</v>
      </c>
      <c r="M101" s="241"/>
      <c r="N101" s="241"/>
      <c r="O101" s="347">
        <f t="shared" si="107"/>
        <v>0</v>
      </c>
      <c r="P101" s="347">
        <v>0</v>
      </c>
      <c r="Q101" s="242">
        <v>10.532080000000001</v>
      </c>
      <c r="R101" s="242"/>
      <c r="S101" s="347">
        <f t="shared" si="108"/>
        <v>-10.532080000000001</v>
      </c>
      <c r="T101" s="347"/>
      <c r="U101" s="242"/>
      <c r="V101" s="242"/>
      <c r="W101" s="347">
        <f t="shared" si="109"/>
        <v>0</v>
      </c>
      <c r="X101" s="347"/>
      <c r="Y101" s="242">
        <f t="shared" si="106"/>
        <v>0</v>
      </c>
      <c r="Z101" s="242">
        <f t="shared" si="106"/>
        <v>0</v>
      </c>
      <c r="AA101" s="347">
        <f t="shared" si="114"/>
        <v>0</v>
      </c>
      <c r="AB101" s="347"/>
      <c r="AC101" s="242"/>
      <c r="AD101" s="242"/>
      <c r="AE101" s="347">
        <f t="shared" si="115"/>
        <v>0</v>
      </c>
      <c r="AF101" s="347"/>
      <c r="AG101" s="242"/>
      <c r="AH101" s="242"/>
      <c r="AI101" s="347"/>
      <c r="AJ101" s="242"/>
      <c r="AK101" s="242"/>
      <c r="AL101" s="347">
        <f t="shared" si="116"/>
        <v>0</v>
      </c>
      <c r="AM101" s="347"/>
      <c r="AN101" s="242"/>
      <c r="AO101" s="242"/>
      <c r="AP101" s="347">
        <f t="shared" si="110"/>
        <v>0</v>
      </c>
      <c r="AQ101" s="347"/>
      <c r="AR101" s="347"/>
      <c r="AS101" s="347"/>
      <c r="AT101" s="347"/>
      <c r="AU101" s="347"/>
      <c r="AV101" s="242"/>
      <c r="AW101" s="242"/>
      <c r="AX101" s="347">
        <f>AW101-AV101</f>
        <v>0</v>
      </c>
      <c r="AY101" s="347"/>
      <c r="AZ101" s="242"/>
      <c r="BA101" s="242"/>
      <c r="BB101" s="347">
        <v>0</v>
      </c>
      <c r="BC101" s="347"/>
      <c r="BD101" s="242"/>
      <c r="BE101" s="242"/>
      <c r="BF101" s="347">
        <f t="shared" si="118"/>
        <v>0</v>
      </c>
      <c r="BG101" s="347"/>
      <c r="BH101" s="242"/>
      <c r="BI101" s="242"/>
      <c r="BJ101" s="347">
        <f t="shared" si="119"/>
        <v>0</v>
      </c>
      <c r="BK101" s="347"/>
      <c r="BL101" s="242"/>
      <c r="BM101" s="242"/>
      <c r="BN101" s="347">
        <f t="shared" si="120"/>
        <v>0</v>
      </c>
      <c r="BO101" s="347"/>
      <c r="BP101" s="242"/>
      <c r="BQ101" s="242"/>
      <c r="BR101" s="347">
        <f t="shared" si="121"/>
        <v>0</v>
      </c>
      <c r="BS101" s="347"/>
      <c r="BT101" s="242"/>
      <c r="BU101" s="242"/>
      <c r="BV101" s="347">
        <f t="shared" si="122"/>
        <v>0</v>
      </c>
      <c r="BW101" s="347"/>
      <c r="BX101" s="242"/>
      <c r="BY101" s="242"/>
      <c r="BZ101" s="347">
        <f t="shared" si="123"/>
        <v>0</v>
      </c>
      <c r="CA101" s="347"/>
      <c r="CB101" s="242"/>
      <c r="CC101" s="242"/>
      <c r="CD101" s="347">
        <f t="shared" si="124"/>
        <v>0</v>
      </c>
      <c r="CE101" s="347"/>
      <c r="CF101" s="314"/>
      <c r="CG101" s="246"/>
      <c r="CH101" s="348">
        <f t="shared" si="111"/>
        <v>0</v>
      </c>
      <c r="CI101" s="348"/>
      <c r="CJ101" s="241"/>
      <c r="CK101" s="241"/>
      <c r="CL101" s="347">
        <f t="shared" si="125"/>
        <v>0</v>
      </c>
      <c r="CM101" s="335"/>
      <c r="CN101" s="348"/>
      <c r="CO101" s="348"/>
      <c r="CP101" s="348">
        <v>0</v>
      </c>
      <c r="CQ101" s="348"/>
      <c r="CR101" s="343"/>
      <c r="CS101" s="343"/>
      <c r="CT101" s="344"/>
      <c r="CU101" s="345"/>
      <c r="CV101" s="239"/>
      <c r="CW101" s="239"/>
      <c r="CX101" s="344"/>
      <c r="CY101" s="345"/>
      <c r="CZ101" s="239"/>
      <c r="DA101" s="239"/>
      <c r="DB101" s="344">
        <f t="shared" si="126"/>
        <v>0</v>
      </c>
      <c r="DC101" s="345"/>
      <c r="DD101" s="348"/>
      <c r="DE101" s="348"/>
      <c r="DF101" s="348">
        <v>0</v>
      </c>
      <c r="DG101" s="348"/>
      <c r="DH101" s="348"/>
      <c r="DI101" s="348"/>
      <c r="DJ101" s="348">
        <v>0</v>
      </c>
      <c r="DK101" s="348"/>
    </row>
    <row r="102" spans="1:115" ht="12.75" customHeight="1">
      <c r="A102" s="274"/>
      <c r="B102" s="339">
        <v>1718002246</v>
      </c>
      <c r="C102" s="274" t="s">
        <v>311</v>
      </c>
      <c r="D102" s="275">
        <v>766.3</v>
      </c>
      <c r="E102" s="242">
        <v>766.3</v>
      </c>
      <c r="F102" s="242">
        <f t="shared" si="112"/>
        <v>0</v>
      </c>
      <c r="G102" s="346">
        <f t="shared" ref="G102:G152" si="127">F102-E102</f>
        <v>-766.3</v>
      </c>
      <c r="H102" s="346">
        <f t="shared" si="67"/>
        <v>0</v>
      </c>
      <c r="I102" s="241"/>
      <c r="J102" s="241"/>
      <c r="K102" s="347">
        <f t="shared" si="113"/>
        <v>0</v>
      </c>
      <c r="L102" s="279"/>
      <c r="M102" s="360">
        <v>0.27700000000000002</v>
      </c>
      <c r="N102" s="360"/>
      <c r="O102" s="347">
        <f t="shared" si="107"/>
        <v>-0.27700000000000002</v>
      </c>
      <c r="P102" s="347"/>
      <c r="Q102" s="241">
        <v>58.254010000000001</v>
      </c>
      <c r="R102" s="241"/>
      <c r="S102" s="347">
        <f t="shared" si="108"/>
        <v>-58.254010000000001</v>
      </c>
      <c r="T102" s="347"/>
      <c r="U102" s="242"/>
      <c r="V102" s="242"/>
      <c r="W102" s="347">
        <f t="shared" si="109"/>
        <v>0</v>
      </c>
      <c r="X102" s="347"/>
      <c r="Y102" s="242">
        <f t="shared" si="106"/>
        <v>0</v>
      </c>
      <c r="Z102" s="242">
        <f t="shared" si="106"/>
        <v>0</v>
      </c>
      <c r="AA102" s="347">
        <f t="shared" si="114"/>
        <v>0</v>
      </c>
      <c r="AB102" s="347"/>
      <c r="AC102" s="242"/>
      <c r="AD102" s="242"/>
      <c r="AE102" s="347">
        <f t="shared" si="115"/>
        <v>0</v>
      </c>
      <c r="AF102" s="347"/>
      <c r="AG102" s="242"/>
      <c r="AH102" s="242"/>
      <c r="AI102" s="347"/>
      <c r="AJ102" s="242"/>
      <c r="AK102" s="242"/>
      <c r="AL102" s="347">
        <f t="shared" si="116"/>
        <v>0</v>
      </c>
      <c r="AM102" s="347"/>
      <c r="AN102" s="242"/>
      <c r="AO102" s="242"/>
      <c r="AP102" s="347">
        <f t="shared" si="110"/>
        <v>0</v>
      </c>
      <c r="AQ102" s="347"/>
      <c r="AR102" s="347"/>
      <c r="AS102" s="347"/>
      <c r="AT102" s="347"/>
      <c r="AU102" s="347"/>
      <c r="AV102" s="242"/>
      <c r="AW102" s="242"/>
      <c r="AX102" s="347">
        <f t="shared" si="117"/>
        <v>0</v>
      </c>
      <c r="AY102" s="347"/>
      <c r="AZ102" s="242"/>
      <c r="BA102" s="242"/>
      <c r="BB102" s="347">
        <v>0</v>
      </c>
      <c r="BC102" s="347"/>
      <c r="BD102" s="242"/>
      <c r="BE102" s="242"/>
      <c r="BF102" s="347">
        <f t="shared" si="118"/>
        <v>0</v>
      </c>
      <c r="BG102" s="347"/>
      <c r="BH102" s="242"/>
      <c r="BI102" s="242"/>
      <c r="BJ102" s="347">
        <f t="shared" si="119"/>
        <v>0</v>
      </c>
      <c r="BK102" s="347"/>
      <c r="BL102" s="242"/>
      <c r="BM102" s="242"/>
      <c r="BN102" s="347">
        <f t="shared" si="120"/>
        <v>0</v>
      </c>
      <c r="BO102" s="347"/>
      <c r="BP102" s="242"/>
      <c r="BQ102" s="242"/>
      <c r="BR102" s="347">
        <f t="shared" si="121"/>
        <v>0</v>
      </c>
      <c r="BS102" s="347"/>
      <c r="BT102" s="242"/>
      <c r="BU102" s="242"/>
      <c r="BV102" s="347">
        <f t="shared" si="122"/>
        <v>0</v>
      </c>
      <c r="BW102" s="347"/>
      <c r="BX102" s="242"/>
      <c r="BY102" s="242"/>
      <c r="BZ102" s="347">
        <f t="shared" si="123"/>
        <v>0</v>
      </c>
      <c r="CA102" s="347"/>
      <c r="CB102" s="242"/>
      <c r="CC102" s="242"/>
      <c r="CD102" s="347">
        <f t="shared" si="124"/>
        <v>0</v>
      </c>
      <c r="CE102" s="347"/>
      <c r="CF102" s="242"/>
      <c r="CG102" s="241"/>
      <c r="CH102" s="348">
        <f t="shared" si="111"/>
        <v>0</v>
      </c>
      <c r="CI102" s="348"/>
      <c r="CJ102" s="241"/>
      <c r="CK102" s="241"/>
      <c r="CL102" s="347">
        <f t="shared" si="125"/>
        <v>0</v>
      </c>
      <c r="CM102" s="335"/>
      <c r="CN102" s="348"/>
      <c r="CO102" s="348"/>
      <c r="CP102" s="348">
        <v>0</v>
      </c>
      <c r="CQ102" s="348"/>
      <c r="CR102" s="343"/>
      <c r="CS102" s="343"/>
      <c r="CT102" s="344"/>
      <c r="CU102" s="345"/>
      <c r="CV102" s="239"/>
      <c r="CW102" s="239"/>
      <c r="CX102" s="344"/>
      <c r="CY102" s="345"/>
      <c r="CZ102" s="239"/>
      <c r="DA102" s="239"/>
      <c r="DB102" s="344">
        <f t="shared" si="126"/>
        <v>0</v>
      </c>
      <c r="DC102" s="345"/>
      <c r="DD102" s="348"/>
      <c r="DE102" s="348"/>
      <c r="DF102" s="348">
        <v>0</v>
      </c>
      <c r="DG102" s="348"/>
      <c r="DH102" s="348"/>
      <c r="DI102" s="348"/>
      <c r="DJ102" s="348">
        <v>0</v>
      </c>
      <c r="DK102" s="348"/>
    </row>
    <row r="103" spans="1:115">
      <c r="A103" s="274"/>
      <c r="B103" s="339">
        <v>5406306334</v>
      </c>
      <c r="C103" s="274" t="s">
        <v>722</v>
      </c>
      <c r="D103" s="242">
        <v>0.5</v>
      </c>
      <c r="E103" s="242">
        <v>0.5</v>
      </c>
      <c r="F103" s="242">
        <f t="shared" si="112"/>
        <v>0</v>
      </c>
      <c r="G103" s="346">
        <f t="shared" si="127"/>
        <v>-0.5</v>
      </c>
      <c r="H103" s="346">
        <f t="shared" si="67"/>
        <v>0</v>
      </c>
      <c r="I103" s="241"/>
      <c r="J103" s="241"/>
      <c r="K103" s="347">
        <f t="shared" si="113"/>
        <v>0</v>
      </c>
      <c r="L103" s="279">
        <v>0</v>
      </c>
      <c r="M103" s="242"/>
      <c r="N103" s="242"/>
      <c r="O103" s="347">
        <f t="shared" si="107"/>
        <v>0</v>
      </c>
      <c r="P103" s="347"/>
      <c r="Q103" s="242"/>
      <c r="R103" s="242"/>
      <c r="S103" s="347">
        <f t="shared" si="108"/>
        <v>0</v>
      </c>
      <c r="T103" s="347"/>
      <c r="U103" s="242"/>
      <c r="V103" s="242"/>
      <c r="W103" s="347">
        <f t="shared" si="109"/>
        <v>0</v>
      </c>
      <c r="X103" s="347"/>
      <c r="Y103" s="242">
        <f t="shared" si="106"/>
        <v>0</v>
      </c>
      <c r="Z103" s="242">
        <f t="shared" si="106"/>
        <v>0</v>
      </c>
      <c r="AA103" s="347">
        <f t="shared" si="114"/>
        <v>0</v>
      </c>
      <c r="AB103" s="347"/>
      <c r="AC103" s="242"/>
      <c r="AD103" s="242"/>
      <c r="AE103" s="347">
        <f t="shared" si="115"/>
        <v>0</v>
      </c>
      <c r="AF103" s="347"/>
      <c r="AG103" s="242"/>
      <c r="AH103" s="242"/>
      <c r="AI103" s="347"/>
      <c r="AJ103" s="242"/>
      <c r="AK103" s="242"/>
      <c r="AL103" s="347">
        <f t="shared" si="116"/>
        <v>0</v>
      </c>
      <c r="AM103" s="347"/>
      <c r="AN103" s="242"/>
      <c r="AO103" s="242"/>
      <c r="AP103" s="347">
        <f t="shared" si="110"/>
        <v>0</v>
      </c>
      <c r="AQ103" s="347"/>
      <c r="AR103" s="347"/>
      <c r="AS103" s="347"/>
      <c r="AT103" s="347"/>
      <c r="AU103" s="347"/>
      <c r="AV103" s="242"/>
      <c r="AW103" s="242"/>
      <c r="AX103" s="347">
        <f t="shared" si="117"/>
        <v>0</v>
      </c>
      <c r="AY103" s="347"/>
      <c r="AZ103" s="242"/>
      <c r="BA103" s="242"/>
      <c r="BB103" s="347">
        <v>0</v>
      </c>
      <c r="BC103" s="347"/>
      <c r="BD103" s="242"/>
      <c r="BE103" s="242"/>
      <c r="BF103" s="347">
        <f t="shared" si="118"/>
        <v>0</v>
      </c>
      <c r="BG103" s="347"/>
      <c r="BH103" s="242"/>
      <c r="BI103" s="242"/>
      <c r="BJ103" s="347">
        <f t="shared" si="119"/>
        <v>0</v>
      </c>
      <c r="BK103" s="347"/>
      <c r="BL103" s="242"/>
      <c r="BM103" s="242"/>
      <c r="BN103" s="347">
        <f t="shared" si="120"/>
        <v>0</v>
      </c>
      <c r="BO103" s="347"/>
      <c r="BP103" s="242"/>
      <c r="BQ103" s="242"/>
      <c r="BR103" s="347">
        <f t="shared" si="121"/>
        <v>0</v>
      </c>
      <c r="BS103" s="347"/>
      <c r="BT103" s="242"/>
      <c r="BU103" s="242"/>
      <c r="BV103" s="347">
        <f t="shared" si="122"/>
        <v>0</v>
      </c>
      <c r="BW103" s="347"/>
      <c r="BX103" s="242"/>
      <c r="BY103" s="242"/>
      <c r="BZ103" s="347">
        <f t="shared" si="123"/>
        <v>0</v>
      </c>
      <c r="CA103" s="347"/>
      <c r="CB103" s="242"/>
      <c r="CC103" s="242"/>
      <c r="CD103" s="347">
        <f t="shared" si="124"/>
        <v>0</v>
      </c>
      <c r="CE103" s="347"/>
      <c r="CF103" s="314"/>
      <c r="CG103" s="246"/>
      <c r="CH103" s="348">
        <f t="shared" si="111"/>
        <v>0</v>
      </c>
      <c r="CI103" s="348"/>
      <c r="CJ103" s="241"/>
      <c r="CK103" s="241"/>
      <c r="CL103" s="347">
        <f t="shared" si="125"/>
        <v>0</v>
      </c>
      <c r="CM103" s="335"/>
      <c r="CN103" s="348"/>
      <c r="CO103" s="348"/>
      <c r="CP103" s="348">
        <v>0</v>
      </c>
      <c r="CQ103" s="348"/>
      <c r="CR103" s="343"/>
      <c r="CS103" s="343"/>
      <c r="CT103" s="344"/>
      <c r="CU103" s="345"/>
      <c r="CV103" s="239"/>
      <c r="CW103" s="239"/>
      <c r="CX103" s="344"/>
      <c r="CY103" s="345"/>
      <c r="CZ103" s="239"/>
      <c r="DA103" s="239"/>
      <c r="DB103" s="344">
        <f t="shared" si="126"/>
        <v>0</v>
      </c>
      <c r="DC103" s="345"/>
      <c r="DD103" s="348"/>
      <c r="DE103" s="348"/>
      <c r="DF103" s="348">
        <v>0</v>
      </c>
      <c r="DG103" s="348"/>
      <c r="DH103" s="348"/>
      <c r="DI103" s="348"/>
      <c r="DJ103" s="348">
        <v>0</v>
      </c>
      <c r="DK103" s="348"/>
    </row>
    <row r="104" spans="1:115" ht="12.75" customHeight="1">
      <c r="A104" s="274"/>
      <c r="B104" s="339">
        <v>1718002510</v>
      </c>
      <c r="C104" s="274" t="s">
        <v>467</v>
      </c>
      <c r="D104" s="275">
        <v>41.1</v>
      </c>
      <c r="E104" s="242">
        <v>41.1</v>
      </c>
      <c r="F104" s="242">
        <f t="shared" si="112"/>
        <v>276.97406000000001</v>
      </c>
      <c r="G104" s="346">
        <f t="shared" si="127"/>
        <v>235.87406000000001</v>
      </c>
      <c r="H104" s="346">
        <f t="shared" si="67"/>
        <v>6.739028223844282</v>
      </c>
      <c r="I104" s="241">
        <v>878.90099999999995</v>
      </c>
      <c r="J104" s="241">
        <v>216.14599999999999</v>
      </c>
      <c r="K104" s="347">
        <f t="shared" si="113"/>
        <v>-662.755</v>
      </c>
      <c r="L104" s="347"/>
      <c r="M104" s="241">
        <v>0.3</v>
      </c>
      <c r="N104" s="241"/>
      <c r="O104" s="347">
        <f t="shared" si="107"/>
        <v>-0.3</v>
      </c>
      <c r="P104" s="347"/>
      <c r="Q104" s="242"/>
      <c r="R104" s="242"/>
      <c r="S104" s="347">
        <f t="shared" si="108"/>
        <v>0</v>
      </c>
      <c r="T104" s="347"/>
      <c r="U104" s="242"/>
      <c r="V104" s="242"/>
      <c r="W104" s="347">
        <f t="shared" si="109"/>
        <v>0</v>
      </c>
      <c r="X104" s="347"/>
      <c r="Y104" s="242">
        <f t="shared" si="106"/>
        <v>0</v>
      </c>
      <c r="Z104" s="242">
        <f t="shared" si="106"/>
        <v>0</v>
      </c>
      <c r="AA104" s="347">
        <f t="shared" si="114"/>
        <v>0</v>
      </c>
      <c r="AB104" s="347"/>
      <c r="AC104" s="242"/>
      <c r="AD104" s="242"/>
      <c r="AE104" s="347">
        <f t="shared" si="115"/>
        <v>0</v>
      </c>
      <c r="AF104" s="347"/>
      <c r="AG104" s="242"/>
      <c r="AH104" s="242"/>
      <c r="AI104" s="347"/>
      <c r="AJ104" s="242"/>
      <c r="AK104" s="242"/>
      <c r="AL104" s="347">
        <f t="shared" si="116"/>
        <v>0</v>
      </c>
      <c r="AM104" s="347"/>
      <c r="AN104" s="242"/>
      <c r="AO104" s="242"/>
      <c r="AP104" s="347">
        <f t="shared" si="110"/>
        <v>0</v>
      </c>
      <c r="AQ104" s="347"/>
      <c r="AR104" s="347"/>
      <c r="AS104" s="347"/>
      <c r="AT104" s="347"/>
      <c r="AU104" s="347"/>
      <c r="AV104" s="242"/>
      <c r="AW104" s="242"/>
      <c r="AX104" s="347">
        <f t="shared" si="117"/>
        <v>0</v>
      </c>
      <c r="AY104" s="347"/>
      <c r="AZ104" s="242"/>
      <c r="BA104" s="242"/>
      <c r="BB104" s="347">
        <v>0</v>
      </c>
      <c r="BC104" s="347"/>
      <c r="BD104" s="242"/>
      <c r="BE104" s="242"/>
      <c r="BF104" s="347">
        <f t="shared" si="118"/>
        <v>0</v>
      </c>
      <c r="BG104" s="347"/>
      <c r="BH104" s="242"/>
      <c r="BI104" s="242"/>
      <c r="BJ104" s="347">
        <f t="shared" si="119"/>
        <v>0</v>
      </c>
      <c r="BK104" s="347"/>
      <c r="BL104" s="242"/>
      <c r="BM104" s="242"/>
      <c r="BN104" s="347">
        <f t="shared" si="120"/>
        <v>0</v>
      </c>
      <c r="BO104" s="347"/>
      <c r="BP104" s="242"/>
      <c r="BQ104" s="242"/>
      <c r="BR104" s="347">
        <f t="shared" si="121"/>
        <v>0</v>
      </c>
      <c r="BS104" s="347"/>
      <c r="BT104" s="242"/>
      <c r="BU104" s="242"/>
      <c r="BV104" s="347">
        <f t="shared" si="122"/>
        <v>0</v>
      </c>
      <c r="BW104" s="347"/>
      <c r="BX104" s="242"/>
      <c r="BY104" s="242"/>
      <c r="BZ104" s="347">
        <f t="shared" si="123"/>
        <v>0</v>
      </c>
      <c r="CA104" s="347"/>
      <c r="CB104" s="242"/>
      <c r="CC104" s="242"/>
      <c r="CD104" s="347">
        <f t="shared" si="124"/>
        <v>0</v>
      </c>
      <c r="CE104" s="347"/>
      <c r="CF104" s="241">
        <v>0.08</v>
      </c>
      <c r="CG104" s="241"/>
      <c r="CH104" s="348">
        <f t="shared" si="111"/>
        <v>-0.08</v>
      </c>
      <c r="CI104" s="348"/>
      <c r="CJ104" s="241"/>
      <c r="CK104" s="241"/>
      <c r="CL104" s="347">
        <f t="shared" si="125"/>
        <v>0</v>
      </c>
      <c r="CM104" s="335"/>
      <c r="CN104" s="348"/>
      <c r="CO104" s="348"/>
      <c r="CP104" s="348">
        <v>0</v>
      </c>
      <c r="CQ104" s="348"/>
      <c r="CR104" s="343"/>
      <c r="CS104" s="343"/>
      <c r="CT104" s="344"/>
      <c r="CU104" s="345"/>
      <c r="CV104" s="239"/>
      <c r="CW104" s="239"/>
      <c r="CX104" s="344"/>
      <c r="CY104" s="345"/>
      <c r="CZ104" s="239"/>
      <c r="DA104" s="239"/>
      <c r="DB104" s="344">
        <f t="shared" si="126"/>
        <v>0</v>
      </c>
      <c r="DC104" s="345"/>
      <c r="DD104" s="348"/>
      <c r="DE104" s="348"/>
      <c r="DF104" s="348">
        <v>0</v>
      </c>
      <c r="DG104" s="348"/>
      <c r="DH104" s="348">
        <f>34.2155+1822.95304+422.59366</f>
        <v>2279.7622000000001</v>
      </c>
      <c r="DI104" s="348">
        <v>60.828060000000001</v>
      </c>
      <c r="DJ104" s="348">
        <f>DI104-DH104</f>
        <v>-2218.9341400000003</v>
      </c>
      <c r="DK104" s="348"/>
    </row>
    <row r="105" spans="1:115" hidden="1">
      <c r="A105" s="274"/>
      <c r="B105" s="339"/>
      <c r="C105" s="274" t="s">
        <v>313</v>
      </c>
      <c r="D105" s="275"/>
      <c r="E105" s="242">
        <f>I105+M105+Q105+U105+Y105+AJ105+AN105+AR105+AV105+BD105+BH105+BX105+CF105+CJ105+CN105+CR105+CV105+CZ105+AZ105+BL105+BT105</f>
        <v>0</v>
      </c>
      <c r="F105" s="242">
        <f t="shared" si="112"/>
        <v>0</v>
      </c>
      <c r="G105" s="346">
        <f t="shared" si="127"/>
        <v>0</v>
      </c>
      <c r="H105" s="346" t="e">
        <f t="shared" si="67"/>
        <v>#DIV/0!</v>
      </c>
      <c r="I105" s="241"/>
      <c r="J105" s="241"/>
      <c r="K105" s="347">
        <f t="shared" si="113"/>
        <v>0</v>
      </c>
      <c r="L105" s="347"/>
      <c r="M105" s="242"/>
      <c r="N105" s="242"/>
      <c r="O105" s="347">
        <f t="shared" si="107"/>
        <v>0</v>
      </c>
      <c r="P105" s="347"/>
      <c r="Q105" s="242"/>
      <c r="R105" s="242"/>
      <c r="S105" s="347">
        <f t="shared" si="108"/>
        <v>0</v>
      </c>
      <c r="T105" s="347"/>
      <c r="U105" s="242"/>
      <c r="V105" s="242"/>
      <c r="W105" s="347">
        <f t="shared" si="109"/>
        <v>0</v>
      </c>
      <c r="X105" s="347"/>
      <c r="Y105" s="242">
        <f t="shared" si="106"/>
        <v>0</v>
      </c>
      <c r="Z105" s="242">
        <f t="shared" si="106"/>
        <v>0</v>
      </c>
      <c r="AA105" s="347">
        <f t="shared" si="114"/>
        <v>0</v>
      </c>
      <c r="AB105" s="347"/>
      <c r="AC105" s="242"/>
      <c r="AD105" s="242"/>
      <c r="AE105" s="347">
        <f t="shared" si="115"/>
        <v>0</v>
      </c>
      <c r="AF105" s="347"/>
      <c r="AG105" s="242"/>
      <c r="AH105" s="242"/>
      <c r="AI105" s="347"/>
      <c r="AJ105" s="242"/>
      <c r="AK105" s="242"/>
      <c r="AL105" s="347">
        <f t="shared" si="116"/>
        <v>0</v>
      </c>
      <c r="AM105" s="347"/>
      <c r="AN105" s="242"/>
      <c r="AO105" s="242"/>
      <c r="AP105" s="347">
        <f t="shared" si="110"/>
        <v>0</v>
      </c>
      <c r="AQ105" s="347"/>
      <c r="AR105" s="347"/>
      <c r="AS105" s="347"/>
      <c r="AT105" s="347">
        <f>AS105-AR105</f>
        <v>0</v>
      </c>
      <c r="AU105" s="347"/>
      <c r="AV105" s="242"/>
      <c r="AW105" s="242"/>
      <c r="AX105" s="347">
        <f t="shared" si="117"/>
        <v>0</v>
      </c>
      <c r="AY105" s="347"/>
      <c r="AZ105" s="242"/>
      <c r="BA105" s="242"/>
      <c r="BB105" s="347">
        <v>0</v>
      </c>
      <c r="BC105" s="347"/>
      <c r="BD105" s="242"/>
      <c r="BE105" s="242"/>
      <c r="BF105" s="347">
        <f t="shared" si="118"/>
        <v>0</v>
      </c>
      <c r="BG105" s="347"/>
      <c r="BH105" s="242"/>
      <c r="BI105" s="242"/>
      <c r="BJ105" s="347">
        <f t="shared" si="119"/>
        <v>0</v>
      </c>
      <c r="BK105" s="347"/>
      <c r="BL105" s="242"/>
      <c r="BM105" s="242"/>
      <c r="BN105" s="347">
        <f t="shared" si="120"/>
        <v>0</v>
      </c>
      <c r="BO105" s="347"/>
      <c r="BP105" s="242"/>
      <c r="BQ105" s="242"/>
      <c r="BR105" s="347">
        <f t="shared" si="121"/>
        <v>0</v>
      </c>
      <c r="BS105" s="347"/>
      <c r="BT105" s="242"/>
      <c r="BU105" s="242"/>
      <c r="BV105" s="347">
        <f t="shared" si="122"/>
        <v>0</v>
      </c>
      <c r="BW105" s="347"/>
      <c r="BX105" s="242"/>
      <c r="BY105" s="242"/>
      <c r="BZ105" s="347">
        <f t="shared" si="123"/>
        <v>0</v>
      </c>
      <c r="CA105" s="347"/>
      <c r="CB105" s="242"/>
      <c r="CC105" s="242"/>
      <c r="CD105" s="347">
        <f t="shared" si="124"/>
        <v>0</v>
      </c>
      <c r="CE105" s="347"/>
      <c r="CF105" s="242"/>
      <c r="CG105" s="241"/>
      <c r="CH105" s="348">
        <f t="shared" si="111"/>
        <v>0</v>
      </c>
      <c r="CI105" s="348"/>
      <c r="CJ105" s="241"/>
      <c r="CK105" s="241"/>
      <c r="CL105" s="347">
        <f t="shared" si="125"/>
        <v>0</v>
      </c>
      <c r="CM105" s="335"/>
      <c r="CN105" s="348"/>
      <c r="CO105" s="348"/>
      <c r="CP105" s="348">
        <v>0</v>
      </c>
      <c r="CQ105" s="348"/>
      <c r="CR105" s="343"/>
      <c r="CS105" s="343"/>
      <c r="CT105" s="344"/>
      <c r="CU105" s="345"/>
      <c r="CV105" s="239"/>
      <c r="CW105" s="239"/>
      <c r="CX105" s="344"/>
      <c r="CY105" s="345"/>
      <c r="CZ105" s="239"/>
      <c r="DA105" s="239"/>
      <c r="DB105" s="344">
        <f t="shared" si="126"/>
        <v>0</v>
      </c>
      <c r="DC105" s="345"/>
      <c r="DD105" s="348"/>
      <c r="DE105" s="348"/>
      <c r="DF105" s="348">
        <v>0</v>
      </c>
      <c r="DG105" s="348"/>
      <c r="DH105" s="348"/>
      <c r="DI105" s="348"/>
      <c r="DJ105" s="348">
        <v>0</v>
      </c>
      <c r="DK105" s="348"/>
    </row>
    <row r="106" spans="1:115" ht="12.75" hidden="1" customHeight="1">
      <c r="A106" s="274"/>
      <c r="B106" s="339"/>
      <c r="C106" s="274" t="s">
        <v>787</v>
      </c>
      <c r="D106" s="275"/>
      <c r="E106" s="242">
        <f>I106+M106+Q106+U106+Y106+AJ106+AN106+AR106+AV106+BD106+BH106+BX106+CF106+CJ106+CN106+CR106+CV106+CZ106+AZ106+BL106+BT106</f>
        <v>0</v>
      </c>
      <c r="F106" s="242">
        <f t="shared" si="112"/>
        <v>0</v>
      </c>
      <c r="G106" s="346">
        <f t="shared" si="127"/>
        <v>0</v>
      </c>
      <c r="H106" s="346" t="e">
        <f t="shared" si="67"/>
        <v>#DIV/0!</v>
      </c>
      <c r="I106" s="241"/>
      <c r="J106" s="241"/>
      <c r="K106" s="347">
        <f t="shared" si="113"/>
        <v>0</v>
      </c>
      <c r="L106" s="347"/>
      <c r="M106" s="242"/>
      <c r="N106" s="242"/>
      <c r="O106" s="347">
        <f t="shared" si="107"/>
        <v>0</v>
      </c>
      <c r="P106" s="347"/>
      <c r="Q106" s="242"/>
      <c r="R106" s="242"/>
      <c r="S106" s="347">
        <f t="shared" si="108"/>
        <v>0</v>
      </c>
      <c r="T106" s="347"/>
      <c r="U106" s="242"/>
      <c r="V106" s="242"/>
      <c r="W106" s="347">
        <f t="shared" si="109"/>
        <v>0</v>
      </c>
      <c r="X106" s="347"/>
      <c r="Y106" s="242">
        <f t="shared" si="106"/>
        <v>0</v>
      </c>
      <c r="Z106" s="242">
        <f t="shared" si="106"/>
        <v>0</v>
      </c>
      <c r="AA106" s="347">
        <f t="shared" si="114"/>
        <v>0</v>
      </c>
      <c r="AB106" s="347"/>
      <c r="AC106" s="242"/>
      <c r="AD106" s="242"/>
      <c r="AE106" s="347">
        <f t="shared" si="115"/>
        <v>0</v>
      </c>
      <c r="AF106" s="347"/>
      <c r="AG106" s="242"/>
      <c r="AH106" s="242"/>
      <c r="AI106" s="347"/>
      <c r="AJ106" s="242"/>
      <c r="AK106" s="242"/>
      <c r="AL106" s="347">
        <f t="shared" si="116"/>
        <v>0</v>
      </c>
      <c r="AM106" s="347"/>
      <c r="AN106" s="242"/>
      <c r="AO106" s="242"/>
      <c r="AP106" s="347">
        <f t="shared" si="110"/>
        <v>0</v>
      </c>
      <c r="AQ106" s="347"/>
      <c r="AR106" s="347"/>
      <c r="AS106" s="347"/>
      <c r="AT106" s="347"/>
      <c r="AU106" s="347"/>
      <c r="AV106" s="242"/>
      <c r="AW106" s="242"/>
      <c r="AX106" s="347">
        <f t="shared" si="117"/>
        <v>0</v>
      </c>
      <c r="AY106" s="347"/>
      <c r="AZ106" s="242"/>
      <c r="BA106" s="242"/>
      <c r="BB106" s="347">
        <v>0</v>
      </c>
      <c r="BC106" s="347"/>
      <c r="BD106" s="242"/>
      <c r="BE106" s="242"/>
      <c r="BF106" s="347">
        <f t="shared" si="118"/>
        <v>0</v>
      </c>
      <c r="BG106" s="347"/>
      <c r="BH106" s="242"/>
      <c r="BI106" s="242"/>
      <c r="BJ106" s="347">
        <f t="shared" si="119"/>
        <v>0</v>
      </c>
      <c r="BK106" s="347"/>
      <c r="BL106" s="242"/>
      <c r="BM106" s="242"/>
      <c r="BN106" s="347">
        <f t="shared" si="120"/>
        <v>0</v>
      </c>
      <c r="BO106" s="347"/>
      <c r="BP106" s="242"/>
      <c r="BQ106" s="242"/>
      <c r="BR106" s="347">
        <f t="shared" si="121"/>
        <v>0</v>
      </c>
      <c r="BS106" s="347"/>
      <c r="BT106" s="242"/>
      <c r="BU106" s="242"/>
      <c r="BV106" s="347">
        <f t="shared" si="122"/>
        <v>0</v>
      </c>
      <c r="BW106" s="347"/>
      <c r="BX106" s="242"/>
      <c r="BY106" s="242"/>
      <c r="BZ106" s="347">
        <f t="shared" si="123"/>
        <v>0</v>
      </c>
      <c r="CA106" s="347"/>
      <c r="CB106" s="242"/>
      <c r="CC106" s="242"/>
      <c r="CD106" s="347">
        <f t="shared" si="124"/>
        <v>0</v>
      </c>
      <c r="CE106" s="347"/>
      <c r="CF106" s="242"/>
      <c r="CG106" s="241"/>
      <c r="CH106" s="348">
        <f t="shared" si="111"/>
        <v>0</v>
      </c>
      <c r="CI106" s="348"/>
      <c r="CJ106" s="241"/>
      <c r="CK106" s="241"/>
      <c r="CL106" s="347">
        <f t="shared" si="125"/>
        <v>0</v>
      </c>
      <c r="CM106" s="335"/>
      <c r="CN106" s="348"/>
      <c r="CO106" s="348"/>
      <c r="CP106" s="348">
        <v>0</v>
      </c>
      <c r="CQ106" s="348"/>
      <c r="CR106" s="343"/>
      <c r="CS106" s="343"/>
      <c r="CT106" s="344"/>
      <c r="CU106" s="345"/>
      <c r="CV106" s="239"/>
      <c r="CW106" s="239"/>
      <c r="CX106" s="344"/>
      <c r="CY106" s="345"/>
      <c r="CZ106" s="239"/>
      <c r="DA106" s="239"/>
      <c r="DB106" s="344">
        <f t="shared" si="126"/>
        <v>0</v>
      </c>
      <c r="DC106" s="345"/>
      <c r="DD106" s="348"/>
      <c r="DE106" s="348"/>
      <c r="DF106" s="348">
        <v>0</v>
      </c>
      <c r="DG106" s="348"/>
      <c r="DH106" s="348"/>
      <c r="DI106" s="348"/>
      <c r="DJ106" s="348">
        <v>0</v>
      </c>
      <c r="DK106" s="348"/>
    </row>
    <row r="107" spans="1:115" ht="12.75" hidden="1" customHeight="1">
      <c r="A107" s="274"/>
      <c r="B107" s="339">
        <v>1701029232</v>
      </c>
      <c r="C107" s="274" t="s">
        <v>788</v>
      </c>
      <c r="D107" s="275"/>
      <c r="E107" s="242">
        <f>I107+M107+Q107+U107+Y107+AJ107+AN107+AR107+AV107+BD107+BH107+BX107+CF107+CJ107+CN107+CR107+CV107+CZ107+AZ107+BL107+BT107</f>
        <v>0</v>
      </c>
      <c r="F107" s="242">
        <f t="shared" si="112"/>
        <v>0</v>
      </c>
      <c r="G107" s="345">
        <f t="shared" si="127"/>
        <v>0</v>
      </c>
      <c r="H107" s="346" t="e">
        <f t="shared" si="67"/>
        <v>#DIV/0!</v>
      </c>
      <c r="I107" s="241"/>
      <c r="J107" s="241"/>
      <c r="K107" s="347">
        <f t="shared" si="113"/>
        <v>0</v>
      </c>
      <c r="L107" s="347"/>
      <c r="M107" s="242"/>
      <c r="N107" s="242"/>
      <c r="O107" s="347">
        <f t="shared" si="107"/>
        <v>0</v>
      </c>
      <c r="P107" s="347"/>
      <c r="Q107" s="242"/>
      <c r="R107" s="242"/>
      <c r="S107" s="347">
        <f t="shared" si="108"/>
        <v>0</v>
      </c>
      <c r="T107" s="347"/>
      <c r="U107" s="242"/>
      <c r="V107" s="242"/>
      <c r="W107" s="347">
        <f t="shared" si="109"/>
        <v>0</v>
      </c>
      <c r="X107" s="347"/>
      <c r="Y107" s="242">
        <f t="shared" si="106"/>
        <v>0</v>
      </c>
      <c r="Z107" s="242">
        <f t="shared" si="106"/>
        <v>0</v>
      </c>
      <c r="AA107" s="347">
        <f t="shared" si="114"/>
        <v>0</v>
      </c>
      <c r="AB107" s="347"/>
      <c r="AC107" s="242"/>
      <c r="AD107" s="242"/>
      <c r="AE107" s="347">
        <f t="shared" si="115"/>
        <v>0</v>
      </c>
      <c r="AF107" s="347"/>
      <c r="AG107" s="242"/>
      <c r="AH107" s="242"/>
      <c r="AI107" s="347"/>
      <c r="AJ107" s="242"/>
      <c r="AK107" s="242"/>
      <c r="AL107" s="347">
        <f t="shared" si="116"/>
        <v>0</v>
      </c>
      <c r="AM107" s="347"/>
      <c r="AN107" s="242"/>
      <c r="AO107" s="242"/>
      <c r="AP107" s="347">
        <f t="shared" si="110"/>
        <v>0</v>
      </c>
      <c r="AQ107" s="347"/>
      <c r="AR107" s="347"/>
      <c r="AS107" s="347"/>
      <c r="AT107" s="347"/>
      <c r="AU107" s="347"/>
      <c r="AV107" s="242"/>
      <c r="AW107" s="242"/>
      <c r="AX107" s="347">
        <f t="shared" si="117"/>
        <v>0</v>
      </c>
      <c r="AY107" s="347"/>
      <c r="AZ107" s="242"/>
      <c r="BA107" s="242"/>
      <c r="BB107" s="347">
        <v>0</v>
      </c>
      <c r="BC107" s="347"/>
      <c r="BD107" s="242"/>
      <c r="BE107" s="242"/>
      <c r="BF107" s="347">
        <f t="shared" si="118"/>
        <v>0</v>
      </c>
      <c r="BG107" s="347"/>
      <c r="BH107" s="242"/>
      <c r="BI107" s="242"/>
      <c r="BJ107" s="347">
        <f t="shared" si="119"/>
        <v>0</v>
      </c>
      <c r="BK107" s="347"/>
      <c r="BL107" s="242"/>
      <c r="BM107" s="242"/>
      <c r="BN107" s="347">
        <f t="shared" si="120"/>
        <v>0</v>
      </c>
      <c r="BO107" s="347"/>
      <c r="BP107" s="242"/>
      <c r="BQ107" s="242"/>
      <c r="BR107" s="347">
        <f t="shared" si="121"/>
        <v>0</v>
      </c>
      <c r="BS107" s="347"/>
      <c r="BT107" s="242"/>
      <c r="BU107" s="242"/>
      <c r="BV107" s="347">
        <f t="shared" si="122"/>
        <v>0</v>
      </c>
      <c r="BW107" s="347"/>
      <c r="BX107" s="242"/>
      <c r="BY107" s="242"/>
      <c r="BZ107" s="347">
        <f t="shared" si="123"/>
        <v>0</v>
      </c>
      <c r="CA107" s="347"/>
      <c r="CB107" s="242"/>
      <c r="CC107" s="242"/>
      <c r="CD107" s="347">
        <f t="shared" si="124"/>
        <v>0</v>
      </c>
      <c r="CE107" s="347"/>
      <c r="CF107" s="242"/>
      <c r="CG107" s="241"/>
      <c r="CH107" s="348">
        <f t="shared" si="111"/>
        <v>0</v>
      </c>
      <c r="CI107" s="348"/>
      <c r="CJ107" s="241"/>
      <c r="CK107" s="241"/>
      <c r="CL107" s="347">
        <f t="shared" si="125"/>
        <v>0</v>
      </c>
      <c r="CM107" s="335"/>
      <c r="CN107" s="348"/>
      <c r="CO107" s="348"/>
      <c r="CP107" s="348">
        <v>0</v>
      </c>
      <c r="CQ107" s="348"/>
      <c r="CR107" s="343"/>
      <c r="CS107" s="343"/>
      <c r="CT107" s="344"/>
      <c r="CU107" s="345"/>
      <c r="CV107" s="239"/>
      <c r="CW107" s="239"/>
      <c r="CX107" s="344"/>
      <c r="CY107" s="345"/>
      <c r="CZ107" s="239"/>
      <c r="DA107" s="239"/>
      <c r="DB107" s="344">
        <f t="shared" si="126"/>
        <v>0</v>
      </c>
      <c r="DC107" s="345"/>
      <c r="DD107" s="348"/>
      <c r="DE107" s="348"/>
      <c r="DF107" s="348">
        <v>0</v>
      </c>
      <c r="DG107" s="348"/>
      <c r="DH107" s="348"/>
      <c r="DI107" s="348"/>
      <c r="DJ107" s="348">
        <v>0</v>
      </c>
      <c r="DK107" s="348"/>
    </row>
    <row r="108" spans="1:115" hidden="1">
      <c r="A108" s="274"/>
      <c r="B108" s="339"/>
      <c r="C108" s="274" t="s">
        <v>578</v>
      </c>
      <c r="D108" s="275"/>
      <c r="E108" s="242">
        <v>0</v>
      </c>
      <c r="F108" s="242">
        <f t="shared" si="112"/>
        <v>0</v>
      </c>
      <c r="G108" s="346">
        <f>F108-E108</f>
        <v>0</v>
      </c>
      <c r="H108" s="346" t="e">
        <f t="shared" si="67"/>
        <v>#DIV/0!</v>
      </c>
      <c r="I108" s="241"/>
      <c r="J108" s="241"/>
      <c r="K108" s="347">
        <f>J108-I108</f>
        <v>0</v>
      </c>
      <c r="L108" s="347"/>
      <c r="M108" s="242"/>
      <c r="N108" s="242"/>
      <c r="O108" s="347">
        <f>N108-M108</f>
        <v>0</v>
      </c>
      <c r="P108" s="347"/>
      <c r="Q108" s="242"/>
      <c r="R108" s="242"/>
      <c r="S108" s="347">
        <f>R108-Q108</f>
        <v>0</v>
      </c>
      <c r="T108" s="347"/>
      <c r="U108" s="242"/>
      <c r="V108" s="242"/>
      <c r="W108" s="347">
        <f>V108-U108</f>
        <v>0</v>
      </c>
      <c r="X108" s="347"/>
      <c r="Y108" s="242">
        <f>AC108</f>
        <v>0</v>
      </c>
      <c r="Z108" s="242">
        <f>AD108</f>
        <v>0</v>
      </c>
      <c r="AA108" s="347">
        <f>Z108-Y108</f>
        <v>0</v>
      </c>
      <c r="AB108" s="347"/>
      <c r="AC108" s="242"/>
      <c r="AD108" s="242"/>
      <c r="AE108" s="347">
        <f>AD108-AC108</f>
        <v>0</v>
      </c>
      <c r="AF108" s="347"/>
      <c r="AG108" s="242"/>
      <c r="AH108" s="242"/>
      <c r="AI108" s="347"/>
      <c r="AJ108" s="242"/>
      <c r="AK108" s="242"/>
      <c r="AL108" s="347">
        <f>AK108-AJ108</f>
        <v>0</v>
      </c>
      <c r="AM108" s="347"/>
      <c r="AN108" s="242"/>
      <c r="AO108" s="242"/>
      <c r="AP108" s="347">
        <f>AO108-AN108</f>
        <v>0</v>
      </c>
      <c r="AQ108" s="347"/>
      <c r="AR108" s="347"/>
      <c r="AS108" s="347"/>
      <c r="AT108" s="347">
        <f>AS108-AR108</f>
        <v>0</v>
      </c>
      <c r="AU108" s="347"/>
      <c r="AV108" s="242"/>
      <c r="AW108" s="241"/>
      <c r="AX108" s="348">
        <f>AW108-AV108</f>
        <v>0</v>
      </c>
      <c r="AY108" s="348"/>
      <c r="AZ108" s="241"/>
      <c r="BA108" s="241"/>
      <c r="BB108" s="348">
        <v>0</v>
      </c>
      <c r="BC108" s="348"/>
      <c r="BD108" s="241"/>
      <c r="BE108" s="241"/>
      <c r="BF108" s="348">
        <f>BE108-BD108</f>
        <v>0</v>
      </c>
      <c r="BG108" s="348"/>
      <c r="BH108" s="241"/>
      <c r="BI108" s="241"/>
      <c r="BJ108" s="348">
        <f>BI108-BH108</f>
        <v>0</v>
      </c>
      <c r="BK108" s="348"/>
      <c r="BL108" s="241"/>
      <c r="BM108" s="241"/>
      <c r="BN108" s="348">
        <f>BM108-BL108</f>
        <v>0</v>
      </c>
      <c r="BO108" s="348"/>
      <c r="BP108" s="241"/>
      <c r="BQ108" s="241"/>
      <c r="BR108" s="348">
        <f>BQ108-BP108</f>
        <v>0</v>
      </c>
      <c r="BS108" s="347"/>
      <c r="BT108" s="242"/>
      <c r="BU108" s="242"/>
      <c r="BV108" s="347">
        <f>BU108-BT108</f>
        <v>0</v>
      </c>
      <c r="BW108" s="347"/>
      <c r="BX108" s="242"/>
      <c r="BY108" s="242"/>
      <c r="BZ108" s="347">
        <f>BY108-BX108</f>
        <v>0</v>
      </c>
      <c r="CA108" s="347"/>
      <c r="CB108" s="242"/>
      <c r="CC108" s="242"/>
      <c r="CD108" s="347">
        <f>CC108-CB108</f>
        <v>0</v>
      </c>
      <c r="CE108" s="347"/>
      <c r="CF108" s="242"/>
      <c r="CG108" s="242"/>
      <c r="CH108" s="347">
        <f>CG108-CF108</f>
        <v>0</v>
      </c>
      <c r="CI108" s="347"/>
      <c r="CJ108" s="242"/>
      <c r="CK108" s="242"/>
      <c r="CL108" s="347">
        <f>CK108-CJ108</f>
        <v>0</v>
      </c>
      <c r="CM108" s="335"/>
      <c r="CN108" s="348"/>
      <c r="CO108" s="348"/>
      <c r="CP108" s="348">
        <v>0</v>
      </c>
      <c r="CQ108" s="348"/>
      <c r="CR108" s="343"/>
      <c r="CS108" s="343"/>
      <c r="CT108" s="344"/>
      <c r="CU108" s="345"/>
      <c r="CV108" s="239"/>
      <c r="CW108" s="239"/>
      <c r="CX108" s="344"/>
      <c r="CY108" s="345"/>
      <c r="CZ108" s="239"/>
      <c r="DA108" s="239"/>
      <c r="DB108" s="344">
        <f>DA108-CZ108</f>
        <v>0</v>
      </c>
      <c r="DC108" s="345"/>
      <c r="DD108" s="348"/>
      <c r="DE108" s="348"/>
      <c r="DF108" s="348">
        <v>0</v>
      </c>
      <c r="DG108" s="348"/>
      <c r="DH108" s="348"/>
      <c r="DI108" s="348"/>
      <c r="DJ108" s="348">
        <v>0</v>
      </c>
      <c r="DK108" s="348"/>
    </row>
    <row r="109" spans="1:115" hidden="1">
      <c r="A109" s="274"/>
      <c r="B109" s="339"/>
      <c r="C109" s="274" t="s">
        <v>316</v>
      </c>
      <c r="D109" s="275"/>
      <c r="E109" s="242">
        <f>I109+M109+Q109+U109+Y109+AJ109+AN109+AR109+AV109+BD109+BH109+BX109+CF109+CJ109+CN109+CR109+CV109+CZ109+AZ109+BL109+BT109</f>
        <v>0</v>
      </c>
      <c r="F109" s="242">
        <f t="shared" si="112"/>
        <v>0</v>
      </c>
      <c r="G109" s="346">
        <f t="shared" si="127"/>
        <v>0</v>
      </c>
      <c r="H109" s="346" t="e">
        <f t="shared" si="67"/>
        <v>#DIV/0!</v>
      </c>
      <c r="I109" s="241"/>
      <c r="J109" s="241"/>
      <c r="K109" s="347">
        <f t="shared" si="113"/>
        <v>0</v>
      </c>
      <c r="L109" s="347"/>
      <c r="M109" s="242"/>
      <c r="N109" s="242"/>
      <c r="O109" s="347">
        <f t="shared" si="107"/>
        <v>0</v>
      </c>
      <c r="P109" s="347"/>
      <c r="Q109" s="242"/>
      <c r="R109" s="242"/>
      <c r="S109" s="347">
        <f t="shared" si="108"/>
        <v>0</v>
      </c>
      <c r="T109" s="347"/>
      <c r="U109" s="242"/>
      <c r="V109" s="242"/>
      <c r="W109" s="347">
        <f t="shared" si="109"/>
        <v>0</v>
      </c>
      <c r="X109" s="347"/>
      <c r="Y109" s="242">
        <f t="shared" si="106"/>
        <v>0</v>
      </c>
      <c r="Z109" s="242">
        <f t="shared" si="106"/>
        <v>0</v>
      </c>
      <c r="AA109" s="347">
        <f t="shared" si="114"/>
        <v>0</v>
      </c>
      <c r="AB109" s="347"/>
      <c r="AC109" s="242"/>
      <c r="AD109" s="242"/>
      <c r="AE109" s="347">
        <f t="shared" si="115"/>
        <v>0</v>
      </c>
      <c r="AF109" s="347"/>
      <c r="AG109" s="242"/>
      <c r="AH109" s="242"/>
      <c r="AI109" s="347"/>
      <c r="AJ109" s="242"/>
      <c r="AK109" s="242"/>
      <c r="AL109" s="347">
        <f t="shared" si="116"/>
        <v>0</v>
      </c>
      <c r="AM109" s="347"/>
      <c r="AN109" s="242"/>
      <c r="AO109" s="242"/>
      <c r="AP109" s="347">
        <f t="shared" si="110"/>
        <v>0</v>
      </c>
      <c r="AQ109" s="347"/>
      <c r="AR109" s="347"/>
      <c r="AS109" s="347"/>
      <c r="AT109" s="347">
        <f>AS109-AR109</f>
        <v>0</v>
      </c>
      <c r="AU109" s="347"/>
      <c r="AV109" s="242"/>
      <c r="AW109" s="241"/>
      <c r="AX109" s="348">
        <f t="shared" si="117"/>
        <v>0</v>
      </c>
      <c r="AY109" s="348"/>
      <c r="AZ109" s="241"/>
      <c r="BA109" s="241"/>
      <c r="BB109" s="348">
        <v>0</v>
      </c>
      <c r="BC109" s="348"/>
      <c r="BD109" s="241"/>
      <c r="BE109" s="241"/>
      <c r="BF109" s="348">
        <f t="shared" si="118"/>
        <v>0</v>
      </c>
      <c r="BG109" s="348"/>
      <c r="BH109" s="241"/>
      <c r="BI109" s="241"/>
      <c r="BJ109" s="348">
        <f t="shared" si="119"/>
        <v>0</v>
      </c>
      <c r="BK109" s="348"/>
      <c r="BL109" s="241"/>
      <c r="BM109" s="241"/>
      <c r="BN109" s="348">
        <f t="shared" si="120"/>
        <v>0</v>
      </c>
      <c r="BO109" s="348"/>
      <c r="BP109" s="241"/>
      <c r="BQ109" s="241"/>
      <c r="BR109" s="348">
        <f t="shared" si="121"/>
        <v>0</v>
      </c>
      <c r="BS109" s="347"/>
      <c r="BT109" s="242"/>
      <c r="BU109" s="242"/>
      <c r="BV109" s="347">
        <f t="shared" si="122"/>
        <v>0</v>
      </c>
      <c r="BW109" s="347"/>
      <c r="BX109" s="242"/>
      <c r="BY109" s="242"/>
      <c r="BZ109" s="347">
        <f t="shared" si="123"/>
        <v>0</v>
      </c>
      <c r="CA109" s="347"/>
      <c r="CB109" s="242"/>
      <c r="CC109" s="242"/>
      <c r="CD109" s="347">
        <f t="shared" si="124"/>
        <v>0</v>
      </c>
      <c r="CE109" s="347"/>
      <c r="CF109" s="242"/>
      <c r="CG109" s="242"/>
      <c r="CH109" s="347">
        <f t="shared" si="111"/>
        <v>0</v>
      </c>
      <c r="CI109" s="347"/>
      <c r="CJ109" s="242"/>
      <c r="CK109" s="242"/>
      <c r="CL109" s="347">
        <f t="shared" si="125"/>
        <v>0</v>
      </c>
      <c r="CM109" s="335"/>
      <c r="CN109" s="348"/>
      <c r="CO109" s="348"/>
      <c r="CP109" s="348">
        <v>0</v>
      </c>
      <c r="CQ109" s="348"/>
      <c r="CR109" s="343"/>
      <c r="CS109" s="343"/>
      <c r="CT109" s="344"/>
      <c r="CU109" s="345"/>
      <c r="CV109" s="239"/>
      <c r="CW109" s="239"/>
      <c r="CX109" s="344"/>
      <c r="CY109" s="345"/>
      <c r="CZ109" s="239"/>
      <c r="DA109" s="239"/>
      <c r="DB109" s="344">
        <f t="shared" si="126"/>
        <v>0</v>
      </c>
      <c r="DC109" s="345"/>
      <c r="DD109" s="348"/>
      <c r="DE109" s="348"/>
      <c r="DF109" s="348">
        <v>0</v>
      </c>
      <c r="DG109" s="348"/>
      <c r="DH109" s="348"/>
      <c r="DI109" s="348"/>
      <c r="DJ109" s="348">
        <v>0</v>
      </c>
      <c r="DK109" s="348"/>
    </row>
    <row r="110" spans="1:115" ht="12" customHeight="1">
      <c r="A110" s="274"/>
      <c r="B110" s="339">
        <v>1718002020</v>
      </c>
      <c r="C110" s="274" t="s">
        <v>723</v>
      </c>
      <c r="D110" s="275">
        <v>0.9</v>
      </c>
      <c r="E110" s="242">
        <v>0.9</v>
      </c>
      <c r="F110" s="242">
        <f t="shared" si="112"/>
        <v>0</v>
      </c>
      <c r="G110" s="346">
        <f t="shared" si="127"/>
        <v>-0.9</v>
      </c>
      <c r="H110" s="346">
        <f t="shared" si="67"/>
        <v>0</v>
      </c>
      <c r="I110" s="241"/>
      <c r="J110" s="241"/>
      <c r="K110" s="347">
        <f t="shared" si="113"/>
        <v>0</v>
      </c>
      <c r="L110" s="347"/>
      <c r="M110" s="242"/>
      <c r="N110" s="242"/>
      <c r="O110" s="347">
        <f t="shared" si="107"/>
        <v>0</v>
      </c>
      <c r="P110" s="347"/>
      <c r="Q110" s="242"/>
      <c r="R110" s="242"/>
      <c r="S110" s="347">
        <f t="shared" si="108"/>
        <v>0</v>
      </c>
      <c r="T110" s="347"/>
      <c r="U110" s="242"/>
      <c r="V110" s="242"/>
      <c r="W110" s="347">
        <f t="shared" si="109"/>
        <v>0</v>
      </c>
      <c r="X110" s="347"/>
      <c r="Y110" s="242">
        <f t="shared" si="106"/>
        <v>0</v>
      </c>
      <c r="Z110" s="242">
        <f t="shared" si="106"/>
        <v>0</v>
      </c>
      <c r="AA110" s="347">
        <f t="shared" si="114"/>
        <v>0</v>
      </c>
      <c r="AB110" s="347"/>
      <c r="AC110" s="242"/>
      <c r="AD110" s="242"/>
      <c r="AE110" s="347">
        <f t="shared" si="115"/>
        <v>0</v>
      </c>
      <c r="AF110" s="347"/>
      <c r="AG110" s="242"/>
      <c r="AH110" s="242"/>
      <c r="AI110" s="347"/>
      <c r="AJ110" s="242"/>
      <c r="AK110" s="242"/>
      <c r="AL110" s="347">
        <f t="shared" si="116"/>
        <v>0</v>
      </c>
      <c r="AM110" s="347"/>
      <c r="AN110" s="242"/>
      <c r="AO110" s="242"/>
      <c r="AP110" s="347">
        <f t="shared" si="110"/>
        <v>0</v>
      </c>
      <c r="AQ110" s="347"/>
      <c r="AR110" s="347"/>
      <c r="AS110" s="347"/>
      <c r="AT110" s="347"/>
      <c r="AU110" s="347"/>
      <c r="AV110" s="242"/>
      <c r="AW110" s="241"/>
      <c r="AX110" s="348">
        <f t="shared" si="117"/>
        <v>0</v>
      </c>
      <c r="AY110" s="348"/>
      <c r="AZ110" s="241"/>
      <c r="BA110" s="241"/>
      <c r="BB110" s="348">
        <v>0</v>
      </c>
      <c r="BC110" s="348"/>
      <c r="BD110" s="241"/>
      <c r="BE110" s="241"/>
      <c r="BF110" s="348">
        <f t="shared" si="118"/>
        <v>0</v>
      </c>
      <c r="BG110" s="348"/>
      <c r="BH110" s="241"/>
      <c r="BI110" s="241"/>
      <c r="BJ110" s="348">
        <f t="shared" si="119"/>
        <v>0</v>
      </c>
      <c r="BK110" s="348"/>
      <c r="BL110" s="241"/>
      <c r="BM110" s="241"/>
      <c r="BN110" s="348">
        <f t="shared" si="120"/>
        <v>0</v>
      </c>
      <c r="BO110" s="348"/>
      <c r="BP110" s="241"/>
      <c r="BQ110" s="241"/>
      <c r="BR110" s="348">
        <f t="shared" si="121"/>
        <v>0</v>
      </c>
      <c r="BS110" s="347"/>
      <c r="BT110" s="242"/>
      <c r="BU110" s="242"/>
      <c r="BV110" s="347">
        <f t="shared" si="122"/>
        <v>0</v>
      </c>
      <c r="BW110" s="347"/>
      <c r="BX110" s="242"/>
      <c r="BY110" s="242"/>
      <c r="BZ110" s="347">
        <f t="shared" si="123"/>
        <v>0</v>
      </c>
      <c r="CA110" s="347"/>
      <c r="CB110" s="242"/>
      <c r="CC110" s="242"/>
      <c r="CD110" s="347">
        <f t="shared" si="124"/>
        <v>0</v>
      </c>
      <c r="CE110" s="347"/>
      <c r="CF110" s="242"/>
      <c r="CG110" s="242"/>
      <c r="CH110" s="347">
        <f t="shared" si="111"/>
        <v>0</v>
      </c>
      <c r="CI110" s="347"/>
      <c r="CJ110" s="242"/>
      <c r="CK110" s="242"/>
      <c r="CL110" s="347">
        <f t="shared" si="125"/>
        <v>0</v>
      </c>
      <c r="CM110" s="335"/>
      <c r="CN110" s="348"/>
      <c r="CO110" s="348"/>
      <c r="CP110" s="348">
        <v>0</v>
      </c>
      <c r="CQ110" s="348"/>
      <c r="CR110" s="343"/>
      <c r="CS110" s="343"/>
      <c r="CT110" s="344"/>
      <c r="CU110" s="345"/>
      <c r="CV110" s="239"/>
      <c r="CW110" s="239"/>
      <c r="CX110" s="344"/>
      <c r="CY110" s="345"/>
      <c r="CZ110" s="239"/>
      <c r="DA110" s="239"/>
      <c r="DB110" s="344">
        <f t="shared" si="126"/>
        <v>0</v>
      </c>
      <c r="DC110" s="345"/>
      <c r="DD110" s="348"/>
      <c r="DE110" s="348"/>
      <c r="DF110" s="348">
        <v>0</v>
      </c>
      <c r="DG110" s="348"/>
      <c r="DH110" s="348"/>
      <c r="DI110" s="348"/>
      <c r="DJ110" s="348">
        <v>0</v>
      </c>
      <c r="DK110" s="348"/>
    </row>
    <row r="111" spans="1:115" ht="13.5" customHeight="1">
      <c r="A111" s="274"/>
      <c r="B111" s="339">
        <v>1701036078</v>
      </c>
      <c r="C111" s="274" t="s">
        <v>505</v>
      </c>
      <c r="D111" s="275">
        <v>298</v>
      </c>
      <c r="E111" s="242">
        <v>298</v>
      </c>
      <c r="F111" s="242">
        <f t="shared" si="112"/>
        <v>0</v>
      </c>
      <c r="G111" s="346">
        <f t="shared" si="127"/>
        <v>-298</v>
      </c>
      <c r="H111" s="346">
        <f t="shared" si="67"/>
        <v>0</v>
      </c>
      <c r="I111" s="241"/>
      <c r="J111" s="241"/>
      <c r="K111" s="347">
        <f t="shared" si="113"/>
        <v>0</v>
      </c>
      <c r="L111" s="347"/>
      <c r="M111" s="241">
        <v>0.45400000000000001</v>
      </c>
      <c r="N111" s="241"/>
      <c r="O111" s="347">
        <f t="shared" si="107"/>
        <v>-0.45400000000000001</v>
      </c>
      <c r="P111" s="347"/>
      <c r="Q111" s="242"/>
      <c r="R111" s="242"/>
      <c r="S111" s="347">
        <f t="shared" si="108"/>
        <v>0</v>
      </c>
      <c r="T111" s="347"/>
      <c r="U111" s="242"/>
      <c r="V111" s="242"/>
      <c r="W111" s="347">
        <f t="shared" si="109"/>
        <v>0</v>
      </c>
      <c r="X111" s="347"/>
      <c r="Y111" s="242">
        <f t="shared" si="106"/>
        <v>0</v>
      </c>
      <c r="Z111" s="242">
        <f t="shared" si="106"/>
        <v>0</v>
      </c>
      <c r="AA111" s="347">
        <f t="shared" si="114"/>
        <v>0</v>
      </c>
      <c r="AB111" s="347"/>
      <c r="AC111" s="242"/>
      <c r="AD111" s="242"/>
      <c r="AE111" s="347">
        <f t="shared" si="115"/>
        <v>0</v>
      </c>
      <c r="AF111" s="347"/>
      <c r="AG111" s="242"/>
      <c r="AH111" s="242"/>
      <c r="AI111" s="347"/>
      <c r="AJ111" s="242"/>
      <c r="AK111" s="242"/>
      <c r="AL111" s="347">
        <f t="shared" si="116"/>
        <v>0</v>
      </c>
      <c r="AM111" s="347"/>
      <c r="AN111" s="242"/>
      <c r="AO111" s="242"/>
      <c r="AP111" s="347">
        <f t="shared" si="110"/>
        <v>0</v>
      </c>
      <c r="AQ111" s="347"/>
      <c r="AR111" s="347"/>
      <c r="AS111" s="347"/>
      <c r="AT111" s="347"/>
      <c r="AU111" s="347"/>
      <c r="AV111" s="242"/>
      <c r="AW111" s="241"/>
      <c r="AX111" s="348">
        <f t="shared" si="117"/>
        <v>0</v>
      </c>
      <c r="AY111" s="348"/>
      <c r="AZ111" s="241"/>
      <c r="BA111" s="241"/>
      <c r="BB111" s="348">
        <v>0</v>
      </c>
      <c r="BC111" s="348"/>
      <c r="BD111" s="241"/>
      <c r="BE111" s="241"/>
      <c r="BF111" s="348">
        <f t="shared" si="118"/>
        <v>0</v>
      </c>
      <c r="BG111" s="348"/>
      <c r="BH111" s="241"/>
      <c r="BI111" s="241"/>
      <c r="BJ111" s="348">
        <f t="shared" si="119"/>
        <v>0</v>
      </c>
      <c r="BK111" s="348"/>
      <c r="BL111" s="241"/>
      <c r="BM111" s="241"/>
      <c r="BN111" s="348">
        <f t="shared" si="120"/>
        <v>0</v>
      </c>
      <c r="BO111" s="348"/>
      <c r="BP111" s="241"/>
      <c r="BQ111" s="241"/>
      <c r="BR111" s="348">
        <f t="shared" si="121"/>
        <v>0</v>
      </c>
      <c r="BS111" s="347"/>
      <c r="BT111" s="242"/>
      <c r="BU111" s="242"/>
      <c r="BV111" s="347">
        <f t="shared" si="122"/>
        <v>0</v>
      </c>
      <c r="BW111" s="347"/>
      <c r="BX111" s="242"/>
      <c r="BY111" s="242"/>
      <c r="BZ111" s="347">
        <f t="shared" si="123"/>
        <v>0</v>
      </c>
      <c r="CA111" s="347"/>
      <c r="CB111" s="242"/>
      <c r="CC111" s="242"/>
      <c r="CD111" s="347">
        <f t="shared" si="124"/>
        <v>0</v>
      </c>
      <c r="CE111" s="347"/>
      <c r="CF111" s="242"/>
      <c r="CG111" s="241"/>
      <c r="CH111" s="347">
        <f t="shared" si="111"/>
        <v>0</v>
      </c>
      <c r="CI111" s="347"/>
      <c r="CJ111" s="242"/>
      <c r="CK111" s="242"/>
      <c r="CL111" s="347">
        <f t="shared" si="125"/>
        <v>0</v>
      </c>
      <c r="CM111" s="335"/>
      <c r="CN111" s="348"/>
      <c r="CO111" s="348"/>
      <c r="CP111" s="348">
        <v>0</v>
      </c>
      <c r="CQ111" s="348"/>
      <c r="CR111" s="343"/>
      <c r="CS111" s="343"/>
      <c r="CT111" s="344"/>
      <c r="CU111" s="345"/>
      <c r="CV111" s="239"/>
      <c r="CW111" s="239"/>
      <c r="CX111" s="344"/>
      <c r="CY111" s="345"/>
      <c r="CZ111" s="239"/>
      <c r="DA111" s="239"/>
      <c r="DB111" s="344">
        <f t="shared" si="126"/>
        <v>0</v>
      </c>
      <c r="DC111" s="345"/>
      <c r="DD111" s="348"/>
      <c r="DE111" s="348"/>
      <c r="DF111" s="348">
        <v>0</v>
      </c>
      <c r="DG111" s="348"/>
      <c r="DH111" s="348"/>
      <c r="DI111" s="348"/>
      <c r="DJ111" s="348">
        <v>0</v>
      </c>
      <c r="DK111" s="348"/>
    </row>
    <row r="112" spans="1:115">
      <c r="A112" s="274"/>
      <c r="B112" s="357" t="s">
        <v>640</v>
      </c>
      <c r="C112" s="274" t="s">
        <v>724</v>
      </c>
      <c r="D112" s="275">
        <v>727.6</v>
      </c>
      <c r="E112" s="242">
        <v>727.6</v>
      </c>
      <c r="F112" s="242">
        <f t="shared" si="112"/>
        <v>0</v>
      </c>
      <c r="G112" s="346">
        <f t="shared" si="127"/>
        <v>-727.6</v>
      </c>
      <c r="H112" s="346">
        <f t="shared" si="67"/>
        <v>0</v>
      </c>
      <c r="I112" s="241"/>
      <c r="J112" s="241"/>
      <c r="K112" s="347">
        <f t="shared" si="113"/>
        <v>0</v>
      </c>
      <c r="L112" s="347"/>
      <c r="M112" s="242"/>
      <c r="N112" s="242"/>
      <c r="O112" s="347">
        <f t="shared" si="107"/>
        <v>0</v>
      </c>
      <c r="P112" s="347"/>
      <c r="Q112" s="242"/>
      <c r="R112" s="242"/>
      <c r="S112" s="347">
        <f t="shared" si="108"/>
        <v>0</v>
      </c>
      <c r="T112" s="347"/>
      <c r="U112" s="242"/>
      <c r="V112" s="242"/>
      <c r="W112" s="347">
        <f t="shared" si="109"/>
        <v>0</v>
      </c>
      <c r="X112" s="347"/>
      <c r="Y112" s="242">
        <f t="shared" si="106"/>
        <v>0</v>
      </c>
      <c r="Z112" s="242">
        <f t="shared" si="106"/>
        <v>0</v>
      </c>
      <c r="AA112" s="347">
        <f t="shared" si="114"/>
        <v>0</v>
      </c>
      <c r="AB112" s="347"/>
      <c r="AC112" s="242"/>
      <c r="AD112" s="242"/>
      <c r="AE112" s="347">
        <f t="shared" si="115"/>
        <v>0</v>
      </c>
      <c r="AF112" s="347"/>
      <c r="AG112" s="242"/>
      <c r="AH112" s="242"/>
      <c r="AI112" s="347"/>
      <c r="AJ112" s="242"/>
      <c r="AK112" s="242"/>
      <c r="AL112" s="347">
        <f t="shared" si="116"/>
        <v>0</v>
      </c>
      <c r="AM112" s="347"/>
      <c r="AN112" s="242"/>
      <c r="AO112" s="242"/>
      <c r="AP112" s="347">
        <f t="shared" si="110"/>
        <v>0</v>
      </c>
      <c r="AQ112" s="347"/>
      <c r="AR112" s="347"/>
      <c r="AS112" s="347"/>
      <c r="AT112" s="347"/>
      <c r="AU112" s="347"/>
      <c r="AV112" s="242"/>
      <c r="AW112" s="241"/>
      <c r="AX112" s="348">
        <f t="shared" si="117"/>
        <v>0</v>
      </c>
      <c r="AY112" s="348"/>
      <c r="AZ112" s="241"/>
      <c r="BA112" s="241"/>
      <c r="BB112" s="348">
        <v>0</v>
      </c>
      <c r="BC112" s="348"/>
      <c r="BD112" s="241"/>
      <c r="BE112" s="241"/>
      <c r="BF112" s="348">
        <f t="shared" si="118"/>
        <v>0</v>
      </c>
      <c r="BG112" s="348"/>
      <c r="BH112" s="241"/>
      <c r="BI112" s="241"/>
      <c r="BJ112" s="348">
        <f t="shared" si="119"/>
        <v>0</v>
      </c>
      <c r="BK112" s="348"/>
      <c r="BL112" s="241">
        <v>3.0059999999999998</v>
      </c>
      <c r="BM112" s="241"/>
      <c r="BN112" s="348">
        <f t="shared" si="120"/>
        <v>-3.0059999999999998</v>
      </c>
      <c r="BO112" s="348"/>
      <c r="BP112" s="241"/>
      <c r="BQ112" s="241"/>
      <c r="BR112" s="348">
        <f t="shared" si="121"/>
        <v>0</v>
      </c>
      <c r="BS112" s="347"/>
      <c r="BT112" s="242"/>
      <c r="BU112" s="242"/>
      <c r="BV112" s="347">
        <f t="shared" si="122"/>
        <v>0</v>
      </c>
      <c r="BW112" s="347"/>
      <c r="BX112" s="242"/>
      <c r="BY112" s="242"/>
      <c r="BZ112" s="347">
        <f t="shared" si="123"/>
        <v>0</v>
      </c>
      <c r="CA112" s="347"/>
      <c r="CB112" s="242"/>
      <c r="CC112" s="242"/>
      <c r="CD112" s="347">
        <f t="shared" si="124"/>
        <v>0</v>
      </c>
      <c r="CE112" s="347"/>
      <c r="CF112" s="241"/>
      <c r="CG112" s="241"/>
      <c r="CH112" s="347">
        <f t="shared" si="111"/>
        <v>0</v>
      </c>
      <c r="CI112" s="347"/>
      <c r="CJ112" s="242"/>
      <c r="CK112" s="242"/>
      <c r="CL112" s="347">
        <f t="shared" si="125"/>
        <v>0</v>
      </c>
      <c r="CM112" s="335"/>
      <c r="CN112" s="348"/>
      <c r="CO112" s="348"/>
      <c r="CP112" s="348">
        <v>0</v>
      </c>
      <c r="CQ112" s="348"/>
      <c r="CR112" s="343"/>
      <c r="CS112" s="343"/>
      <c r="CT112" s="344"/>
      <c r="CU112" s="345"/>
      <c r="CV112" s="239"/>
      <c r="CW112" s="239"/>
      <c r="CX112" s="344"/>
      <c r="CY112" s="345"/>
      <c r="CZ112" s="239"/>
      <c r="DA112" s="239"/>
      <c r="DB112" s="344">
        <f t="shared" si="126"/>
        <v>0</v>
      </c>
      <c r="DC112" s="345"/>
      <c r="DD112" s="348"/>
      <c r="DE112" s="348"/>
      <c r="DF112" s="348">
        <v>0</v>
      </c>
      <c r="DG112" s="348"/>
      <c r="DH112" s="348"/>
      <c r="DI112" s="348"/>
      <c r="DJ112" s="348">
        <v>0</v>
      </c>
      <c r="DK112" s="348"/>
    </row>
    <row r="113" spans="1:115" ht="14.25" customHeight="1">
      <c r="A113" s="274"/>
      <c r="B113" s="339">
        <v>1701059029</v>
      </c>
      <c r="C113" s="274" t="s">
        <v>469</v>
      </c>
      <c r="D113" s="275">
        <v>10.5</v>
      </c>
      <c r="E113" s="242">
        <v>10.5</v>
      </c>
      <c r="F113" s="242">
        <f t="shared" si="112"/>
        <v>0</v>
      </c>
      <c r="G113" s="346">
        <f t="shared" si="127"/>
        <v>-10.5</v>
      </c>
      <c r="H113" s="346">
        <f t="shared" si="67"/>
        <v>0</v>
      </c>
      <c r="I113" s="242"/>
      <c r="J113" s="242"/>
      <c r="K113" s="347">
        <f t="shared" si="113"/>
        <v>0</v>
      </c>
      <c r="L113" s="347">
        <v>0</v>
      </c>
      <c r="M113" s="242"/>
      <c r="N113" s="242"/>
      <c r="O113" s="347">
        <f t="shared" si="107"/>
        <v>0</v>
      </c>
      <c r="P113" s="347"/>
      <c r="Q113" s="242"/>
      <c r="R113" s="242"/>
      <c r="S113" s="347">
        <f t="shared" si="108"/>
        <v>0</v>
      </c>
      <c r="T113" s="347"/>
      <c r="U113" s="242"/>
      <c r="V113" s="242"/>
      <c r="W113" s="347">
        <f t="shared" si="109"/>
        <v>0</v>
      </c>
      <c r="X113" s="347"/>
      <c r="Y113" s="242">
        <f t="shared" si="106"/>
        <v>0</v>
      </c>
      <c r="Z113" s="242">
        <f t="shared" si="106"/>
        <v>0</v>
      </c>
      <c r="AA113" s="347">
        <f t="shared" si="114"/>
        <v>0</v>
      </c>
      <c r="AB113" s="347"/>
      <c r="AC113" s="242"/>
      <c r="AD113" s="242"/>
      <c r="AE113" s="347">
        <f t="shared" si="115"/>
        <v>0</v>
      </c>
      <c r="AF113" s="347"/>
      <c r="AG113" s="242"/>
      <c r="AH113" s="242"/>
      <c r="AI113" s="347"/>
      <c r="AJ113" s="242"/>
      <c r="AK113" s="242"/>
      <c r="AL113" s="347">
        <f t="shared" si="116"/>
        <v>0</v>
      </c>
      <c r="AM113" s="347"/>
      <c r="AN113" s="242"/>
      <c r="AO113" s="242"/>
      <c r="AP113" s="347">
        <f t="shared" si="110"/>
        <v>0</v>
      </c>
      <c r="AQ113" s="347"/>
      <c r="AR113" s="347"/>
      <c r="AS113" s="347"/>
      <c r="AT113" s="347">
        <f>AS113-AR113</f>
        <v>0</v>
      </c>
      <c r="AU113" s="347"/>
      <c r="AV113" s="241"/>
      <c r="AW113" s="241"/>
      <c r="AX113" s="348">
        <f t="shared" si="117"/>
        <v>0</v>
      </c>
      <c r="AY113" s="348"/>
      <c r="AZ113" s="241"/>
      <c r="BA113" s="241"/>
      <c r="BB113" s="348">
        <v>0</v>
      </c>
      <c r="BC113" s="348"/>
      <c r="BD113" s="241"/>
      <c r="BE113" s="241"/>
      <c r="BF113" s="348">
        <f t="shared" si="118"/>
        <v>0</v>
      </c>
      <c r="BG113" s="348"/>
      <c r="BH113" s="241"/>
      <c r="BI113" s="241"/>
      <c r="BJ113" s="348">
        <f t="shared" si="119"/>
        <v>0</v>
      </c>
      <c r="BK113" s="348"/>
      <c r="BL113" s="241"/>
      <c r="BM113" s="241"/>
      <c r="BN113" s="348">
        <f t="shared" si="120"/>
        <v>0</v>
      </c>
      <c r="BO113" s="348"/>
      <c r="BP113" s="241"/>
      <c r="BQ113" s="241"/>
      <c r="BR113" s="348">
        <f t="shared" si="121"/>
        <v>0</v>
      </c>
      <c r="BS113" s="347"/>
      <c r="BT113" s="242"/>
      <c r="BU113" s="242"/>
      <c r="BV113" s="347">
        <f t="shared" si="122"/>
        <v>0</v>
      </c>
      <c r="BW113" s="347"/>
      <c r="BX113" s="242"/>
      <c r="BY113" s="242"/>
      <c r="BZ113" s="347">
        <f t="shared" si="123"/>
        <v>0</v>
      </c>
      <c r="CA113" s="347"/>
      <c r="CB113" s="242"/>
      <c r="CC113" s="242"/>
      <c r="CD113" s="347">
        <f t="shared" si="124"/>
        <v>0</v>
      </c>
      <c r="CE113" s="347"/>
      <c r="CF113" s="241"/>
      <c r="CG113" s="241"/>
      <c r="CH113" s="347">
        <f t="shared" si="111"/>
        <v>0</v>
      </c>
      <c r="CI113" s="347"/>
      <c r="CJ113" s="242"/>
      <c r="CK113" s="242"/>
      <c r="CL113" s="347">
        <f t="shared" si="125"/>
        <v>0</v>
      </c>
      <c r="CM113" s="335"/>
      <c r="CN113" s="348"/>
      <c r="CO113" s="348"/>
      <c r="CP113" s="348">
        <v>0</v>
      </c>
      <c r="CQ113" s="348"/>
      <c r="CR113" s="343"/>
      <c r="CS113" s="343"/>
      <c r="CT113" s="344"/>
      <c r="CU113" s="345"/>
      <c r="CV113" s="239"/>
      <c r="CW113" s="239"/>
      <c r="CX113" s="344"/>
      <c r="CY113" s="345"/>
      <c r="CZ113" s="239"/>
      <c r="DA113" s="239"/>
      <c r="DB113" s="344">
        <f t="shared" si="126"/>
        <v>0</v>
      </c>
      <c r="DC113" s="345"/>
      <c r="DD113" s="348"/>
      <c r="DE113" s="348"/>
      <c r="DF113" s="348">
        <v>0</v>
      </c>
      <c r="DG113" s="348"/>
      <c r="DH113" s="348"/>
      <c r="DI113" s="348"/>
      <c r="DJ113" s="348">
        <v>0</v>
      </c>
      <c r="DK113" s="348"/>
    </row>
    <row r="114" spans="1:115" ht="16.5" hidden="1" customHeight="1">
      <c r="A114" s="274"/>
      <c r="B114" s="339"/>
      <c r="C114" s="274" t="s">
        <v>318</v>
      </c>
      <c r="D114" s="275"/>
      <c r="E114" s="242">
        <f>I114+M114+Q114+U114+Y114+AJ114+AN114+AR114+AV114+BD114+BH114+BX114+CF114+CJ114+CN114+CR114+CV114+CZ114+AZ114+BL114+BT114</f>
        <v>0</v>
      </c>
      <c r="F114" s="242">
        <f t="shared" si="112"/>
        <v>0</v>
      </c>
      <c r="G114" s="346">
        <f t="shared" si="127"/>
        <v>0</v>
      </c>
      <c r="H114" s="346" t="e">
        <f t="shared" si="67"/>
        <v>#DIV/0!</v>
      </c>
      <c r="I114" s="242"/>
      <c r="J114" s="242"/>
      <c r="K114" s="347">
        <f t="shared" si="113"/>
        <v>0</v>
      </c>
      <c r="L114" s="347"/>
      <c r="M114" s="242"/>
      <c r="N114" s="242"/>
      <c r="O114" s="347">
        <f t="shared" si="107"/>
        <v>0</v>
      </c>
      <c r="P114" s="347"/>
      <c r="Q114" s="242"/>
      <c r="R114" s="242"/>
      <c r="S114" s="347">
        <f t="shared" si="108"/>
        <v>0</v>
      </c>
      <c r="T114" s="347"/>
      <c r="U114" s="242"/>
      <c r="V114" s="242"/>
      <c r="W114" s="347">
        <f t="shared" si="109"/>
        <v>0</v>
      </c>
      <c r="X114" s="347"/>
      <c r="Y114" s="242">
        <f t="shared" si="106"/>
        <v>0</v>
      </c>
      <c r="Z114" s="242">
        <f t="shared" si="106"/>
        <v>0</v>
      </c>
      <c r="AA114" s="347">
        <f t="shared" si="114"/>
        <v>0</v>
      </c>
      <c r="AB114" s="347"/>
      <c r="AC114" s="242"/>
      <c r="AD114" s="242"/>
      <c r="AE114" s="347">
        <f t="shared" si="115"/>
        <v>0</v>
      </c>
      <c r="AF114" s="347"/>
      <c r="AG114" s="242"/>
      <c r="AH114" s="242"/>
      <c r="AI114" s="347"/>
      <c r="AJ114" s="242"/>
      <c r="AK114" s="242"/>
      <c r="AL114" s="347">
        <f t="shared" si="116"/>
        <v>0</v>
      </c>
      <c r="AM114" s="347"/>
      <c r="AN114" s="242"/>
      <c r="AO114" s="242"/>
      <c r="AP114" s="347">
        <f t="shared" si="110"/>
        <v>0</v>
      </c>
      <c r="AQ114" s="347"/>
      <c r="AR114" s="347"/>
      <c r="AS114" s="347"/>
      <c r="AT114" s="347">
        <f>AS114-AR114</f>
        <v>0</v>
      </c>
      <c r="AU114" s="347"/>
      <c r="AV114" s="242"/>
      <c r="AW114" s="241"/>
      <c r="AX114" s="348">
        <f t="shared" si="117"/>
        <v>0</v>
      </c>
      <c r="AY114" s="348"/>
      <c r="AZ114" s="241"/>
      <c r="BA114" s="241"/>
      <c r="BB114" s="348">
        <v>0</v>
      </c>
      <c r="BC114" s="348"/>
      <c r="BD114" s="241"/>
      <c r="BE114" s="241"/>
      <c r="BF114" s="348">
        <f t="shared" si="118"/>
        <v>0</v>
      </c>
      <c r="BG114" s="348"/>
      <c r="BH114" s="241"/>
      <c r="BI114" s="241"/>
      <c r="BJ114" s="348">
        <f t="shared" si="119"/>
        <v>0</v>
      </c>
      <c r="BK114" s="348"/>
      <c r="BL114" s="241"/>
      <c r="BM114" s="241"/>
      <c r="BN114" s="348">
        <f t="shared" si="120"/>
        <v>0</v>
      </c>
      <c r="BO114" s="348"/>
      <c r="BP114" s="241"/>
      <c r="BQ114" s="241"/>
      <c r="BR114" s="348">
        <f t="shared" si="121"/>
        <v>0</v>
      </c>
      <c r="BS114" s="347"/>
      <c r="BT114" s="242"/>
      <c r="BU114" s="242"/>
      <c r="BV114" s="347">
        <f t="shared" si="122"/>
        <v>0</v>
      </c>
      <c r="BW114" s="347"/>
      <c r="BX114" s="242"/>
      <c r="BY114" s="242"/>
      <c r="BZ114" s="347">
        <f t="shared" si="123"/>
        <v>0</v>
      </c>
      <c r="CA114" s="347"/>
      <c r="CB114" s="242"/>
      <c r="CC114" s="242"/>
      <c r="CD114" s="347">
        <f t="shared" si="124"/>
        <v>0</v>
      </c>
      <c r="CE114" s="347"/>
      <c r="CF114" s="242"/>
      <c r="CG114" s="241"/>
      <c r="CH114" s="347">
        <f t="shared" si="111"/>
        <v>0</v>
      </c>
      <c r="CI114" s="347"/>
      <c r="CJ114" s="242"/>
      <c r="CK114" s="242"/>
      <c r="CL114" s="347">
        <f t="shared" si="125"/>
        <v>0</v>
      </c>
      <c r="CM114" s="335"/>
      <c r="CN114" s="348"/>
      <c r="CO114" s="348"/>
      <c r="CP114" s="348">
        <v>0</v>
      </c>
      <c r="CQ114" s="348"/>
      <c r="CR114" s="343"/>
      <c r="CS114" s="343"/>
      <c r="CT114" s="344"/>
      <c r="CU114" s="345"/>
      <c r="CV114" s="239"/>
      <c r="CW114" s="239"/>
      <c r="CX114" s="344"/>
      <c r="CY114" s="345"/>
      <c r="CZ114" s="239"/>
      <c r="DA114" s="239"/>
      <c r="DB114" s="344">
        <f t="shared" si="126"/>
        <v>0</v>
      </c>
      <c r="DC114" s="345"/>
      <c r="DD114" s="348"/>
      <c r="DE114" s="348"/>
      <c r="DF114" s="348">
        <v>0</v>
      </c>
      <c r="DG114" s="348"/>
      <c r="DH114" s="348"/>
      <c r="DI114" s="348"/>
      <c r="DJ114" s="348">
        <v>0</v>
      </c>
      <c r="DK114" s="348"/>
    </row>
    <row r="115" spans="1:115" ht="16.5" customHeight="1">
      <c r="A115" s="274"/>
      <c r="B115" s="339">
        <v>1718002630</v>
      </c>
      <c r="C115" s="274" t="s">
        <v>533</v>
      </c>
      <c r="D115" s="275"/>
      <c r="E115" s="242">
        <f>I115+M115+Q115+U115+Y115+AJ115+AN115+AR115+AV115+BD115+BH115+BX115+CF115+CJ115+CN115+CR115+CV115+CZ115+AZ115+BL115+BT115</f>
        <v>0.11799999999999999</v>
      </c>
      <c r="F115" s="242">
        <f t="shared" si="112"/>
        <v>0</v>
      </c>
      <c r="G115" s="346">
        <f>F115-E115</f>
        <v>-0.11799999999999999</v>
      </c>
      <c r="H115" s="346">
        <f t="shared" si="67"/>
        <v>0</v>
      </c>
      <c r="I115" s="242">
        <v>0.11799999999999999</v>
      </c>
      <c r="J115" s="242"/>
      <c r="K115" s="347">
        <f>J115-I115</f>
        <v>-0.11799999999999999</v>
      </c>
      <c r="L115" s="347"/>
      <c r="M115" s="242"/>
      <c r="N115" s="242"/>
      <c r="O115" s="347">
        <f>N115-M115</f>
        <v>0</v>
      </c>
      <c r="P115" s="347"/>
      <c r="Q115" s="242"/>
      <c r="R115" s="242"/>
      <c r="S115" s="347">
        <f>R115-Q115</f>
        <v>0</v>
      </c>
      <c r="T115" s="347"/>
      <c r="U115" s="242"/>
      <c r="V115" s="242"/>
      <c r="W115" s="347">
        <f>V115-U115</f>
        <v>0</v>
      </c>
      <c r="X115" s="347"/>
      <c r="Y115" s="242">
        <f>AC115</f>
        <v>0</v>
      </c>
      <c r="Z115" s="242">
        <f>AD115</f>
        <v>0</v>
      </c>
      <c r="AA115" s="347">
        <f>Z115-Y115</f>
        <v>0</v>
      </c>
      <c r="AB115" s="347"/>
      <c r="AC115" s="242"/>
      <c r="AD115" s="242"/>
      <c r="AE115" s="347">
        <f>AD115-AC115</f>
        <v>0</v>
      </c>
      <c r="AF115" s="347"/>
      <c r="AG115" s="242"/>
      <c r="AH115" s="242"/>
      <c r="AI115" s="347"/>
      <c r="AJ115" s="242"/>
      <c r="AK115" s="242"/>
      <c r="AL115" s="347">
        <f>AK115-AJ115</f>
        <v>0</v>
      </c>
      <c r="AM115" s="347"/>
      <c r="AN115" s="242"/>
      <c r="AO115" s="242"/>
      <c r="AP115" s="347">
        <f>AO115-AN115</f>
        <v>0</v>
      </c>
      <c r="AQ115" s="347"/>
      <c r="AR115" s="347"/>
      <c r="AS115" s="347"/>
      <c r="AT115" s="347">
        <f>AS115-AR115</f>
        <v>0</v>
      </c>
      <c r="AU115" s="347"/>
      <c r="AV115" s="242"/>
      <c r="AW115" s="241"/>
      <c r="AX115" s="348">
        <f>AW115-AV115</f>
        <v>0</v>
      </c>
      <c r="AY115" s="348"/>
      <c r="AZ115" s="241"/>
      <c r="BA115" s="241"/>
      <c r="BB115" s="348">
        <v>0</v>
      </c>
      <c r="BC115" s="348"/>
      <c r="BD115" s="241"/>
      <c r="BE115" s="241"/>
      <c r="BF115" s="348">
        <f>BE115-BD115</f>
        <v>0</v>
      </c>
      <c r="BG115" s="348"/>
      <c r="BH115" s="241"/>
      <c r="BI115" s="241"/>
      <c r="BJ115" s="348">
        <f>BI115-BH115</f>
        <v>0</v>
      </c>
      <c r="BK115" s="348"/>
      <c r="BL115" s="241"/>
      <c r="BM115" s="241"/>
      <c r="BN115" s="348">
        <f>BM115-BL115</f>
        <v>0</v>
      </c>
      <c r="BO115" s="348"/>
      <c r="BP115" s="241"/>
      <c r="BQ115" s="241"/>
      <c r="BR115" s="348">
        <f>BQ115-BP115</f>
        <v>0</v>
      </c>
      <c r="BS115" s="347"/>
      <c r="BT115" s="242"/>
      <c r="BU115" s="242"/>
      <c r="BV115" s="347">
        <f>BU115-BT115</f>
        <v>0</v>
      </c>
      <c r="BW115" s="347"/>
      <c r="BX115" s="242"/>
      <c r="BY115" s="242"/>
      <c r="BZ115" s="347">
        <f>BY115-BX115</f>
        <v>0</v>
      </c>
      <c r="CA115" s="347"/>
      <c r="CB115" s="242"/>
      <c r="CC115" s="242"/>
      <c r="CD115" s="347">
        <f>CC115-CB115</f>
        <v>0</v>
      </c>
      <c r="CE115" s="347"/>
      <c r="CF115" s="242"/>
      <c r="CG115" s="241"/>
      <c r="CH115" s="347">
        <f>CG115-CF115</f>
        <v>0</v>
      </c>
      <c r="CI115" s="347"/>
      <c r="CJ115" s="242"/>
      <c r="CK115" s="242"/>
      <c r="CL115" s="347">
        <f>CK115-CJ115</f>
        <v>0</v>
      </c>
      <c r="CM115" s="335"/>
      <c r="CN115" s="348"/>
      <c r="CO115" s="348"/>
      <c r="CP115" s="348">
        <v>0</v>
      </c>
      <c r="CQ115" s="348"/>
      <c r="CR115" s="343"/>
      <c r="CS115" s="343"/>
      <c r="CT115" s="344"/>
      <c r="CU115" s="345"/>
      <c r="CV115" s="239"/>
      <c r="CW115" s="239"/>
      <c r="CX115" s="344"/>
      <c r="CY115" s="345"/>
      <c r="CZ115" s="239"/>
      <c r="DA115" s="239"/>
      <c r="DB115" s="344">
        <f>DA115-CZ115</f>
        <v>0</v>
      </c>
      <c r="DC115" s="345"/>
      <c r="DD115" s="348"/>
      <c r="DE115" s="348"/>
      <c r="DF115" s="348">
        <v>0</v>
      </c>
      <c r="DG115" s="348"/>
      <c r="DH115" s="348">
        <v>18.04</v>
      </c>
      <c r="DI115" s="348"/>
      <c r="DJ115" s="348">
        <f>DI115-DH115</f>
        <v>-18.04</v>
      </c>
      <c r="DK115" s="348"/>
    </row>
    <row r="116" spans="1:115" ht="16.5" hidden="1" customHeight="1">
      <c r="A116" s="274"/>
      <c r="B116" s="339">
        <v>1718002415</v>
      </c>
      <c r="C116" s="274" t="s">
        <v>510</v>
      </c>
      <c r="D116" s="275"/>
      <c r="E116" s="242">
        <f>I116+M116+Q116+U116+Y116+AJ116+AN116+AR116+AV116+BD116+BH116+BX116+CF116+CJ116+CN116+CR116+CV116+CZ116+AZ116+BL116+BT116</f>
        <v>0</v>
      </c>
      <c r="F116" s="242">
        <f t="shared" si="112"/>
        <v>0</v>
      </c>
      <c r="G116" s="346">
        <f>F116-E116</f>
        <v>0</v>
      </c>
      <c r="H116" s="346" t="e">
        <f t="shared" si="67"/>
        <v>#DIV/0!</v>
      </c>
      <c r="I116" s="242"/>
      <c r="J116" s="242"/>
      <c r="K116" s="347">
        <f>J116-I116</f>
        <v>0</v>
      </c>
      <c r="L116" s="347"/>
      <c r="M116" s="242"/>
      <c r="N116" s="242"/>
      <c r="O116" s="347">
        <f>N116-M116</f>
        <v>0</v>
      </c>
      <c r="P116" s="347"/>
      <c r="Q116" s="242"/>
      <c r="R116" s="242"/>
      <c r="S116" s="347">
        <f>R116-Q116</f>
        <v>0</v>
      </c>
      <c r="T116" s="347"/>
      <c r="U116" s="242"/>
      <c r="V116" s="242"/>
      <c r="W116" s="347">
        <f>V116-U116</f>
        <v>0</v>
      </c>
      <c r="X116" s="347"/>
      <c r="Y116" s="242">
        <f>AC116</f>
        <v>0</v>
      </c>
      <c r="Z116" s="242">
        <f>AD116</f>
        <v>0</v>
      </c>
      <c r="AA116" s="347">
        <f>Z116-Y116</f>
        <v>0</v>
      </c>
      <c r="AB116" s="347"/>
      <c r="AC116" s="242"/>
      <c r="AD116" s="242"/>
      <c r="AE116" s="347">
        <f>AD116-AC116</f>
        <v>0</v>
      </c>
      <c r="AF116" s="347"/>
      <c r="AG116" s="242"/>
      <c r="AH116" s="242"/>
      <c r="AI116" s="347"/>
      <c r="AJ116" s="242"/>
      <c r="AK116" s="242"/>
      <c r="AL116" s="347">
        <f>AK116-AJ116</f>
        <v>0</v>
      </c>
      <c r="AM116" s="347"/>
      <c r="AN116" s="242"/>
      <c r="AO116" s="242"/>
      <c r="AP116" s="347">
        <f>AO116-AN116</f>
        <v>0</v>
      </c>
      <c r="AQ116" s="347"/>
      <c r="AR116" s="347"/>
      <c r="AS116" s="347"/>
      <c r="AT116" s="347">
        <f>AS116-AR116</f>
        <v>0</v>
      </c>
      <c r="AU116" s="347"/>
      <c r="AV116" s="242"/>
      <c r="AW116" s="241"/>
      <c r="AX116" s="348">
        <f>AW116-AV116</f>
        <v>0</v>
      </c>
      <c r="AY116" s="348"/>
      <c r="AZ116" s="241"/>
      <c r="BA116" s="241"/>
      <c r="BB116" s="348">
        <v>0</v>
      </c>
      <c r="BC116" s="348"/>
      <c r="BD116" s="241"/>
      <c r="BE116" s="241"/>
      <c r="BF116" s="348">
        <f>BE116-BD116</f>
        <v>0</v>
      </c>
      <c r="BG116" s="348"/>
      <c r="BH116" s="241"/>
      <c r="BI116" s="241"/>
      <c r="BJ116" s="348">
        <f>BI116-BH116</f>
        <v>0</v>
      </c>
      <c r="BK116" s="348"/>
      <c r="BL116" s="241"/>
      <c r="BM116" s="241"/>
      <c r="BN116" s="348">
        <f>BM116-BL116</f>
        <v>0</v>
      </c>
      <c r="BO116" s="348"/>
      <c r="BP116" s="241"/>
      <c r="BQ116" s="241"/>
      <c r="BR116" s="348">
        <f>BQ116-BP116</f>
        <v>0</v>
      </c>
      <c r="BS116" s="347"/>
      <c r="BT116" s="242"/>
      <c r="BU116" s="242"/>
      <c r="BV116" s="347">
        <f>BU116-BT116</f>
        <v>0</v>
      </c>
      <c r="BW116" s="347"/>
      <c r="BX116" s="242"/>
      <c r="BY116" s="242"/>
      <c r="BZ116" s="347">
        <f>BY116-BX116</f>
        <v>0</v>
      </c>
      <c r="CA116" s="347"/>
      <c r="CB116" s="242"/>
      <c r="CC116" s="242"/>
      <c r="CD116" s="347">
        <f>CC116-CB116</f>
        <v>0</v>
      </c>
      <c r="CE116" s="347"/>
      <c r="CF116" s="242"/>
      <c r="CG116" s="241"/>
      <c r="CH116" s="347">
        <f>CG116-CF116</f>
        <v>0</v>
      </c>
      <c r="CI116" s="347"/>
      <c r="CJ116" s="242"/>
      <c r="CK116" s="242"/>
      <c r="CL116" s="347">
        <f>CK116-CJ116</f>
        <v>0</v>
      </c>
      <c r="CM116" s="335"/>
      <c r="CN116" s="348"/>
      <c r="CO116" s="348"/>
      <c r="CP116" s="348">
        <v>0</v>
      </c>
      <c r="CQ116" s="348"/>
      <c r="CR116" s="343"/>
      <c r="CS116" s="343"/>
      <c r="CT116" s="344"/>
      <c r="CU116" s="345"/>
      <c r="CV116" s="239"/>
      <c r="CW116" s="239"/>
      <c r="CX116" s="344"/>
      <c r="CY116" s="345"/>
      <c r="CZ116" s="239"/>
      <c r="DA116" s="239"/>
      <c r="DB116" s="344">
        <f>DA116-CZ116</f>
        <v>0</v>
      </c>
      <c r="DC116" s="345"/>
      <c r="DD116" s="348"/>
      <c r="DE116" s="348"/>
      <c r="DF116" s="348">
        <v>0</v>
      </c>
      <c r="DG116" s="348"/>
      <c r="DH116" s="348"/>
      <c r="DI116" s="348"/>
      <c r="DJ116" s="348">
        <v>0</v>
      </c>
      <c r="DK116" s="348"/>
    </row>
    <row r="117" spans="1:115" ht="16.5" customHeight="1">
      <c r="A117" s="274"/>
      <c r="B117" s="339"/>
      <c r="C117" s="274" t="s">
        <v>319</v>
      </c>
      <c r="D117" s="275">
        <v>835</v>
      </c>
      <c r="E117" s="242">
        <v>835</v>
      </c>
      <c r="F117" s="242">
        <f t="shared" si="112"/>
        <v>0</v>
      </c>
      <c r="G117" s="346">
        <f t="shared" si="127"/>
        <v>-835</v>
      </c>
      <c r="H117" s="346">
        <f t="shared" si="67"/>
        <v>0</v>
      </c>
      <c r="I117" s="242"/>
      <c r="J117" s="242"/>
      <c r="K117" s="347">
        <f t="shared" si="113"/>
        <v>0</v>
      </c>
      <c r="L117" s="347"/>
      <c r="M117" s="242"/>
      <c r="N117" s="242"/>
      <c r="O117" s="347">
        <f t="shared" si="107"/>
        <v>0</v>
      </c>
      <c r="P117" s="347"/>
      <c r="Q117" s="241"/>
      <c r="R117" s="241"/>
      <c r="S117" s="347">
        <f t="shared" si="108"/>
        <v>0</v>
      </c>
      <c r="T117" s="347"/>
      <c r="U117" s="242"/>
      <c r="V117" s="242"/>
      <c r="W117" s="347">
        <f t="shared" si="109"/>
        <v>0</v>
      </c>
      <c r="X117" s="347"/>
      <c r="Y117" s="242">
        <f t="shared" si="106"/>
        <v>0</v>
      </c>
      <c r="Z117" s="242">
        <f t="shared" si="106"/>
        <v>0</v>
      </c>
      <c r="AA117" s="347">
        <f t="shared" si="114"/>
        <v>0</v>
      </c>
      <c r="AB117" s="347"/>
      <c r="AC117" s="242"/>
      <c r="AD117" s="242"/>
      <c r="AE117" s="347">
        <f t="shared" si="115"/>
        <v>0</v>
      </c>
      <c r="AF117" s="347"/>
      <c r="AG117" s="242"/>
      <c r="AH117" s="242"/>
      <c r="AI117" s="347"/>
      <c r="AJ117" s="242"/>
      <c r="AK117" s="242"/>
      <c r="AL117" s="347">
        <f t="shared" si="116"/>
        <v>0</v>
      </c>
      <c r="AM117" s="347"/>
      <c r="AN117" s="242"/>
      <c r="AO117" s="242"/>
      <c r="AP117" s="347">
        <f t="shared" si="110"/>
        <v>0</v>
      </c>
      <c r="AQ117" s="347"/>
      <c r="AR117" s="347"/>
      <c r="AS117" s="347"/>
      <c r="AT117" s="347"/>
      <c r="AU117" s="347"/>
      <c r="AV117" s="242"/>
      <c r="AW117" s="241"/>
      <c r="AX117" s="348">
        <f t="shared" si="117"/>
        <v>0</v>
      </c>
      <c r="AY117" s="348"/>
      <c r="AZ117" s="241"/>
      <c r="BA117" s="241"/>
      <c r="BB117" s="348">
        <v>0</v>
      </c>
      <c r="BC117" s="348"/>
      <c r="BD117" s="241"/>
      <c r="BE117" s="241"/>
      <c r="BF117" s="348">
        <f t="shared" si="118"/>
        <v>0</v>
      </c>
      <c r="BG117" s="348"/>
      <c r="BH117" s="241"/>
      <c r="BI117" s="241"/>
      <c r="BJ117" s="348">
        <f t="shared" si="119"/>
        <v>0</v>
      </c>
      <c r="BK117" s="348"/>
      <c r="BL117" s="241"/>
      <c r="BM117" s="241"/>
      <c r="BN117" s="348">
        <f t="shared" si="120"/>
        <v>0</v>
      </c>
      <c r="BO117" s="348"/>
      <c r="BP117" s="241"/>
      <c r="BQ117" s="241"/>
      <c r="BR117" s="348">
        <f t="shared" si="121"/>
        <v>0</v>
      </c>
      <c r="BS117" s="347"/>
      <c r="BT117" s="242"/>
      <c r="BU117" s="242"/>
      <c r="BV117" s="347">
        <f t="shared" si="122"/>
        <v>0</v>
      </c>
      <c r="BW117" s="347"/>
      <c r="BX117" s="242"/>
      <c r="BY117" s="242"/>
      <c r="BZ117" s="347">
        <f t="shared" si="123"/>
        <v>0</v>
      </c>
      <c r="CA117" s="347"/>
      <c r="CB117" s="242"/>
      <c r="CC117" s="242"/>
      <c r="CD117" s="347">
        <f t="shared" si="124"/>
        <v>0</v>
      </c>
      <c r="CE117" s="347"/>
      <c r="CF117" s="242"/>
      <c r="CG117" s="241"/>
      <c r="CH117" s="347">
        <f t="shared" si="111"/>
        <v>0</v>
      </c>
      <c r="CI117" s="347"/>
      <c r="CJ117" s="242"/>
      <c r="CK117" s="242"/>
      <c r="CL117" s="347">
        <f t="shared" si="125"/>
        <v>0</v>
      </c>
      <c r="CM117" s="335"/>
      <c r="CN117" s="348"/>
      <c r="CO117" s="348"/>
      <c r="CP117" s="348">
        <v>0</v>
      </c>
      <c r="CQ117" s="348"/>
      <c r="CR117" s="343"/>
      <c r="CS117" s="343"/>
      <c r="CT117" s="344"/>
      <c r="CU117" s="345"/>
      <c r="CV117" s="239"/>
      <c r="CW117" s="239"/>
      <c r="CX117" s="344"/>
      <c r="CY117" s="345"/>
      <c r="CZ117" s="239"/>
      <c r="DA117" s="239"/>
      <c r="DB117" s="344">
        <f t="shared" si="126"/>
        <v>0</v>
      </c>
      <c r="DC117" s="345"/>
      <c r="DD117" s="348"/>
      <c r="DE117" s="348"/>
      <c r="DF117" s="348">
        <v>0</v>
      </c>
      <c r="DG117" s="348"/>
      <c r="DH117" s="348"/>
      <c r="DI117" s="348"/>
      <c r="DJ117" s="348">
        <v>0</v>
      </c>
      <c r="DK117" s="348"/>
    </row>
    <row r="118" spans="1:115" ht="16.5" hidden="1" customHeight="1">
      <c r="A118" s="274"/>
      <c r="B118" s="339">
        <v>1718002581</v>
      </c>
      <c r="C118" s="274" t="s">
        <v>579</v>
      </c>
      <c r="D118" s="275"/>
      <c r="E118" s="242">
        <f>I118+M118+Q118+U118+Y118+AJ118+AN118+AR118+AV118+BD118+BH118+BX118+CF118+CJ118+CN118+CR118+CV118+CZ118+AZ118+BL118+BT118</f>
        <v>0</v>
      </c>
      <c r="F118" s="242">
        <f t="shared" si="112"/>
        <v>0</v>
      </c>
      <c r="G118" s="346">
        <f>F118-E118</f>
        <v>0</v>
      </c>
      <c r="H118" s="346" t="e">
        <f t="shared" si="67"/>
        <v>#DIV/0!</v>
      </c>
      <c r="I118" s="242"/>
      <c r="J118" s="242"/>
      <c r="K118" s="347">
        <f>J118-I118</f>
        <v>0</v>
      </c>
      <c r="L118" s="347"/>
      <c r="M118" s="242"/>
      <c r="N118" s="242"/>
      <c r="O118" s="347">
        <f>N118-M118</f>
        <v>0</v>
      </c>
      <c r="P118" s="347"/>
      <c r="Q118" s="242"/>
      <c r="R118" s="242"/>
      <c r="S118" s="347">
        <f>R118-Q118</f>
        <v>0</v>
      </c>
      <c r="T118" s="347"/>
      <c r="U118" s="242"/>
      <c r="V118" s="242"/>
      <c r="W118" s="347">
        <f>V118-U118</f>
        <v>0</v>
      </c>
      <c r="X118" s="347"/>
      <c r="Y118" s="242">
        <f>AC118</f>
        <v>0</v>
      </c>
      <c r="Z118" s="242">
        <f>AD118</f>
        <v>0</v>
      </c>
      <c r="AA118" s="347">
        <f>Z118-Y118</f>
        <v>0</v>
      </c>
      <c r="AB118" s="347"/>
      <c r="AC118" s="242"/>
      <c r="AD118" s="242"/>
      <c r="AE118" s="347">
        <f>AD118-AC118</f>
        <v>0</v>
      </c>
      <c r="AF118" s="347"/>
      <c r="AG118" s="242"/>
      <c r="AH118" s="242"/>
      <c r="AI118" s="347"/>
      <c r="AJ118" s="242"/>
      <c r="AK118" s="242"/>
      <c r="AL118" s="347">
        <f>AK118-AJ118</f>
        <v>0</v>
      </c>
      <c r="AM118" s="347"/>
      <c r="AN118" s="242"/>
      <c r="AO118" s="242"/>
      <c r="AP118" s="347">
        <f>AO118-AN118</f>
        <v>0</v>
      </c>
      <c r="AQ118" s="347"/>
      <c r="AR118" s="347"/>
      <c r="AS118" s="347"/>
      <c r="AT118" s="347"/>
      <c r="AU118" s="347"/>
      <c r="AV118" s="242"/>
      <c r="AW118" s="241"/>
      <c r="AX118" s="348">
        <f>AW118-AV118</f>
        <v>0</v>
      </c>
      <c r="AY118" s="348"/>
      <c r="AZ118" s="241"/>
      <c r="BA118" s="241"/>
      <c r="BB118" s="348">
        <v>0</v>
      </c>
      <c r="BC118" s="348"/>
      <c r="BD118" s="241"/>
      <c r="BE118" s="241"/>
      <c r="BF118" s="348">
        <f>BE118-BD118</f>
        <v>0</v>
      </c>
      <c r="BG118" s="348"/>
      <c r="BH118" s="241"/>
      <c r="BI118" s="241"/>
      <c r="BJ118" s="348">
        <f>BI118-BH118</f>
        <v>0</v>
      </c>
      <c r="BK118" s="348"/>
      <c r="BL118" s="241"/>
      <c r="BM118" s="241"/>
      <c r="BN118" s="348">
        <f>BM118-BL118</f>
        <v>0</v>
      </c>
      <c r="BO118" s="348"/>
      <c r="BP118" s="241"/>
      <c r="BQ118" s="241"/>
      <c r="BR118" s="348">
        <f>BQ118-BP118</f>
        <v>0</v>
      </c>
      <c r="BS118" s="347"/>
      <c r="BT118" s="242"/>
      <c r="BU118" s="242"/>
      <c r="BV118" s="347">
        <f>BU118-BT118</f>
        <v>0</v>
      </c>
      <c r="BW118" s="347"/>
      <c r="BX118" s="242"/>
      <c r="BY118" s="242"/>
      <c r="BZ118" s="347">
        <f>BY118-BX118</f>
        <v>0</v>
      </c>
      <c r="CA118" s="347"/>
      <c r="CB118" s="242"/>
      <c r="CC118" s="242"/>
      <c r="CD118" s="347">
        <f>CC118-CB118</f>
        <v>0</v>
      </c>
      <c r="CE118" s="347"/>
      <c r="CF118" s="242"/>
      <c r="CG118" s="241"/>
      <c r="CH118" s="347">
        <f>CG118-CF118</f>
        <v>0</v>
      </c>
      <c r="CI118" s="347"/>
      <c r="CJ118" s="242"/>
      <c r="CK118" s="242"/>
      <c r="CL118" s="347">
        <f>CK118-CJ118</f>
        <v>0</v>
      </c>
      <c r="CM118" s="335"/>
      <c r="CN118" s="348"/>
      <c r="CO118" s="348"/>
      <c r="CP118" s="348">
        <v>0</v>
      </c>
      <c r="CQ118" s="348"/>
      <c r="CR118" s="343"/>
      <c r="CS118" s="343"/>
      <c r="CT118" s="344"/>
      <c r="CU118" s="345"/>
      <c r="CV118" s="239"/>
      <c r="CW118" s="239"/>
      <c r="CX118" s="344"/>
      <c r="CY118" s="345"/>
      <c r="CZ118" s="239"/>
      <c r="DA118" s="239"/>
      <c r="DB118" s="344">
        <f>DA118-CZ118</f>
        <v>0</v>
      </c>
      <c r="DC118" s="345"/>
      <c r="DD118" s="348"/>
      <c r="DE118" s="348"/>
      <c r="DF118" s="348">
        <v>0</v>
      </c>
      <c r="DG118" s="348"/>
      <c r="DH118" s="348"/>
      <c r="DI118" s="348"/>
      <c r="DJ118" s="348">
        <v>0</v>
      </c>
      <c r="DK118" s="348"/>
    </row>
    <row r="119" spans="1:115" ht="16.5" customHeight="1">
      <c r="A119" s="274"/>
      <c r="B119" s="339">
        <v>1718001796</v>
      </c>
      <c r="C119" s="274" t="s">
        <v>480</v>
      </c>
      <c r="D119" s="275">
        <v>1</v>
      </c>
      <c r="E119" s="242">
        <v>1</v>
      </c>
      <c r="F119" s="242">
        <f t="shared" si="112"/>
        <v>0</v>
      </c>
      <c r="G119" s="346">
        <f t="shared" si="127"/>
        <v>-1</v>
      </c>
      <c r="H119" s="346">
        <f t="shared" si="67"/>
        <v>0</v>
      </c>
      <c r="I119" s="241"/>
      <c r="J119" s="241"/>
      <c r="K119" s="347">
        <f t="shared" si="113"/>
        <v>0</v>
      </c>
      <c r="L119" s="347"/>
      <c r="M119" s="242"/>
      <c r="N119" s="242"/>
      <c r="O119" s="347">
        <f t="shared" si="107"/>
        <v>0</v>
      </c>
      <c r="P119" s="347"/>
      <c r="Q119" s="242"/>
      <c r="R119" s="242"/>
      <c r="S119" s="347">
        <f t="shared" si="108"/>
        <v>0</v>
      </c>
      <c r="T119" s="347"/>
      <c r="U119" s="242"/>
      <c r="V119" s="242"/>
      <c r="W119" s="347">
        <f t="shared" si="109"/>
        <v>0</v>
      </c>
      <c r="X119" s="347"/>
      <c r="Y119" s="242">
        <f t="shared" si="106"/>
        <v>0</v>
      </c>
      <c r="Z119" s="242">
        <f t="shared" si="106"/>
        <v>0</v>
      </c>
      <c r="AA119" s="347">
        <f t="shared" si="114"/>
        <v>0</v>
      </c>
      <c r="AB119" s="347"/>
      <c r="AC119" s="242"/>
      <c r="AD119" s="242"/>
      <c r="AE119" s="347">
        <f t="shared" si="115"/>
        <v>0</v>
      </c>
      <c r="AF119" s="347"/>
      <c r="AG119" s="242"/>
      <c r="AH119" s="242"/>
      <c r="AI119" s="347"/>
      <c r="AJ119" s="242"/>
      <c r="AK119" s="242"/>
      <c r="AL119" s="347">
        <f t="shared" si="116"/>
        <v>0</v>
      </c>
      <c r="AM119" s="347"/>
      <c r="AN119" s="242"/>
      <c r="AO119" s="242"/>
      <c r="AP119" s="347">
        <f t="shared" si="110"/>
        <v>0</v>
      </c>
      <c r="AQ119" s="347"/>
      <c r="AR119" s="347"/>
      <c r="AS119" s="347"/>
      <c r="AT119" s="347"/>
      <c r="AU119" s="347"/>
      <c r="AV119" s="242"/>
      <c r="AW119" s="241"/>
      <c r="AX119" s="348">
        <f t="shared" si="117"/>
        <v>0</v>
      </c>
      <c r="AY119" s="348"/>
      <c r="AZ119" s="241"/>
      <c r="BA119" s="241"/>
      <c r="BB119" s="348">
        <v>0</v>
      </c>
      <c r="BC119" s="348"/>
      <c r="BD119" s="241"/>
      <c r="BE119" s="241"/>
      <c r="BF119" s="348">
        <f t="shared" si="118"/>
        <v>0</v>
      </c>
      <c r="BG119" s="348"/>
      <c r="BH119" s="241"/>
      <c r="BI119" s="241"/>
      <c r="BJ119" s="348">
        <f t="shared" si="119"/>
        <v>0</v>
      </c>
      <c r="BK119" s="348"/>
      <c r="BL119" s="241"/>
      <c r="BM119" s="241"/>
      <c r="BN119" s="348">
        <f t="shared" si="120"/>
        <v>0</v>
      </c>
      <c r="BO119" s="348"/>
      <c r="BP119" s="241"/>
      <c r="BQ119" s="241"/>
      <c r="BR119" s="348">
        <f t="shared" si="121"/>
        <v>0</v>
      </c>
      <c r="BS119" s="347"/>
      <c r="BT119" s="242"/>
      <c r="BU119" s="242"/>
      <c r="BV119" s="347">
        <f t="shared" si="122"/>
        <v>0</v>
      </c>
      <c r="BW119" s="347"/>
      <c r="BX119" s="242"/>
      <c r="BY119" s="242"/>
      <c r="BZ119" s="347">
        <f t="shared" si="123"/>
        <v>0</v>
      </c>
      <c r="CA119" s="347"/>
      <c r="CB119" s="242"/>
      <c r="CC119" s="242"/>
      <c r="CD119" s="347">
        <f t="shared" si="124"/>
        <v>0</v>
      </c>
      <c r="CE119" s="347"/>
      <c r="CF119" s="241"/>
      <c r="CG119" s="241"/>
      <c r="CH119" s="347">
        <f t="shared" si="111"/>
        <v>0</v>
      </c>
      <c r="CI119" s="347"/>
      <c r="CJ119" s="242"/>
      <c r="CK119" s="242"/>
      <c r="CL119" s="347">
        <f t="shared" si="125"/>
        <v>0</v>
      </c>
      <c r="CM119" s="335"/>
      <c r="CN119" s="348"/>
      <c r="CO119" s="348"/>
      <c r="CP119" s="348">
        <v>0</v>
      </c>
      <c r="CQ119" s="348"/>
      <c r="CR119" s="343"/>
      <c r="CS119" s="343"/>
      <c r="CT119" s="344"/>
      <c r="CU119" s="345"/>
      <c r="CV119" s="239"/>
      <c r="CW119" s="239"/>
      <c r="CX119" s="344"/>
      <c r="CY119" s="345"/>
      <c r="CZ119" s="239"/>
      <c r="DA119" s="239"/>
      <c r="DB119" s="344">
        <f t="shared" si="126"/>
        <v>0</v>
      </c>
      <c r="DC119" s="345"/>
      <c r="DD119" s="348"/>
      <c r="DE119" s="348"/>
      <c r="DF119" s="348">
        <v>0</v>
      </c>
      <c r="DG119" s="348"/>
      <c r="DH119" s="348"/>
      <c r="DI119" s="348"/>
      <c r="DJ119" s="348">
        <v>0</v>
      </c>
      <c r="DK119" s="348"/>
    </row>
    <row r="120" spans="1:115" ht="16.5" hidden="1" customHeight="1">
      <c r="A120" s="274"/>
      <c r="B120" s="339"/>
      <c r="C120" s="274" t="s">
        <v>580</v>
      </c>
      <c r="D120" s="275"/>
      <c r="E120" s="242">
        <f>I120+M120+Q120+U120+Y120+AJ120+AN120+AR120+AV120+BD120+BH120+BX120+CF120+CJ120+CN120+CR120+CV120+CZ120+AZ120+BL120+BT120</f>
        <v>0</v>
      </c>
      <c r="F120" s="242">
        <f t="shared" si="112"/>
        <v>0</v>
      </c>
      <c r="G120" s="346">
        <f t="shared" si="127"/>
        <v>0</v>
      </c>
      <c r="H120" s="346" t="e">
        <f t="shared" si="67"/>
        <v>#DIV/0!</v>
      </c>
      <c r="I120" s="241"/>
      <c r="J120" s="241"/>
      <c r="K120" s="347">
        <f t="shared" si="113"/>
        <v>0</v>
      </c>
      <c r="L120" s="347"/>
      <c r="M120" s="242"/>
      <c r="N120" s="242"/>
      <c r="O120" s="347">
        <f t="shared" si="107"/>
        <v>0</v>
      </c>
      <c r="P120" s="347"/>
      <c r="Q120" s="242"/>
      <c r="R120" s="242"/>
      <c r="S120" s="347">
        <f t="shared" si="108"/>
        <v>0</v>
      </c>
      <c r="T120" s="347"/>
      <c r="U120" s="242"/>
      <c r="V120" s="242"/>
      <c r="W120" s="347">
        <f t="shared" si="109"/>
        <v>0</v>
      </c>
      <c r="X120" s="347"/>
      <c r="Y120" s="242">
        <f t="shared" si="106"/>
        <v>0</v>
      </c>
      <c r="Z120" s="242">
        <f t="shared" si="106"/>
        <v>0</v>
      </c>
      <c r="AA120" s="347">
        <f t="shared" si="114"/>
        <v>0</v>
      </c>
      <c r="AB120" s="347"/>
      <c r="AC120" s="242"/>
      <c r="AD120" s="242"/>
      <c r="AE120" s="347">
        <f t="shared" si="115"/>
        <v>0</v>
      </c>
      <c r="AF120" s="347"/>
      <c r="AG120" s="242"/>
      <c r="AH120" s="242"/>
      <c r="AI120" s="347"/>
      <c r="AJ120" s="242"/>
      <c r="AK120" s="242"/>
      <c r="AL120" s="347">
        <f t="shared" si="116"/>
        <v>0</v>
      </c>
      <c r="AM120" s="347"/>
      <c r="AN120" s="242"/>
      <c r="AO120" s="242"/>
      <c r="AP120" s="347">
        <f t="shared" si="110"/>
        <v>0</v>
      </c>
      <c r="AQ120" s="347"/>
      <c r="AR120" s="347"/>
      <c r="AS120" s="347"/>
      <c r="AT120" s="347"/>
      <c r="AU120" s="347"/>
      <c r="AV120" s="242"/>
      <c r="AW120" s="241"/>
      <c r="AX120" s="348">
        <f t="shared" si="117"/>
        <v>0</v>
      </c>
      <c r="AY120" s="348"/>
      <c r="AZ120" s="241"/>
      <c r="BA120" s="241"/>
      <c r="BB120" s="348">
        <v>0</v>
      </c>
      <c r="BC120" s="348"/>
      <c r="BD120" s="241"/>
      <c r="BE120" s="241"/>
      <c r="BF120" s="348">
        <f t="shared" si="118"/>
        <v>0</v>
      </c>
      <c r="BG120" s="348"/>
      <c r="BH120" s="241"/>
      <c r="BI120" s="241"/>
      <c r="BJ120" s="348">
        <f t="shared" si="119"/>
        <v>0</v>
      </c>
      <c r="BK120" s="348"/>
      <c r="BL120" s="241"/>
      <c r="BM120" s="241"/>
      <c r="BN120" s="348">
        <f t="shared" si="120"/>
        <v>0</v>
      </c>
      <c r="BO120" s="348"/>
      <c r="BP120" s="241"/>
      <c r="BQ120" s="241"/>
      <c r="BR120" s="348">
        <f t="shared" si="121"/>
        <v>0</v>
      </c>
      <c r="BS120" s="347"/>
      <c r="BT120" s="242"/>
      <c r="BU120" s="242"/>
      <c r="BV120" s="347">
        <f t="shared" si="122"/>
        <v>0</v>
      </c>
      <c r="BW120" s="347"/>
      <c r="BX120" s="242"/>
      <c r="BY120" s="242"/>
      <c r="BZ120" s="347">
        <f t="shared" si="123"/>
        <v>0</v>
      </c>
      <c r="CA120" s="347"/>
      <c r="CB120" s="242"/>
      <c r="CC120" s="242"/>
      <c r="CD120" s="347">
        <f t="shared" si="124"/>
        <v>0</v>
      </c>
      <c r="CE120" s="347"/>
      <c r="CF120" s="242"/>
      <c r="CG120" s="241"/>
      <c r="CH120" s="347">
        <f t="shared" si="111"/>
        <v>0</v>
      </c>
      <c r="CI120" s="347"/>
      <c r="CJ120" s="242"/>
      <c r="CK120" s="242"/>
      <c r="CL120" s="347">
        <f t="shared" si="125"/>
        <v>0</v>
      </c>
      <c r="CM120" s="335"/>
      <c r="CN120" s="348"/>
      <c r="CO120" s="348"/>
      <c r="CP120" s="348">
        <v>0</v>
      </c>
      <c r="CQ120" s="348"/>
      <c r="CR120" s="343"/>
      <c r="CS120" s="343"/>
      <c r="CT120" s="344"/>
      <c r="CU120" s="345"/>
      <c r="CV120" s="239"/>
      <c r="CW120" s="239"/>
      <c r="CX120" s="344"/>
      <c r="CY120" s="345"/>
      <c r="CZ120" s="239"/>
      <c r="DA120" s="239"/>
      <c r="DB120" s="344">
        <f t="shared" si="126"/>
        <v>0</v>
      </c>
      <c r="DC120" s="345"/>
      <c r="DD120" s="348"/>
      <c r="DE120" s="348"/>
      <c r="DF120" s="348">
        <v>0</v>
      </c>
      <c r="DG120" s="348"/>
      <c r="DH120" s="348"/>
      <c r="DI120" s="348"/>
      <c r="DJ120" s="348">
        <v>0</v>
      </c>
      <c r="DK120" s="348"/>
    </row>
    <row r="121" spans="1:115" hidden="1">
      <c r="A121" s="274"/>
      <c r="B121" s="339"/>
      <c r="C121" s="274" t="s">
        <v>532</v>
      </c>
      <c r="D121" s="275"/>
      <c r="E121" s="242">
        <f>I121+M121+Q121+U121+Y121+AJ121+AN121+AR121+AV121+BD121+BH121+BX121+CF121+CJ121+CN121+CR121+CV121+CZ121+AZ121+BL121+BT121</f>
        <v>0</v>
      </c>
      <c r="F121" s="242">
        <f t="shared" si="112"/>
        <v>0</v>
      </c>
      <c r="G121" s="346">
        <f t="shared" si="127"/>
        <v>0</v>
      </c>
      <c r="H121" s="346" t="e">
        <f t="shared" si="67"/>
        <v>#DIV/0!</v>
      </c>
      <c r="I121" s="241"/>
      <c r="J121" s="241"/>
      <c r="K121" s="347">
        <f t="shared" si="113"/>
        <v>0</v>
      </c>
      <c r="L121" s="347"/>
      <c r="M121" s="242"/>
      <c r="N121" s="242"/>
      <c r="O121" s="347">
        <f t="shared" si="107"/>
        <v>0</v>
      </c>
      <c r="P121" s="347"/>
      <c r="Q121" s="242"/>
      <c r="R121" s="242"/>
      <c r="S121" s="347">
        <f t="shared" si="108"/>
        <v>0</v>
      </c>
      <c r="T121" s="347"/>
      <c r="U121" s="242"/>
      <c r="V121" s="242"/>
      <c r="W121" s="347">
        <f t="shared" si="109"/>
        <v>0</v>
      </c>
      <c r="X121" s="347"/>
      <c r="Y121" s="242">
        <f t="shared" si="106"/>
        <v>0</v>
      </c>
      <c r="Z121" s="242">
        <f t="shared" si="106"/>
        <v>0</v>
      </c>
      <c r="AA121" s="347">
        <f t="shared" si="114"/>
        <v>0</v>
      </c>
      <c r="AB121" s="347"/>
      <c r="AC121" s="242"/>
      <c r="AD121" s="242"/>
      <c r="AE121" s="347">
        <f t="shared" si="115"/>
        <v>0</v>
      </c>
      <c r="AF121" s="347"/>
      <c r="AG121" s="242"/>
      <c r="AH121" s="242"/>
      <c r="AI121" s="347"/>
      <c r="AJ121" s="242"/>
      <c r="AK121" s="242"/>
      <c r="AL121" s="347">
        <f t="shared" si="116"/>
        <v>0</v>
      </c>
      <c r="AM121" s="347"/>
      <c r="AN121" s="242"/>
      <c r="AO121" s="242"/>
      <c r="AP121" s="347">
        <f t="shared" si="110"/>
        <v>0</v>
      </c>
      <c r="AQ121" s="347"/>
      <c r="AR121" s="347"/>
      <c r="AS121" s="347"/>
      <c r="AT121" s="347">
        <f>AS121-AR121</f>
        <v>0</v>
      </c>
      <c r="AU121" s="347"/>
      <c r="AV121" s="242"/>
      <c r="AW121" s="242"/>
      <c r="AX121" s="347">
        <f t="shared" si="117"/>
        <v>0</v>
      </c>
      <c r="AY121" s="347"/>
      <c r="AZ121" s="242"/>
      <c r="BA121" s="242"/>
      <c r="BB121" s="347">
        <v>0</v>
      </c>
      <c r="BC121" s="347"/>
      <c r="BD121" s="242"/>
      <c r="BE121" s="242"/>
      <c r="BF121" s="347">
        <f t="shared" si="118"/>
        <v>0</v>
      </c>
      <c r="BG121" s="347"/>
      <c r="BH121" s="242"/>
      <c r="BI121" s="242"/>
      <c r="BJ121" s="347">
        <f t="shared" si="119"/>
        <v>0</v>
      </c>
      <c r="BK121" s="347"/>
      <c r="BL121" s="242"/>
      <c r="BM121" s="242"/>
      <c r="BN121" s="347">
        <f t="shared" si="120"/>
        <v>0</v>
      </c>
      <c r="BO121" s="347"/>
      <c r="BP121" s="242"/>
      <c r="BQ121" s="242"/>
      <c r="BR121" s="347">
        <f t="shared" si="121"/>
        <v>0</v>
      </c>
      <c r="BS121" s="347"/>
      <c r="BT121" s="242"/>
      <c r="BU121" s="242"/>
      <c r="BV121" s="347">
        <f t="shared" si="122"/>
        <v>0</v>
      </c>
      <c r="BW121" s="347" t="e">
        <f>BU121/BT121</f>
        <v>#DIV/0!</v>
      </c>
      <c r="BX121" s="242"/>
      <c r="BY121" s="242"/>
      <c r="BZ121" s="347">
        <f t="shared" si="123"/>
        <v>0</v>
      </c>
      <c r="CA121" s="347"/>
      <c r="CB121" s="242"/>
      <c r="CC121" s="242"/>
      <c r="CD121" s="347">
        <f t="shared" si="124"/>
        <v>0</v>
      </c>
      <c r="CE121" s="347"/>
      <c r="CF121" s="242"/>
      <c r="CG121" s="241"/>
      <c r="CH121" s="347">
        <f t="shared" si="111"/>
        <v>0</v>
      </c>
      <c r="CI121" s="347"/>
      <c r="CJ121" s="242"/>
      <c r="CK121" s="242"/>
      <c r="CL121" s="347">
        <f t="shared" si="125"/>
        <v>0</v>
      </c>
      <c r="CM121" s="335"/>
      <c r="CN121" s="348"/>
      <c r="CO121" s="348"/>
      <c r="CP121" s="348">
        <v>0</v>
      </c>
      <c r="CQ121" s="348"/>
      <c r="CR121" s="343"/>
      <c r="CS121" s="343"/>
      <c r="CT121" s="344"/>
      <c r="CU121" s="345"/>
      <c r="CV121" s="239"/>
      <c r="CW121" s="239"/>
      <c r="CX121" s="344"/>
      <c r="CY121" s="345"/>
      <c r="CZ121" s="239"/>
      <c r="DA121" s="239"/>
      <c r="DB121" s="344">
        <f t="shared" si="126"/>
        <v>0</v>
      </c>
      <c r="DC121" s="345"/>
      <c r="DD121" s="348"/>
      <c r="DE121" s="348"/>
      <c r="DF121" s="348">
        <v>0</v>
      </c>
      <c r="DG121" s="348"/>
      <c r="DH121" s="348"/>
      <c r="DI121" s="348"/>
      <c r="DJ121" s="348">
        <v>0</v>
      </c>
      <c r="DK121" s="348"/>
    </row>
    <row r="122" spans="1:115" hidden="1">
      <c r="A122" s="274"/>
      <c r="B122" s="339">
        <v>1718002535</v>
      </c>
      <c r="C122" s="274" t="s">
        <v>470</v>
      </c>
      <c r="D122" s="275"/>
      <c r="E122" s="242">
        <f>I122+M122+Q122+U122+Y122+AJ122+AN122+AR122+AV122+BD122+BH122+BX122+CF122+CJ122+CN122+CR122+CV122+CZ122+AZ122+BL122+BT122</f>
        <v>0</v>
      </c>
      <c r="F122" s="242">
        <f t="shared" si="112"/>
        <v>0</v>
      </c>
      <c r="G122" s="346">
        <f>F122-E122</f>
        <v>0</v>
      </c>
      <c r="H122" s="346" t="e">
        <f t="shared" si="67"/>
        <v>#DIV/0!</v>
      </c>
      <c r="I122" s="241"/>
      <c r="J122" s="241"/>
      <c r="K122" s="347">
        <f>J122-I122</f>
        <v>0</v>
      </c>
      <c r="L122" s="347">
        <v>0</v>
      </c>
      <c r="M122" s="242"/>
      <c r="N122" s="242"/>
      <c r="O122" s="347">
        <f>N122-M122</f>
        <v>0</v>
      </c>
      <c r="P122" s="347"/>
      <c r="Q122" s="242"/>
      <c r="R122" s="242"/>
      <c r="S122" s="347">
        <f>R122-Q122</f>
        <v>0</v>
      </c>
      <c r="T122" s="347"/>
      <c r="U122" s="242"/>
      <c r="V122" s="242"/>
      <c r="W122" s="347">
        <f>V122-U122</f>
        <v>0</v>
      </c>
      <c r="X122" s="347"/>
      <c r="Y122" s="242">
        <f>AC122</f>
        <v>0</v>
      </c>
      <c r="Z122" s="242">
        <f>AD122</f>
        <v>0</v>
      </c>
      <c r="AA122" s="347">
        <f>Z122-Y122</f>
        <v>0</v>
      </c>
      <c r="AB122" s="347"/>
      <c r="AC122" s="242"/>
      <c r="AD122" s="242"/>
      <c r="AE122" s="347">
        <f>AD122-AC122</f>
        <v>0</v>
      </c>
      <c r="AF122" s="347"/>
      <c r="AG122" s="242"/>
      <c r="AH122" s="242"/>
      <c r="AI122" s="347"/>
      <c r="AJ122" s="242"/>
      <c r="AK122" s="242"/>
      <c r="AL122" s="347">
        <f>AK122-AJ122</f>
        <v>0</v>
      </c>
      <c r="AM122" s="347"/>
      <c r="AN122" s="242"/>
      <c r="AO122" s="242"/>
      <c r="AP122" s="347">
        <f>AO122-AN122</f>
        <v>0</v>
      </c>
      <c r="AQ122" s="347"/>
      <c r="AR122" s="347"/>
      <c r="AS122" s="347"/>
      <c r="AT122" s="347">
        <f>AS122-AR122</f>
        <v>0</v>
      </c>
      <c r="AU122" s="347"/>
      <c r="AV122" s="242"/>
      <c r="AW122" s="242"/>
      <c r="AX122" s="347">
        <f>AW122-AV122</f>
        <v>0</v>
      </c>
      <c r="AY122" s="347"/>
      <c r="AZ122" s="242"/>
      <c r="BA122" s="242"/>
      <c r="BB122" s="347">
        <v>0</v>
      </c>
      <c r="BC122" s="347"/>
      <c r="BD122" s="242"/>
      <c r="BE122" s="242"/>
      <c r="BF122" s="347">
        <f>BE122-BD122</f>
        <v>0</v>
      </c>
      <c r="BG122" s="347"/>
      <c r="BH122" s="242"/>
      <c r="BI122" s="242"/>
      <c r="BJ122" s="347">
        <f>BI122-BH122</f>
        <v>0</v>
      </c>
      <c r="BK122" s="347"/>
      <c r="BL122" s="242"/>
      <c r="BM122" s="242"/>
      <c r="BN122" s="347">
        <f>BM122-BL122</f>
        <v>0</v>
      </c>
      <c r="BO122" s="347"/>
      <c r="BP122" s="242"/>
      <c r="BQ122" s="242"/>
      <c r="BR122" s="347">
        <f>BQ122-BP122</f>
        <v>0</v>
      </c>
      <c r="BS122" s="347"/>
      <c r="BT122" s="242"/>
      <c r="BU122" s="242"/>
      <c r="BV122" s="347">
        <f>BU122-BT122</f>
        <v>0</v>
      </c>
      <c r="BW122" s="347" t="e">
        <f>BU122/BT122</f>
        <v>#DIV/0!</v>
      </c>
      <c r="BX122" s="242"/>
      <c r="BY122" s="242"/>
      <c r="BZ122" s="347">
        <f>BY122-BX122</f>
        <v>0</v>
      </c>
      <c r="CA122" s="347"/>
      <c r="CB122" s="242"/>
      <c r="CC122" s="242"/>
      <c r="CD122" s="347">
        <f>CC122-CB122</f>
        <v>0</v>
      </c>
      <c r="CE122" s="347"/>
      <c r="CF122" s="242"/>
      <c r="CG122" s="242"/>
      <c r="CH122" s="347">
        <f>CG122-CF122</f>
        <v>0</v>
      </c>
      <c r="CI122" s="347"/>
      <c r="CJ122" s="242"/>
      <c r="CK122" s="242"/>
      <c r="CL122" s="347">
        <f>CK122-CJ122</f>
        <v>0</v>
      </c>
      <c r="CM122" s="335"/>
      <c r="CN122" s="348"/>
      <c r="CO122" s="348"/>
      <c r="CP122" s="348">
        <v>0</v>
      </c>
      <c r="CQ122" s="348"/>
      <c r="CR122" s="343"/>
      <c r="CS122" s="343"/>
      <c r="CT122" s="344"/>
      <c r="CU122" s="345"/>
      <c r="CV122" s="239"/>
      <c r="CW122" s="239"/>
      <c r="CX122" s="344"/>
      <c r="CY122" s="345"/>
      <c r="CZ122" s="239"/>
      <c r="DA122" s="239"/>
      <c r="DB122" s="344">
        <f>DA122-CZ122</f>
        <v>0</v>
      </c>
      <c r="DC122" s="345"/>
      <c r="DD122" s="348"/>
      <c r="DE122" s="348"/>
      <c r="DF122" s="348">
        <v>0</v>
      </c>
      <c r="DG122" s="348"/>
      <c r="DH122" s="348"/>
      <c r="DI122" s="348"/>
      <c r="DJ122" s="348">
        <v>0</v>
      </c>
      <c r="DK122" s="348"/>
    </row>
    <row r="123" spans="1:115" ht="12.75" hidden="1" customHeight="1">
      <c r="A123" s="274"/>
      <c r="B123" s="339">
        <v>1718002623</v>
      </c>
      <c r="C123" s="274" t="s">
        <v>471</v>
      </c>
      <c r="D123" s="275"/>
      <c r="E123" s="242">
        <f>I123+M123+Q123+U123+Y123+AJ123+AN123+AR123+AV123+BD123+BH123+BX123+CF123+CJ123+CN123+CR123+CV123+CZ123+AZ123+BL123+BT123</f>
        <v>0</v>
      </c>
      <c r="F123" s="242">
        <f t="shared" si="112"/>
        <v>0</v>
      </c>
      <c r="G123" s="346">
        <f t="shared" si="127"/>
        <v>0</v>
      </c>
      <c r="H123" s="346" t="e">
        <f t="shared" si="67"/>
        <v>#DIV/0!</v>
      </c>
      <c r="I123" s="241"/>
      <c r="J123" s="241"/>
      <c r="K123" s="347">
        <f t="shared" si="113"/>
        <v>0</v>
      </c>
      <c r="L123" s="347"/>
      <c r="M123" s="242"/>
      <c r="N123" s="242"/>
      <c r="O123" s="347">
        <f t="shared" si="107"/>
        <v>0</v>
      </c>
      <c r="P123" s="347"/>
      <c r="Q123" s="242"/>
      <c r="R123" s="242"/>
      <c r="S123" s="347">
        <f t="shared" si="108"/>
        <v>0</v>
      </c>
      <c r="T123" s="347"/>
      <c r="U123" s="242"/>
      <c r="V123" s="242"/>
      <c r="W123" s="347">
        <f t="shared" si="109"/>
        <v>0</v>
      </c>
      <c r="X123" s="347"/>
      <c r="Y123" s="242">
        <f t="shared" si="106"/>
        <v>0</v>
      </c>
      <c r="Z123" s="242">
        <f t="shared" si="106"/>
        <v>0</v>
      </c>
      <c r="AA123" s="347">
        <f t="shared" si="114"/>
        <v>0</v>
      </c>
      <c r="AB123" s="347"/>
      <c r="AC123" s="242"/>
      <c r="AD123" s="242"/>
      <c r="AE123" s="347">
        <f t="shared" si="115"/>
        <v>0</v>
      </c>
      <c r="AF123" s="347"/>
      <c r="AG123" s="242"/>
      <c r="AH123" s="242"/>
      <c r="AI123" s="347"/>
      <c r="AJ123" s="242"/>
      <c r="AK123" s="242"/>
      <c r="AL123" s="347">
        <f t="shared" si="116"/>
        <v>0</v>
      </c>
      <c r="AM123" s="347"/>
      <c r="AN123" s="242"/>
      <c r="AO123" s="242"/>
      <c r="AP123" s="347">
        <f t="shared" si="110"/>
        <v>0</v>
      </c>
      <c r="AQ123" s="347"/>
      <c r="AR123" s="347"/>
      <c r="AS123" s="347"/>
      <c r="AT123" s="347">
        <f>AS123-AR123</f>
        <v>0</v>
      </c>
      <c r="AU123" s="347"/>
      <c r="AV123" s="242"/>
      <c r="AW123" s="242"/>
      <c r="AX123" s="347">
        <f t="shared" si="117"/>
        <v>0</v>
      </c>
      <c r="AY123" s="347"/>
      <c r="AZ123" s="242"/>
      <c r="BA123" s="242"/>
      <c r="BB123" s="347">
        <v>0</v>
      </c>
      <c r="BC123" s="347"/>
      <c r="BD123" s="242"/>
      <c r="BE123" s="242"/>
      <c r="BF123" s="347">
        <f t="shared" si="118"/>
        <v>0</v>
      </c>
      <c r="BG123" s="347"/>
      <c r="BH123" s="242"/>
      <c r="BI123" s="242"/>
      <c r="BJ123" s="347">
        <f t="shared" si="119"/>
        <v>0</v>
      </c>
      <c r="BK123" s="347"/>
      <c r="BL123" s="242"/>
      <c r="BM123" s="242"/>
      <c r="BN123" s="347">
        <f t="shared" si="120"/>
        <v>0</v>
      </c>
      <c r="BO123" s="347"/>
      <c r="BP123" s="242"/>
      <c r="BQ123" s="242"/>
      <c r="BR123" s="347">
        <f t="shared" si="121"/>
        <v>0</v>
      </c>
      <c r="BS123" s="347"/>
      <c r="BT123" s="242"/>
      <c r="BU123" s="242"/>
      <c r="BV123" s="347">
        <f t="shared" si="122"/>
        <v>0</v>
      </c>
      <c r="BW123" s="347" t="e">
        <f t="shared" ref="BW123:BW138" si="128">BU123/BT123</f>
        <v>#DIV/0!</v>
      </c>
      <c r="BX123" s="242"/>
      <c r="BY123" s="242"/>
      <c r="BZ123" s="347">
        <f t="shared" si="123"/>
        <v>0</v>
      </c>
      <c r="CA123" s="347"/>
      <c r="CB123" s="242"/>
      <c r="CC123" s="242"/>
      <c r="CD123" s="347">
        <f t="shared" si="124"/>
        <v>0</v>
      </c>
      <c r="CE123" s="347"/>
      <c r="CF123" s="242"/>
      <c r="CG123" s="242"/>
      <c r="CH123" s="347">
        <f t="shared" si="111"/>
        <v>0</v>
      </c>
      <c r="CI123" s="347"/>
      <c r="CJ123" s="242"/>
      <c r="CK123" s="242"/>
      <c r="CL123" s="347">
        <f t="shared" si="125"/>
        <v>0</v>
      </c>
      <c r="CM123" s="335"/>
      <c r="CN123" s="348"/>
      <c r="CO123" s="348"/>
      <c r="CP123" s="348">
        <v>0</v>
      </c>
      <c r="CQ123" s="348"/>
      <c r="CR123" s="343"/>
      <c r="CS123" s="343"/>
      <c r="CT123" s="344"/>
      <c r="CU123" s="345"/>
      <c r="CV123" s="239"/>
      <c r="CW123" s="239"/>
      <c r="CX123" s="344"/>
      <c r="CY123" s="345"/>
      <c r="CZ123" s="239"/>
      <c r="DA123" s="239"/>
      <c r="DB123" s="344">
        <f t="shared" si="126"/>
        <v>0</v>
      </c>
      <c r="DC123" s="345"/>
      <c r="DD123" s="348"/>
      <c r="DE123" s="348"/>
      <c r="DF123" s="348">
        <v>0</v>
      </c>
      <c r="DG123" s="348"/>
      <c r="DH123" s="348"/>
      <c r="DI123" s="348"/>
      <c r="DJ123" s="348">
        <v>0</v>
      </c>
      <c r="DK123" s="348"/>
    </row>
    <row r="124" spans="1:115">
      <c r="A124" s="274"/>
      <c r="B124" s="339">
        <v>1718002334</v>
      </c>
      <c r="C124" s="274" t="s">
        <v>472</v>
      </c>
      <c r="D124" s="275">
        <v>44.6</v>
      </c>
      <c r="E124" s="242">
        <v>44.6</v>
      </c>
      <c r="F124" s="242">
        <f t="shared" si="112"/>
        <v>0</v>
      </c>
      <c r="G124" s="346">
        <f t="shared" si="127"/>
        <v>-44.6</v>
      </c>
      <c r="H124" s="346">
        <f t="shared" si="67"/>
        <v>0</v>
      </c>
      <c r="I124" s="241">
        <v>3.4101499999999998</v>
      </c>
      <c r="J124" s="241"/>
      <c r="K124" s="347">
        <f t="shared" si="113"/>
        <v>-3.4101499999999998</v>
      </c>
      <c r="L124" s="347"/>
      <c r="M124" s="242"/>
      <c r="N124" s="242"/>
      <c r="O124" s="347">
        <f t="shared" si="107"/>
        <v>0</v>
      </c>
      <c r="P124" s="347"/>
      <c r="Q124" s="242"/>
      <c r="R124" s="242"/>
      <c r="S124" s="347">
        <f t="shared" si="108"/>
        <v>0</v>
      </c>
      <c r="T124" s="347"/>
      <c r="U124" s="242"/>
      <c r="V124" s="242"/>
      <c r="W124" s="347">
        <f t="shared" si="109"/>
        <v>0</v>
      </c>
      <c r="X124" s="347"/>
      <c r="Y124" s="242">
        <f t="shared" si="106"/>
        <v>0</v>
      </c>
      <c r="Z124" s="242">
        <f t="shared" si="106"/>
        <v>0</v>
      </c>
      <c r="AA124" s="347">
        <f t="shared" si="114"/>
        <v>0</v>
      </c>
      <c r="AB124" s="347"/>
      <c r="AC124" s="242"/>
      <c r="AD124" s="242"/>
      <c r="AE124" s="347">
        <f t="shared" si="115"/>
        <v>0</v>
      </c>
      <c r="AF124" s="347"/>
      <c r="AG124" s="242"/>
      <c r="AH124" s="242"/>
      <c r="AI124" s="347"/>
      <c r="AJ124" s="242"/>
      <c r="AK124" s="242"/>
      <c r="AL124" s="347">
        <f t="shared" si="116"/>
        <v>0</v>
      </c>
      <c r="AM124" s="347"/>
      <c r="AN124" s="242"/>
      <c r="AO124" s="242"/>
      <c r="AP124" s="347">
        <f t="shared" si="110"/>
        <v>0</v>
      </c>
      <c r="AQ124" s="347"/>
      <c r="AR124" s="347"/>
      <c r="AS124" s="347"/>
      <c r="AT124" s="347"/>
      <c r="AU124" s="347"/>
      <c r="AV124" s="242"/>
      <c r="AW124" s="242"/>
      <c r="AX124" s="347">
        <f t="shared" si="117"/>
        <v>0</v>
      </c>
      <c r="AY124" s="347"/>
      <c r="AZ124" s="242"/>
      <c r="BA124" s="242"/>
      <c r="BB124" s="347">
        <v>0</v>
      </c>
      <c r="BC124" s="347"/>
      <c r="BD124" s="242"/>
      <c r="BE124" s="242"/>
      <c r="BF124" s="347">
        <f t="shared" si="118"/>
        <v>0</v>
      </c>
      <c r="BG124" s="347"/>
      <c r="BH124" s="242"/>
      <c r="BI124" s="242"/>
      <c r="BJ124" s="347">
        <f t="shared" si="119"/>
        <v>0</v>
      </c>
      <c r="BK124" s="347"/>
      <c r="BL124" s="241"/>
      <c r="BM124" s="241"/>
      <c r="BN124" s="347">
        <f t="shared" si="120"/>
        <v>0</v>
      </c>
      <c r="BO124" s="347"/>
      <c r="BP124" s="242"/>
      <c r="BQ124" s="242"/>
      <c r="BR124" s="347">
        <f t="shared" si="121"/>
        <v>0</v>
      </c>
      <c r="BS124" s="347"/>
      <c r="BT124" s="242"/>
      <c r="BU124" s="242"/>
      <c r="BV124" s="347">
        <f t="shared" si="122"/>
        <v>0</v>
      </c>
      <c r="BW124" s="347"/>
      <c r="BX124" s="242"/>
      <c r="BY124" s="242"/>
      <c r="BZ124" s="347">
        <f t="shared" si="123"/>
        <v>0</v>
      </c>
      <c r="CA124" s="347"/>
      <c r="CB124" s="242"/>
      <c r="CC124" s="242"/>
      <c r="CD124" s="347">
        <f t="shared" si="124"/>
        <v>0</v>
      </c>
      <c r="CE124" s="347"/>
      <c r="CF124" s="242"/>
      <c r="CG124" s="242"/>
      <c r="CH124" s="347">
        <f t="shared" si="111"/>
        <v>0</v>
      </c>
      <c r="CI124" s="347"/>
      <c r="CJ124" s="242"/>
      <c r="CK124" s="242"/>
      <c r="CL124" s="347">
        <f t="shared" si="125"/>
        <v>0</v>
      </c>
      <c r="CM124" s="335"/>
      <c r="CN124" s="348"/>
      <c r="CO124" s="348"/>
      <c r="CP124" s="348">
        <v>0</v>
      </c>
      <c r="CQ124" s="348"/>
      <c r="CR124" s="343"/>
      <c r="CS124" s="343"/>
      <c r="CT124" s="344"/>
      <c r="CU124" s="345"/>
      <c r="CV124" s="239"/>
      <c r="CW124" s="239"/>
      <c r="CX124" s="344"/>
      <c r="CY124" s="345"/>
      <c r="CZ124" s="239"/>
      <c r="DA124" s="239"/>
      <c r="DB124" s="344">
        <f t="shared" si="126"/>
        <v>0</v>
      </c>
      <c r="DC124" s="345"/>
      <c r="DD124" s="348"/>
      <c r="DE124" s="348"/>
      <c r="DF124" s="348">
        <v>0</v>
      </c>
      <c r="DG124" s="348"/>
      <c r="DH124" s="348"/>
      <c r="DI124" s="348"/>
      <c r="DJ124" s="348">
        <v>0</v>
      </c>
      <c r="DK124" s="348"/>
    </row>
    <row r="125" spans="1:115" ht="12.75" customHeight="1">
      <c r="A125" s="274"/>
      <c r="B125" s="339">
        <v>1718002567</v>
      </c>
      <c r="C125" s="274" t="s">
        <v>473</v>
      </c>
      <c r="D125" s="275">
        <v>53</v>
      </c>
      <c r="E125" s="242">
        <v>53</v>
      </c>
      <c r="F125" s="242">
        <f t="shared" si="112"/>
        <v>0</v>
      </c>
      <c r="G125" s="346">
        <f t="shared" si="127"/>
        <v>-53</v>
      </c>
      <c r="H125" s="346">
        <f t="shared" si="67"/>
        <v>0</v>
      </c>
      <c r="I125" s="241"/>
      <c r="J125" s="241"/>
      <c r="K125" s="347">
        <f t="shared" si="113"/>
        <v>0</v>
      </c>
      <c r="L125" s="347"/>
      <c r="M125" s="242"/>
      <c r="N125" s="242"/>
      <c r="O125" s="347">
        <f t="shared" si="107"/>
        <v>0</v>
      </c>
      <c r="P125" s="347"/>
      <c r="Q125" s="242"/>
      <c r="R125" s="242"/>
      <c r="S125" s="347">
        <f t="shared" si="108"/>
        <v>0</v>
      </c>
      <c r="T125" s="347"/>
      <c r="U125" s="242"/>
      <c r="V125" s="242"/>
      <c r="W125" s="347">
        <f t="shared" si="109"/>
        <v>0</v>
      </c>
      <c r="X125" s="347"/>
      <c r="Y125" s="242">
        <f t="shared" si="106"/>
        <v>0</v>
      </c>
      <c r="Z125" s="242">
        <f t="shared" si="106"/>
        <v>0</v>
      </c>
      <c r="AA125" s="347">
        <f t="shared" si="114"/>
        <v>0</v>
      </c>
      <c r="AB125" s="347"/>
      <c r="AC125" s="242"/>
      <c r="AD125" s="242"/>
      <c r="AE125" s="347">
        <f t="shared" si="115"/>
        <v>0</v>
      </c>
      <c r="AF125" s="347" t="e">
        <f>AD125/AC125</f>
        <v>#DIV/0!</v>
      </c>
      <c r="AG125" s="242"/>
      <c r="AH125" s="242"/>
      <c r="AI125" s="347"/>
      <c r="AJ125" s="242"/>
      <c r="AK125" s="242"/>
      <c r="AL125" s="347">
        <f t="shared" si="116"/>
        <v>0</v>
      </c>
      <c r="AM125" s="347"/>
      <c r="AN125" s="242"/>
      <c r="AO125" s="242"/>
      <c r="AP125" s="347">
        <f t="shared" si="110"/>
        <v>0</v>
      </c>
      <c r="AQ125" s="347"/>
      <c r="AR125" s="347"/>
      <c r="AS125" s="347"/>
      <c r="AT125" s="347">
        <f>AS125-AR125</f>
        <v>0</v>
      </c>
      <c r="AU125" s="347"/>
      <c r="AV125" s="242"/>
      <c r="AW125" s="242"/>
      <c r="AX125" s="347">
        <f t="shared" si="117"/>
        <v>0</v>
      </c>
      <c r="AY125" s="347"/>
      <c r="AZ125" s="242"/>
      <c r="BA125" s="242"/>
      <c r="BB125" s="347">
        <v>0</v>
      </c>
      <c r="BC125" s="347"/>
      <c r="BD125" s="242"/>
      <c r="BE125" s="242"/>
      <c r="BF125" s="347">
        <f t="shared" si="118"/>
        <v>0</v>
      </c>
      <c r="BG125" s="347"/>
      <c r="BH125" s="242"/>
      <c r="BI125" s="242"/>
      <c r="BJ125" s="347">
        <f t="shared" si="119"/>
        <v>0</v>
      </c>
      <c r="BK125" s="347"/>
      <c r="BL125" s="241"/>
      <c r="BM125" s="241"/>
      <c r="BN125" s="347">
        <f t="shared" si="120"/>
        <v>0</v>
      </c>
      <c r="BO125" s="347"/>
      <c r="BP125" s="242"/>
      <c r="BQ125" s="242"/>
      <c r="BR125" s="347">
        <f t="shared" si="121"/>
        <v>0</v>
      </c>
      <c r="BS125" s="347"/>
      <c r="BT125" s="242"/>
      <c r="BU125" s="242"/>
      <c r="BV125" s="347">
        <f t="shared" si="122"/>
        <v>0</v>
      </c>
      <c r="BW125" s="347" t="e">
        <f t="shared" si="128"/>
        <v>#DIV/0!</v>
      </c>
      <c r="BX125" s="242"/>
      <c r="BY125" s="242"/>
      <c r="BZ125" s="347">
        <f t="shared" si="123"/>
        <v>0</v>
      </c>
      <c r="CA125" s="347"/>
      <c r="CB125" s="242"/>
      <c r="CC125" s="242"/>
      <c r="CD125" s="347">
        <f t="shared" si="124"/>
        <v>0</v>
      </c>
      <c r="CE125" s="347"/>
      <c r="CF125" s="242"/>
      <c r="CG125" s="242"/>
      <c r="CH125" s="347">
        <f t="shared" si="111"/>
        <v>0</v>
      </c>
      <c r="CI125" s="347"/>
      <c r="CJ125" s="242"/>
      <c r="CK125" s="242"/>
      <c r="CL125" s="347">
        <f t="shared" si="125"/>
        <v>0</v>
      </c>
      <c r="CM125" s="335"/>
      <c r="CN125" s="348"/>
      <c r="CO125" s="348"/>
      <c r="CP125" s="348">
        <v>0</v>
      </c>
      <c r="CQ125" s="348"/>
      <c r="CR125" s="343"/>
      <c r="CS125" s="343"/>
      <c r="CT125" s="344">
        <f>CS125-CR125</f>
        <v>0</v>
      </c>
      <c r="CU125" s="345"/>
      <c r="CV125" s="239"/>
      <c r="CW125" s="239"/>
      <c r="CX125" s="344"/>
      <c r="CY125" s="345"/>
      <c r="CZ125" s="239"/>
      <c r="DA125" s="239"/>
      <c r="DB125" s="344">
        <f t="shared" si="126"/>
        <v>0</v>
      </c>
      <c r="DC125" s="345"/>
      <c r="DD125" s="348"/>
      <c r="DE125" s="348"/>
      <c r="DF125" s="348">
        <v>0</v>
      </c>
      <c r="DG125" s="348"/>
      <c r="DH125" s="348"/>
      <c r="DI125" s="348"/>
      <c r="DJ125" s="348">
        <v>0</v>
      </c>
      <c r="DK125" s="348"/>
    </row>
    <row r="126" spans="1:115" ht="12.75" customHeight="1">
      <c r="A126" s="274"/>
      <c r="B126" s="339">
        <v>1701059340</v>
      </c>
      <c r="C126" s="274" t="s">
        <v>581</v>
      </c>
      <c r="D126" s="275">
        <v>0.2</v>
      </c>
      <c r="E126" s="242">
        <v>0.2</v>
      </c>
      <c r="F126" s="242">
        <f t="shared" si="112"/>
        <v>0</v>
      </c>
      <c r="G126" s="346">
        <f t="shared" si="127"/>
        <v>-0.2</v>
      </c>
      <c r="H126" s="346">
        <f t="shared" si="67"/>
        <v>0</v>
      </c>
      <c r="I126" s="242"/>
      <c r="J126" s="242"/>
      <c r="K126" s="347">
        <f>J126-I126</f>
        <v>0</v>
      </c>
      <c r="L126" s="347"/>
      <c r="M126" s="242"/>
      <c r="N126" s="242"/>
      <c r="O126" s="347">
        <f>N126-M126</f>
        <v>0</v>
      </c>
      <c r="P126" s="347"/>
      <c r="Q126" s="242"/>
      <c r="R126" s="242"/>
      <c r="S126" s="347">
        <f>R126-Q126</f>
        <v>0</v>
      </c>
      <c r="T126" s="347"/>
      <c r="U126" s="242"/>
      <c r="V126" s="242"/>
      <c r="W126" s="347">
        <f>V126-U126</f>
        <v>0</v>
      </c>
      <c r="X126" s="347"/>
      <c r="Y126" s="242">
        <f>AC126</f>
        <v>0</v>
      </c>
      <c r="Z126" s="242">
        <f>AD126</f>
        <v>0</v>
      </c>
      <c r="AA126" s="347">
        <f>Z126-Y126</f>
        <v>0</v>
      </c>
      <c r="AB126" s="347"/>
      <c r="AC126" s="242"/>
      <c r="AD126" s="242"/>
      <c r="AE126" s="347">
        <f>AD126-AC126</f>
        <v>0</v>
      </c>
      <c r="AF126" s="347" t="e">
        <f>AD126/AC126</f>
        <v>#DIV/0!</v>
      </c>
      <c r="AG126" s="242"/>
      <c r="AH126" s="242"/>
      <c r="AI126" s="347"/>
      <c r="AJ126" s="242"/>
      <c r="AK126" s="242"/>
      <c r="AL126" s="347">
        <f>AK126-AJ126</f>
        <v>0</v>
      </c>
      <c r="AM126" s="347"/>
      <c r="AN126" s="242"/>
      <c r="AO126" s="242"/>
      <c r="AP126" s="347">
        <f>AO126-AN126</f>
        <v>0</v>
      </c>
      <c r="AQ126" s="347"/>
      <c r="AR126" s="347"/>
      <c r="AS126" s="347"/>
      <c r="AT126" s="347"/>
      <c r="AU126" s="347"/>
      <c r="AV126" s="242"/>
      <c r="AW126" s="242"/>
      <c r="AX126" s="347">
        <f>AW126-AV126</f>
        <v>0</v>
      </c>
      <c r="AY126" s="347"/>
      <c r="AZ126" s="242"/>
      <c r="BA126" s="242"/>
      <c r="BB126" s="347">
        <v>0</v>
      </c>
      <c r="BC126" s="347"/>
      <c r="BD126" s="242"/>
      <c r="BE126" s="242"/>
      <c r="BF126" s="347">
        <f>BE126-BD126</f>
        <v>0</v>
      </c>
      <c r="BG126" s="347"/>
      <c r="BH126" s="242"/>
      <c r="BI126" s="242"/>
      <c r="BJ126" s="347">
        <f>BI126-BH126</f>
        <v>0</v>
      </c>
      <c r="BK126" s="347"/>
      <c r="BL126" s="242"/>
      <c r="BM126" s="242"/>
      <c r="BN126" s="347">
        <f>BM126-BL126</f>
        <v>0</v>
      </c>
      <c r="BO126" s="347"/>
      <c r="BP126" s="242"/>
      <c r="BQ126" s="242"/>
      <c r="BR126" s="347">
        <f>BQ126-BP126</f>
        <v>0</v>
      </c>
      <c r="BS126" s="347"/>
      <c r="BT126" s="242"/>
      <c r="BU126" s="242"/>
      <c r="BV126" s="347">
        <f>BU126-BT126</f>
        <v>0</v>
      </c>
      <c r="BW126" s="347" t="e">
        <f>BU126/BT126</f>
        <v>#DIV/0!</v>
      </c>
      <c r="BX126" s="242"/>
      <c r="BY126" s="242"/>
      <c r="BZ126" s="347">
        <f>BY126-BX126</f>
        <v>0</v>
      </c>
      <c r="CA126" s="347"/>
      <c r="CB126" s="242"/>
      <c r="CC126" s="242"/>
      <c r="CD126" s="347">
        <f>CC126-CB126</f>
        <v>0</v>
      </c>
      <c r="CE126" s="347"/>
      <c r="CF126" s="242"/>
      <c r="CG126" s="242"/>
      <c r="CH126" s="347">
        <f>CG126-CF126</f>
        <v>0</v>
      </c>
      <c r="CI126" s="347"/>
      <c r="CJ126" s="242"/>
      <c r="CK126" s="242"/>
      <c r="CL126" s="347">
        <f>CK126-CJ126</f>
        <v>0</v>
      </c>
      <c r="CM126" s="335"/>
      <c r="CN126" s="348"/>
      <c r="CO126" s="348"/>
      <c r="CP126" s="348">
        <v>0</v>
      </c>
      <c r="CQ126" s="348"/>
      <c r="CR126" s="343"/>
      <c r="CS126" s="343"/>
      <c r="CT126" s="344"/>
      <c r="CU126" s="345"/>
      <c r="CV126" s="239"/>
      <c r="CW126" s="239"/>
      <c r="CX126" s="344"/>
      <c r="CY126" s="345"/>
      <c r="CZ126" s="239"/>
      <c r="DA126" s="239"/>
      <c r="DB126" s="344">
        <f>DA126-CZ126</f>
        <v>0</v>
      </c>
      <c r="DC126" s="345"/>
      <c r="DD126" s="348"/>
      <c r="DE126" s="348"/>
      <c r="DF126" s="348">
        <v>0</v>
      </c>
      <c r="DG126" s="348"/>
      <c r="DH126" s="348"/>
      <c r="DI126" s="348"/>
      <c r="DJ126" s="348">
        <v>0</v>
      </c>
      <c r="DK126" s="348"/>
    </row>
    <row r="127" spans="1:115" ht="12.75" hidden="1" customHeight="1">
      <c r="A127" s="274"/>
      <c r="B127" s="339">
        <v>1718002648</v>
      </c>
      <c r="C127" s="274" t="s">
        <v>582</v>
      </c>
      <c r="D127" s="275"/>
      <c r="E127" s="242">
        <f>I127+M127+Q127+U127+Y127+AJ127+AN127+AR127+AV127+BD127+BH127+BX127+CF127+CJ127+CN127+CR127+CV127+CZ127+AZ127+BL127+BT127</f>
        <v>0</v>
      </c>
      <c r="F127" s="242">
        <f t="shared" si="112"/>
        <v>0</v>
      </c>
      <c r="G127" s="346">
        <f t="shared" si="127"/>
        <v>0</v>
      </c>
      <c r="H127" s="346" t="e">
        <f t="shared" si="67"/>
        <v>#DIV/0!</v>
      </c>
      <c r="I127" s="242"/>
      <c r="J127" s="242"/>
      <c r="K127" s="347">
        <f>J127-I127</f>
        <v>0</v>
      </c>
      <c r="L127" s="347"/>
      <c r="M127" s="242"/>
      <c r="N127" s="242"/>
      <c r="O127" s="347">
        <f>N127-M127</f>
        <v>0</v>
      </c>
      <c r="P127" s="347"/>
      <c r="Q127" s="242"/>
      <c r="R127" s="242"/>
      <c r="S127" s="347">
        <f>R127-Q127</f>
        <v>0</v>
      </c>
      <c r="T127" s="347"/>
      <c r="U127" s="242"/>
      <c r="V127" s="242"/>
      <c r="W127" s="347">
        <f>V127-U127</f>
        <v>0</v>
      </c>
      <c r="X127" s="347"/>
      <c r="Y127" s="242">
        <f>AC127</f>
        <v>0</v>
      </c>
      <c r="Z127" s="242">
        <f>AD127</f>
        <v>0</v>
      </c>
      <c r="AA127" s="347">
        <f>Z127-Y127</f>
        <v>0</v>
      </c>
      <c r="AB127" s="347"/>
      <c r="AC127" s="242"/>
      <c r="AD127" s="242"/>
      <c r="AE127" s="347">
        <f>AD127-AC127</f>
        <v>0</v>
      </c>
      <c r="AF127" s="347" t="e">
        <f>AD127/AC127</f>
        <v>#DIV/0!</v>
      </c>
      <c r="AG127" s="242"/>
      <c r="AH127" s="242"/>
      <c r="AI127" s="347"/>
      <c r="AJ127" s="242"/>
      <c r="AK127" s="242"/>
      <c r="AL127" s="347">
        <f>AK127-AJ127</f>
        <v>0</v>
      </c>
      <c r="AM127" s="347"/>
      <c r="AN127" s="242"/>
      <c r="AO127" s="242"/>
      <c r="AP127" s="347">
        <f>AO127-AN127</f>
        <v>0</v>
      </c>
      <c r="AQ127" s="347"/>
      <c r="AR127" s="347"/>
      <c r="AS127" s="347"/>
      <c r="AT127" s="347"/>
      <c r="AU127" s="347"/>
      <c r="AV127" s="242"/>
      <c r="AW127" s="242"/>
      <c r="AX127" s="347">
        <f>AW127-AV127</f>
        <v>0</v>
      </c>
      <c r="AY127" s="347"/>
      <c r="AZ127" s="242"/>
      <c r="BA127" s="242"/>
      <c r="BB127" s="347">
        <v>0</v>
      </c>
      <c r="BC127" s="347"/>
      <c r="BD127" s="242"/>
      <c r="BE127" s="242"/>
      <c r="BF127" s="347">
        <f>BE127-BD127</f>
        <v>0</v>
      </c>
      <c r="BG127" s="347"/>
      <c r="BH127" s="242"/>
      <c r="BI127" s="242"/>
      <c r="BJ127" s="347">
        <f>BI127-BH127</f>
        <v>0</v>
      </c>
      <c r="BK127" s="347"/>
      <c r="BL127" s="242"/>
      <c r="BM127" s="242"/>
      <c r="BN127" s="347">
        <f>BM127-BL127</f>
        <v>0</v>
      </c>
      <c r="BO127" s="347"/>
      <c r="BP127" s="242"/>
      <c r="BQ127" s="242"/>
      <c r="BR127" s="347">
        <f>BQ127-BP127</f>
        <v>0</v>
      </c>
      <c r="BS127" s="347"/>
      <c r="BT127" s="242"/>
      <c r="BU127" s="242"/>
      <c r="BV127" s="347">
        <f>BU127-BT127</f>
        <v>0</v>
      </c>
      <c r="BW127" s="347" t="e">
        <f>BU127/BT127</f>
        <v>#DIV/0!</v>
      </c>
      <c r="BX127" s="242"/>
      <c r="BY127" s="242"/>
      <c r="BZ127" s="347">
        <f>BY127-BX127</f>
        <v>0</v>
      </c>
      <c r="CA127" s="347"/>
      <c r="CB127" s="242"/>
      <c r="CC127" s="242"/>
      <c r="CD127" s="347">
        <f>CC127-CB127</f>
        <v>0</v>
      </c>
      <c r="CE127" s="347"/>
      <c r="CF127" s="242"/>
      <c r="CG127" s="242"/>
      <c r="CH127" s="347">
        <f>CG127-CF127</f>
        <v>0</v>
      </c>
      <c r="CI127" s="347"/>
      <c r="CJ127" s="242"/>
      <c r="CK127" s="242"/>
      <c r="CL127" s="347">
        <f>CK127-CJ127</f>
        <v>0</v>
      </c>
      <c r="CM127" s="335"/>
      <c r="CN127" s="348"/>
      <c r="CO127" s="348"/>
      <c r="CP127" s="348">
        <v>0</v>
      </c>
      <c r="CQ127" s="348"/>
      <c r="CR127" s="343"/>
      <c r="CS127" s="343"/>
      <c r="CT127" s="344"/>
      <c r="CU127" s="345"/>
      <c r="CV127" s="239"/>
      <c r="CW127" s="239"/>
      <c r="CX127" s="344"/>
      <c r="CY127" s="345"/>
      <c r="CZ127" s="239"/>
      <c r="DA127" s="239"/>
      <c r="DB127" s="344">
        <f>DA127-CZ127</f>
        <v>0</v>
      </c>
      <c r="DC127" s="345"/>
      <c r="DD127" s="348"/>
      <c r="DE127" s="348"/>
      <c r="DF127" s="348">
        <v>0</v>
      </c>
      <c r="DG127" s="348"/>
      <c r="DH127" s="348"/>
      <c r="DI127" s="348"/>
      <c r="DJ127" s="348">
        <v>0</v>
      </c>
      <c r="DK127" s="348"/>
    </row>
    <row r="128" spans="1:115" ht="12.75" customHeight="1">
      <c r="A128" s="274"/>
      <c r="B128" s="357">
        <v>1718002662</v>
      </c>
      <c r="C128" s="274" t="s">
        <v>725</v>
      </c>
      <c r="D128" s="275"/>
      <c r="E128" s="242">
        <v>0</v>
      </c>
      <c r="F128" s="242">
        <f t="shared" si="112"/>
        <v>38.567369999999997</v>
      </c>
      <c r="G128" s="346">
        <f t="shared" si="127"/>
        <v>38.567369999999997</v>
      </c>
      <c r="H128" s="346">
        <v>0</v>
      </c>
      <c r="I128" s="242"/>
      <c r="J128" s="242"/>
      <c r="K128" s="347"/>
      <c r="L128" s="347"/>
      <c r="M128" s="242"/>
      <c r="N128" s="242"/>
      <c r="O128" s="347"/>
      <c r="P128" s="347"/>
      <c r="Q128" s="242"/>
      <c r="R128" s="242"/>
      <c r="S128" s="347"/>
      <c r="T128" s="347"/>
      <c r="U128" s="242"/>
      <c r="V128" s="242"/>
      <c r="W128" s="347">
        <f>V128-U128</f>
        <v>0</v>
      </c>
      <c r="X128" s="347"/>
      <c r="Y128" s="242"/>
      <c r="Z128" s="242"/>
      <c r="AA128" s="347"/>
      <c r="AB128" s="347"/>
      <c r="AC128" s="242"/>
      <c r="AD128" s="242"/>
      <c r="AE128" s="347"/>
      <c r="AF128" s="347"/>
      <c r="AG128" s="242"/>
      <c r="AH128" s="242"/>
      <c r="AI128" s="347"/>
      <c r="AJ128" s="242"/>
      <c r="AK128" s="242"/>
      <c r="AL128" s="347"/>
      <c r="AM128" s="347"/>
      <c r="AN128" s="242"/>
      <c r="AO128" s="242"/>
      <c r="AP128" s="347"/>
      <c r="AQ128" s="347"/>
      <c r="AR128" s="347"/>
      <c r="AS128" s="347"/>
      <c r="AT128" s="347"/>
      <c r="AU128" s="347"/>
      <c r="AV128" s="242"/>
      <c r="AW128" s="242"/>
      <c r="AX128" s="347"/>
      <c r="AY128" s="347"/>
      <c r="AZ128" s="242"/>
      <c r="BA128" s="242"/>
      <c r="BB128" s="347"/>
      <c r="BC128" s="347"/>
      <c r="BD128" s="242"/>
      <c r="BE128" s="242"/>
      <c r="BF128" s="347"/>
      <c r="BG128" s="347"/>
      <c r="BH128" s="242"/>
      <c r="BI128" s="242"/>
      <c r="BJ128" s="347"/>
      <c r="BK128" s="347"/>
      <c r="BL128" s="242">
        <v>7.6378399999999997</v>
      </c>
      <c r="BM128" s="242">
        <v>38.567369999999997</v>
      </c>
      <c r="BN128" s="347">
        <f>BM128-BL128</f>
        <v>30.929529999999996</v>
      </c>
      <c r="BO128" s="347"/>
      <c r="BP128" s="242"/>
      <c r="BQ128" s="242"/>
      <c r="BR128" s="347">
        <f>BQ128-BP128</f>
        <v>0</v>
      </c>
      <c r="BS128" s="347"/>
      <c r="BT128" s="242"/>
      <c r="BU128" s="242"/>
      <c r="BV128" s="347"/>
      <c r="BW128" s="347"/>
      <c r="BX128" s="242"/>
      <c r="BY128" s="242"/>
      <c r="BZ128" s="347"/>
      <c r="CA128" s="347"/>
      <c r="CB128" s="242"/>
      <c r="CC128" s="242"/>
      <c r="CD128" s="347"/>
      <c r="CE128" s="347"/>
      <c r="CF128" s="242"/>
      <c r="CG128" s="242"/>
      <c r="CH128" s="347"/>
      <c r="CI128" s="347"/>
      <c r="CJ128" s="242"/>
      <c r="CK128" s="242"/>
      <c r="CL128" s="347"/>
      <c r="CM128" s="335"/>
      <c r="CN128" s="348"/>
      <c r="CO128" s="348"/>
      <c r="CP128" s="348"/>
      <c r="CQ128" s="348"/>
      <c r="CR128" s="343"/>
      <c r="CS128" s="343"/>
      <c r="CT128" s="344"/>
      <c r="CU128" s="345"/>
      <c r="CV128" s="239"/>
      <c r="CW128" s="239"/>
      <c r="CX128" s="344"/>
      <c r="CY128" s="345"/>
      <c r="CZ128" s="239"/>
      <c r="DA128" s="239"/>
      <c r="DB128" s="344"/>
      <c r="DC128" s="345"/>
      <c r="DD128" s="348"/>
      <c r="DE128" s="348"/>
      <c r="DF128" s="348"/>
      <c r="DG128" s="348"/>
      <c r="DH128" s="348"/>
      <c r="DI128" s="348"/>
      <c r="DJ128" s="348"/>
      <c r="DK128" s="348"/>
    </row>
    <row r="129" spans="1:115" ht="12.75" hidden="1" customHeight="1">
      <c r="A129" s="274"/>
      <c r="B129" s="339">
        <v>1718002687</v>
      </c>
      <c r="C129" s="274" t="s">
        <v>626</v>
      </c>
      <c r="D129" s="275"/>
      <c r="E129" s="242">
        <f>I129+M129+Q129+U129+Y129+AJ129+AN129+AR129+AV129+BD129+BH129+BX129+CF129+CJ129+CN129+CR129+CV129+CZ129+AZ129+BL129+BT129</f>
        <v>0</v>
      </c>
      <c r="F129" s="242">
        <f t="shared" si="112"/>
        <v>0</v>
      </c>
      <c r="G129" s="346">
        <f t="shared" si="127"/>
        <v>0</v>
      </c>
      <c r="H129" s="346" t="e">
        <f t="shared" ref="H129:H152" si="129">F129/E129</f>
        <v>#DIV/0!</v>
      </c>
      <c r="I129" s="242"/>
      <c r="J129" s="242"/>
      <c r="K129" s="347">
        <f t="shared" si="113"/>
        <v>0</v>
      </c>
      <c r="L129" s="347"/>
      <c r="M129" s="242"/>
      <c r="N129" s="242"/>
      <c r="O129" s="347">
        <f t="shared" si="107"/>
        <v>0</v>
      </c>
      <c r="P129" s="347"/>
      <c r="Q129" s="242"/>
      <c r="R129" s="242"/>
      <c r="S129" s="347">
        <f t="shared" si="108"/>
        <v>0</v>
      </c>
      <c r="T129" s="347"/>
      <c r="U129" s="242"/>
      <c r="V129" s="242"/>
      <c r="W129" s="347">
        <f>V129-U129</f>
        <v>0</v>
      </c>
      <c r="X129" s="347"/>
      <c r="Y129" s="242">
        <f t="shared" si="106"/>
        <v>0</v>
      </c>
      <c r="Z129" s="242">
        <f t="shared" si="106"/>
        <v>0</v>
      </c>
      <c r="AA129" s="347">
        <f t="shared" si="114"/>
        <v>0</v>
      </c>
      <c r="AB129" s="347"/>
      <c r="AC129" s="242"/>
      <c r="AD129" s="242"/>
      <c r="AE129" s="347">
        <f t="shared" si="115"/>
        <v>0</v>
      </c>
      <c r="AF129" s="347" t="e">
        <f>AD129/AC129</f>
        <v>#DIV/0!</v>
      </c>
      <c r="AG129" s="242"/>
      <c r="AH129" s="242"/>
      <c r="AI129" s="347"/>
      <c r="AJ129" s="242"/>
      <c r="AK129" s="242"/>
      <c r="AL129" s="347">
        <f t="shared" si="116"/>
        <v>0</v>
      </c>
      <c r="AM129" s="347"/>
      <c r="AN129" s="242"/>
      <c r="AO129" s="242"/>
      <c r="AP129" s="347">
        <f t="shared" si="110"/>
        <v>0</v>
      </c>
      <c r="AQ129" s="347"/>
      <c r="AR129" s="347"/>
      <c r="AS129" s="347"/>
      <c r="AT129" s="347"/>
      <c r="AU129" s="347"/>
      <c r="AV129" s="242"/>
      <c r="AW129" s="242"/>
      <c r="AX129" s="347">
        <f t="shared" si="117"/>
        <v>0</v>
      </c>
      <c r="AY129" s="347"/>
      <c r="AZ129" s="242"/>
      <c r="BA129" s="242"/>
      <c r="BB129" s="347">
        <v>0</v>
      </c>
      <c r="BC129" s="347"/>
      <c r="BD129" s="242"/>
      <c r="BE129" s="242"/>
      <c r="BF129" s="347">
        <f t="shared" si="118"/>
        <v>0</v>
      </c>
      <c r="BG129" s="347"/>
      <c r="BH129" s="242"/>
      <c r="BI129" s="242"/>
      <c r="BJ129" s="347">
        <f t="shared" si="119"/>
        <v>0</v>
      </c>
      <c r="BK129" s="347"/>
      <c r="BL129" s="242"/>
      <c r="BM129" s="242"/>
      <c r="BN129" s="347">
        <f t="shared" si="120"/>
        <v>0</v>
      </c>
      <c r="BO129" s="347"/>
      <c r="BP129" s="242"/>
      <c r="BQ129" s="242"/>
      <c r="BR129" s="347">
        <f t="shared" si="121"/>
        <v>0</v>
      </c>
      <c r="BS129" s="347"/>
      <c r="BT129" s="242"/>
      <c r="BU129" s="242"/>
      <c r="BV129" s="347">
        <f t="shared" si="122"/>
        <v>0</v>
      </c>
      <c r="BW129" s="347" t="e">
        <f t="shared" si="128"/>
        <v>#DIV/0!</v>
      </c>
      <c r="BX129" s="242"/>
      <c r="BY129" s="242"/>
      <c r="BZ129" s="347">
        <f t="shared" si="123"/>
        <v>0</v>
      </c>
      <c r="CA129" s="347"/>
      <c r="CB129" s="242"/>
      <c r="CC129" s="242"/>
      <c r="CD129" s="347">
        <f t="shared" si="124"/>
        <v>0</v>
      </c>
      <c r="CE129" s="347"/>
      <c r="CF129" s="242"/>
      <c r="CG129" s="242"/>
      <c r="CH129" s="347">
        <f t="shared" si="111"/>
        <v>0</v>
      </c>
      <c r="CI129" s="347"/>
      <c r="CJ129" s="242"/>
      <c r="CK129" s="242"/>
      <c r="CL129" s="347">
        <f t="shared" si="125"/>
        <v>0</v>
      </c>
      <c r="CM129" s="335"/>
      <c r="CN129" s="348"/>
      <c r="CO129" s="348"/>
      <c r="CP129" s="348">
        <v>0</v>
      </c>
      <c r="CQ129" s="348"/>
      <c r="CR129" s="343"/>
      <c r="CS129" s="343"/>
      <c r="CT129" s="344"/>
      <c r="CU129" s="345"/>
      <c r="CV129" s="239"/>
      <c r="CW129" s="239"/>
      <c r="CX129" s="344"/>
      <c r="CY129" s="345"/>
      <c r="CZ129" s="239"/>
      <c r="DA129" s="239"/>
      <c r="DB129" s="344">
        <f t="shared" si="126"/>
        <v>0</v>
      </c>
      <c r="DC129" s="345"/>
      <c r="DD129" s="348"/>
      <c r="DE129" s="348"/>
      <c r="DF129" s="348">
        <v>0</v>
      </c>
      <c r="DG129" s="348"/>
      <c r="DH129" s="348"/>
      <c r="DI129" s="348"/>
      <c r="DJ129" s="348">
        <v>0</v>
      </c>
      <c r="DK129" s="348"/>
    </row>
    <row r="130" spans="1:115" ht="12.75" hidden="1" customHeight="1">
      <c r="A130" s="274"/>
      <c r="B130" s="339"/>
      <c r="C130" s="274" t="s">
        <v>475</v>
      </c>
      <c r="D130" s="275"/>
      <c r="E130" s="242">
        <f>I130+M130+Q130+U130+Y130+AJ130+AN130+AR130+AV130+BD130+BH130+BX130+CF130+CJ130+CN130+CR130+CV130+CZ130+AZ130+BL130+BT130</f>
        <v>0</v>
      </c>
      <c r="F130" s="242">
        <f t="shared" si="112"/>
        <v>0</v>
      </c>
      <c r="G130" s="346">
        <f t="shared" si="127"/>
        <v>0</v>
      </c>
      <c r="H130" s="346" t="e">
        <f t="shared" si="129"/>
        <v>#DIV/0!</v>
      </c>
      <c r="I130" s="242"/>
      <c r="J130" s="242"/>
      <c r="K130" s="347">
        <f t="shared" si="113"/>
        <v>0</v>
      </c>
      <c r="L130" s="347"/>
      <c r="M130" s="242"/>
      <c r="N130" s="242"/>
      <c r="O130" s="347">
        <f t="shared" si="107"/>
        <v>0</v>
      </c>
      <c r="P130" s="347"/>
      <c r="Q130" s="242"/>
      <c r="R130" s="242"/>
      <c r="S130" s="347">
        <f t="shared" si="108"/>
        <v>0</v>
      </c>
      <c r="T130" s="347"/>
      <c r="U130" s="242"/>
      <c r="V130" s="242"/>
      <c r="W130" s="347">
        <f t="shared" si="109"/>
        <v>0</v>
      </c>
      <c r="X130" s="347"/>
      <c r="Y130" s="242">
        <f t="shared" si="106"/>
        <v>0</v>
      </c>
      <c r="Z130" s="242">
        <f t="shared" si="106"/>
        <v>0</v>
      </c>
      <c r="AA130" s="347">
        <f t="shared" si="114"/>
        <v>0</v>
      </c>
      <c r="AB130" s="347"/>
      <c r="AC130" s="242"/>
      <c r="AD130" s="242"/>
      <c r="AE130" s="347">
        <f t="shared" si="115"/>
        <v>0</v>
      </c>
      <c r="AF130" s="347"/>
      <c r="AG130" s="242"/>
      <c r="AH130" s="242"/>
      <c r="AI130" s="347"/>
      <c r="AJ130" s="242"/>
      <c r="AK130" s="242"/>
      <c r="AL130" s="347">
        <f t="shared" si="116"/>
        <v>0</v>
      </c>
      <c r="AM130" s="347"/>
      <c r="AN130" s="242"/>
      <c r="AO130" s="242"/>
      <c r="AP130" s="347">
        <f t="shared" si="110"/>
        <v>0</v>
      </c>
      <c r="AQ130" s="347"/>
      <c r="AR130" s="347"/>
      <c r="AS130" s="347"/>
      <c r="AT130" s="347">
        <f>AS130-AR130</f>
        <v>0</v>
      </c>
      <c r="AU130" s="347"/>
      <c r="AV130" s="242"/>
      <c r="AW130" s="242"/>
      <c r="AX130" s="347">
        <f t="shared" si="117"/>
        <v>0</v>
      </c>
      <c r="AY130" s="347"/>
      <c r="AZ130" s="242"/>
      <c r="BA130" s="242"/>
      <c r="BB130" s="347">
        <v>0</v>
      </c>
      <c r="BC130" s="347"/>
      <c r="BD130" s="242"/>
      <c r="BE130" s="242"/>
      <c r="BF130" s="347">
        <f t="shared" si="118"/>
        <v>0</v>
      </c>
      <c r="BG130" s="347"/>
      <c r="BH130" s="242"/>
      <c r="BI130" s="242"/>
      <c r="BJ130" s="347">
        <f t="shared" si="119"/>
        <v>0</v>
      </c>
      <c r="BK130" s="347"/>
      <c r="BL130" s="242"/>
      <c r="BM130" s="242"/>
      <c r="BN130" s="347">
        <f t="shared" si="120"/>
        <v>0</v>
      </c>
      <c r="BO130" s="347"/>
      <c r="BP130" s="242"/>
      <c r="BQ130" s="242"/>
      <c r="BR130" s="347">
        <f t="shared" si="121"/>
        <v>0</v>
      </c>
      <c r="BS130" s="347"/>
      <c r="BT130" s="242"/>
      <c r="BU130" s="242"/>
      <c r="BV130" s="347">
        <f t="shared" si="122"/>
        <v>0</v>
      </c>
      <c r="BW130" s="347" t="e">
        <f t="shared" si="128"/>
        <v>#DIV/0!</v>
      </c>
      <c r="BX130" s="242"/>
      <c r="BY130" s="242"/>
      <c r="BZ130" s="347">
        <f t="shared" si="123"/>
        <v>0</v>
      </c>
      <c r="CA130" s="347"/>
      <c r="CB130" s="242"/>
      <c r="CC130" s="242"/>
      <c r="CD130" s="347">
        <f t="shared" si="124"/>
        <v>0</v>
      </c>
      <c r="CE130" s="347"/>
      <c r="CF130" s="242"/>
      <c r="CG130" s="242"/>
      <c r="CH130" s="347">
        <f t="shared" si="111"/>
        <v>0</v>
      </c>
      <c r="CI130" s="347"/>
      <c r="CJ130" s="242"/>
      <c r="CK130" s="242"/>
      <c r="CL130" s="347">
        <f t="shared" si="125"/>
        <v>0</v>
      </c>
      <c r="CM130" s="335"/>
      <c r="CN130" s="348"/>
      <c r="CO130" s="348"/>
      <c r="CP130" s="348">
        <v>0</v>
      </c>
      <c r="CQ130" s="348"/>
      <c r="CR130" s="343"/>
      <c r="CS130" s="343"/>
      <c r="CT130" s="344">
        <f>CS130-CR130</f>
        <v>0</v>
      </c>
      <c r="CU130" s="345"/>
      <c r="CV130" s="239"/>
      <c r="CW130" s="239"/>
      <c r="CX130" s="344"/>
      <c r="CY130" s="345"/>
      <c r="CZ130" s="239"/>
      <c r="DA130" s="239"/>
      <c r="DB130" s="344">
        <f t="shared" si="126"/>
        <v>0</v>
      </c>
      <c r="DC130" s="345"/>
      <c r="DD130" s="348"/>
      <c r="DE130" s="348"/>
      <c r="DF130" s="348">
        <v>0</v>
      </c>
      <c r="DG130" s="348"/>
      <c r="DH130" s="348"/>
      <c r="DI130" s="348"/>
      <c r="DJ130" s="348">
        <v>0</v>
      </c>
      <c r="DK130" s="348"/>
    </row>
    <row r="131" spans="1:115" ht="13.5" hidden="1" customHeight="1">
      <c r="A131" s="274"/>
      <c r="B131" s="339">
        <v>7704412966</v>
      </c>
      <c r="C131" s="274" t="s">
        <v>648</v>
      </c>
      <c r="D131" s="275"/>
      <c r="E131" s="242">
        <v>0</v>
      </c>
      <c r="F131" s="242">
        <f t="shared" si="112"/>
        <v>0</v>
      </c>
      <c r="G131" s="346">
        <f t="shared" si="127"/>
        <v>0</v>
      </c>
      <c r="H131" s="346" t="e">
        <f t="shared" si="129"/>
        <v>#DIV/0!</v>
      </c>
      <c r="I131" s="242"/>
      <c r="J131" s="242"/>
      <c r="K131" s="347">
        <f t="shared" si="113"/>
        <v>0</v>
      </c>
      <c r="L131" s="347"/>
      <c r="M131" s="242"/>
      <c r="N131" s="242"/>
      <c r="O131" s="347">
        <f t="shared" si="107"/>
        <v>0</v>
      </c>
      <c r="P131" s="347"/>
      <c r="Q131" s="242"/>
      <c r="R131" s="242"/>
      <c r="S131" s="347">
        <f t="shared" si="108"/>
        <v>0</v>
      </c>
      <c r="T131" s="347"/>
      <c r="U131" s="242"/>
      <c r="V131" s="242"/>
      <c r="W131" s="347">
        <f t="shared" si="109"/>
        <v>0</v>
      </c>
      <c r="X131" s="347"/>
      <c r="Y131" s="242"/>
      <c r="Z131" s="242"/>
      <c r="AA131" s="347"/>
      <c r="AB131" s="347"/>
      <c r="AC131" s="242"/>
      <c r="AD131" s="242"/>
      <c r="AE131" s="347"/>
      <c r="AF131" s="347"/>
      <c r="AG131" s="242"/>
      <c r="AH131" s="242"/>
      <c r="AI131" s="347"/>
      <c r="AJ131" s="242"/>
      <c r="AK131" s="242"/>
      <c r="AL131" s="347">
        <f t="shared" si="116"/>
        <v>0</v>
      </c>
      <c r="AM131" s="347"/>
      <c r="AN131" s="242"/>
      <c r="AO131" s="242"/>
      <c r="AP131" s="347">
        <f t="shared" si="110"/>
        <v>0</v>
      </c>
      <c r="AQ131" s="347"/>
      <c r="AR131" s="347"/>
      <c r="AS131" s="347"/>
      <c r="AT131" s="347"/>
      <c r="AU131" s="347"/>
      <c r="AV131" s="242"/>
      <c r="AW131" s="242"/>
      <c r="AX131" s="347">
        <f t="shared" si="117"/>
        <v>0</v>
      </c>
      <c r="AY131" s="347"/>
      <c r="AZ131" s="242"/>
      <c r="BA131" s="242"/>
      <c r="BB131" s="347"/>
      <c r="BC131" s="347"/>
      <c r="BD131" s="242"/>
      <c r="BE131" s="242"/>
      <c r="BF131" s="347"/>
      <c r="BG131" s="347"/>
      <c r="BH131" s="242"/>
      <c r="BI131" s="242"/>
      <c r="BJ131" s="347"/>
      <c r="BK131" s="347"/>
      <c r="BL131" s="242"/>
      <c r="BM131" s="242"/>
      <c r="BN131" s="347">
        <f t="shared" si="120"/>
        <v>0</v>
      </c>
      <c r="BO131" s="347"/>
      <c r="BP131" s="242"/>
      <c r="BQ131" s="242"/>
      <c r="BR131" s="347">
        <f t="shared" si="121"/>
        <v>0</v>
      </c>
      <c r="BS131" s="347"/>
      <c r="BT131" s="242"/>
      <c r="BU131" s="242"/>
      <c r="BV131" s="347"/>
      <c r="BW131" s="347"/>
      <c r="BX131" s="242"/>
      <c r="BY131" s="242"/>
      <c r="BZ131" s="347"/>
      <c r="CA131" s="347"/>
      <c r="CB131" s="242"/>
      <c r="CC131" s="242"/>
      <c r="CD131" s="347"/>
      <c r="CE131" s="347"/>
      <c r="CF131" s="242"/>
      <c r="CG131" s="242"/>
      <c r="CH131" s="347">
        <f t="shared" si="111"/>
        <v>0</v>
      </c>
      <c r="CI131" s="347"/>
      <c r="CJ131" s="242"/>
      <c r="CK131" s="242"/>
      <c r="CL131" s="347">
        <f t="shared" si="125"/>
        <v>0</v>
      </c>
      <c r="CM131" s="335"/>
      <c r="CN131" s="348"/>
      <c r="CO131" s="348"/>
      <c r="CP131" s="348">
        <v>0</v>
      </c>
      <c r="CQ131" s="348"/>
      <c r="CR131" s="343"/>
      <c r="CS131" s="343"/>
      <c r="CT131" s="344"/>
      <c r="CU131" s="345"/>
      <c r="CV131" s="239"/>
      <c r="CW131" s="239"/>
      <c r="CX131" s="344"/>
      <c r="CY131" s="345"/>
      <c r="CZ131" s="239"/>
      <c r="DA131" s="239"/>
      <c r="DB131" s="344"/>
      <c r="DC131" s="345"/>
      <c r="DD131" s="348"/>
      <c r="DE131" s="348"/>
      <c r="DF131" s="348">
        <v>0</v>
      </c>
      <c r="DG131" s="348"/>
      <c r="DH131" s="348"/>
      <c r="DI131" s="348"/>
      <c r="DJ131" s="348">
        <v>0</v>
      </c>
      <c r="DK131" s="348"/>
    </row>
    <row r="132" spans="1:115" ht="12.75" customHeight="1">
      <c r="A132" s="274"/>
      <c r="B132" s="357" t="s">
        <v>728</v>
      </c>
      <c r="C132" s="274" t="s">
        <v>729</v>
      </c>
      <c r="D132" s="275"/>
      <c r="E132" s="242">
        <f>I132+M132+Q132+U132+Y132+AJ132+AN132+AR132+AV132+BD132+BH132+BX132+CF132+CJ132+CN132+CR132+CV132+CZ132+AZ132+BL132+BT132</f>
        <v>0</v>
      </c>
      <c r="F132" s="242">
        <f t="shared" si="112"/>
        <v>29.103110000000001</v>
      </c>
      <c r="G132" s="345">
        <f t="shared" si="127"/>
        <v>29.103110000000001</v>
      </c>
      <c r="H132" s="346">
        <v>0</v>
      </c>
      <c r="I132" s="242"/>
      <c r="J132" s="242"/>
      <c r="K132" s="347">
        <f t="shared" si="113"/>
        <v>0</v>
      </c>
      <c r="L132" s="347"/>
      <c r="M132" s="242"/>
      <c r="N132" s="242"/>
      <c r="O132" s="347">
        <f t="shared" si="107"/>
        <v>0</v>
      </c>
      <c r="P132" s="347"/>
      <c r="Q132" s="242"/>
      <c r="R132" s="242"/>
      <c r="S132" s="347">
        <f t="shared" si="108"/>
        <v>0</v>
      </c>
      <c r="T132" s="347"/>
      <c r="U132" s="242"/>
      <c r="V132" s="242"/>
      <c r="W132" s="347">
        <f t="shared" si="109"/>
        <v>0</v>
      </c>
      <c r="X132" s="347"/>
      <c r="Y132" s="242">
        <f t="shared" si="106"/>
        <v>0</v>
      </c>
      <c r="Z132" s="242">
        <f t="shared" si="106"/>
        <v>0</v>
      </c>
      <c r="AA132" s="347">
        <f t="shared" si="114"/>
        <v>0</v>
      </c>
      <c r="AB132" s="347"/>
      <c r="AC132" s="242"/>
      <c r="AD132" s="242"/>
      <c r="AE132" s="347">
        <f t="shared" si="115"/>
        <v>0</v>
      </c>
      <c r="AF132" s="347"/>
      <c r="AG132" s="242"/>
      <c r="AH132" s="242"/>
      <c r="AI132" s="347"/>
      <c r="AJ132" s="242"/>
      <c r="AK132" s="242"/>
      <c r="AL132" s="347">
        <f t="shared" si="116"/>
        <v>0</v>
      </c>
      <c r="AM132" s="347"/>
      <c r="AN132" s="242"/>
      <c r="AO132" s="242"/>
      <c r="AP132" s="347">
        <f t="shared" si="110"/>
        <v>0</v>
      </c>
      <c r="AQ132" s="347"/>
      <c r="AR132" s="347"/>
      <c r="AS132" s="347"/>
      <c r="AT132" s="347">
        <f>AS132-AR132</f>
        <v>0</v>
      </c>
      <c r="AU132" s="347"/>
      <c r="AV132" s="242"/>
      <c r="AW132" s="242"/>
      <c r="AX132" s="347">
        <f t="shared" si="117"/>
        <v>0</v>
      </c>
      <c r="AY132" s="347"/>
      <c r="AZ132" s="242"/>
      <c r="BA132" s="242"/>
      <c r="BB132" s="347">
        <v>0</v>
      </c>
      <c r="BC132" s="347"/>
      <c r="BD132" s="242"/>
      <c r="BE132" s="242"/>
      <c r="BF132" s="347">
        <f t="shared" si="118"/>
        <v>0</v>
      </c>
      <c r="BG132" s="347"/>
      <c r="BH132" s="242"/>
      <c r="BI132" s="242"/>
      <c r="BJ132" s="347">
        <f t="shared" si="119"/>
        <v>0</v>
      </c>
      <c r="BK132" s="347"/>
      <c r="BL132" s="242"/>
      <c r="BM132" s="242"/>
      <c r="BN132" s="347">
        <f t="shared" si="120"/>
        <v>0</v>
      </c>
      <c r="BO132" s="347"/>
      <c r="BP132" s="242"/>
      <c r="BQ132" s="242"/>
      <c r="BR132" s="347">
        <f t="shared" si="121"/>
        <v>0</v>
      </c>
      <c r="BS132" s="347"/>
      <c r="BT132" s="242"/>
      <c r="BU132" s="242"/>
      <c r="BV132" s="347">
        <f t="shared" si="122"/>
        <v>0</v>
      </c>
      <c r="BW132" s="347" t="e">
        <f t="shared" si="128"/>
        <v>#DIV/0!</v>
      </c>
      <c r="BX132" s="242"/>
      <c r="BY132" s="242"/>
      <c r="BZ132" s="347">
        <f t="shared" si="123"/>
        <v>0</v>
      </c>
      <c r="CA132" s="347"/>
      <c r="CB132" s="242"/>
      <c r="CC132" s="242"/>
      <c r="CD132" s="347">
        <f t="shared" si="124"/>
        <v>0</v>
      </c>
      <c r="CE132" s="347"/>
      <c r="CF132" s="242"/>
      <c r="CG132" s="242"/>
      <c r="CH132" s="347">
        <f t="shared" si="111"/>
        <v>0</v>
      </c>
      <c r="CI132" s="347"/>
      <c r="CJ132" s="242"/>
      <c r="CK132" s="242"/>
      <c r="CL132" s="347">
        <f t="shared" si="125"/>
        <v>0</v>
      </c>
      <c r="CM132" s="335"/>
      <c r="CN132" s="348"/>
      <c r="CO132" s="348"/>
      <c r="CP132" s="348">
        <v>0</v>
      </c>
      <c r="CQ132" s="348"/>
      <c r="CR132" s="343"/>
      <c r="CS132" s="343"/>
      <c r="CT132" s="344">
        <f>CS132-CR132</f>
        <v>0</v>
      </c>
      <c r="CU132" s="345"/>
      <c r="CV132" s="239"/>
      <c r="CW132" s="239"/>
      <c r="CX132" s="344"/>
      <c r="CY132" s="345"/>
      <c r="CZ132" s="239"/>
      <c r="DA132" s="239"/>
      <c r="DB132" s="344">
        <f t="shared" si="126"/>
        <v>0</v>
      </c>
      <c r="DC132" s="345"/>
      <c r="DD132" s="348"/>
      <c r="DE132" s="348"/>
      <c r="DF132" s="348">
        <v>0</v>
      </c>
      <c r="DG132" s="348"/>
      <c r="DH132" s="348">
        <v>290.7543</v>
      </c>
      <c r="DI132" s="348">
        <v>29.103110000000001</v>
      </c>
      <c r="DJ132" s="348">
        <f>DI132-DH132</f>
        <v>-261.65118999999999</v>
      </c>
      <c r="DK132" s="348"/>
    </row>
    <row r="133" spans="1:115" ht="12.75" hidden="1" customHeight="1">
      <c r="A133" s="274"/>
      <c r="B133" s="339">
        <v>1718002609</v>
      </c>
      <c r="C133" s="274" t="s">
        <v>726</v>
      </c>
      <c r="D133" s="275"/>
      <c r="E133" s="242"/>
      <c r="F133" s="242">
        <f t="shared" si="112"/>
        <v>0</v>
      </c>
      <c r="G133" s="345"/>
      <c r="H133" s="346" t="e">
        <f t="shared" si="129"/>
        <v>#DIV/0!</v>
      </c>
      <c r="I133" s="242"/>
      <c r="J133" s="242"/>
      <c r="K133" s="347"/>
      <c r="L133" s="347"/>
      <c r="M133" s="242"/>
      <c r="N133" s="242"/>
      <c r="O133" s="347"/>
      <c r="P133" s="347"/>
      <c r="Q133" s="242"/>
      <c r="R133" s="242"/>
      <c r="S133" s="347"/>
      <c r="T133" s="347"/>
      <c r="U133" s="242"/>
      <c r="V133" s="242"/>
      <c r="W133" s="347"/>
      <c r="X133" s="347"/>
      <c r="Y133" s="242"/>
      <c r="Z133" s="242"/>
      <c r="AA133" s="347"/>
      <c r="AB133" s="347"/>
      <c r="AC133" s="242"/>
      <c r="AD133" s="242"/>
      <c r="AE133" s="347"/>
      <c r="AF133" s="347"/>
      <c r="AG133" s="242"/>
      <c r="AH133" s="242"/>
      <c r="AI133" s="347"/>
      <c r="AJ133" s="242"/>
      <c r="AK133" s="242"/>
      <c r="AL133" s="347"/>
      <c r="AM133" s="347"/>
      <c r="AN133" s="242"/>
      <c r="AO133" s="242"/>
      <c r="AP133" s="347"/>
      <c r="AQ133" s="347"/>
      <c r="AR133" s="347"/>
      <c r="AS133" s="347"/>
      <c r="AT133" s="347"/>
      <c r="AU133" s="347"/>
      <c r="AV133" s="242"/>
      <c r="AW133" s="242"/>
      <c r="AX133" s="347"/>
      <c r="AY133" s="347"/>
      <c r="AZ133" s="242"/>
      <c r="BA133" s="242"/>
      <c r="BB133" s="347"/>
      <c r="BC133" s="347"/>
      <c r="BD133" s="242"/>
      <c r="BE133" s="242"/>
      <c r="BF133" s="347"/>
      <c r="BG133" s="347"/>
      <c r="BH133" s="242"/>
      <c r="BI133" s="242"/>
      <c r="BJ133" s="347"/>
      <c r="BK133" s="347"/>
      <c r="BL133" s="242"/>
      <c r="BM133" s="242"/>
      <c r="BN133" s="347"/>
      <c r="BO133" s="347"/>
      <c r="BP133" s="242"/>
      <c r="BQ133" s="242"/>
      <c r="BR133" s="347"/>
      <c r="BS133" s="347"/>
      <c r="BT133" s="242"/>
      <c r="BU133" s="242"/>
      <c r="BV133" s="347"/>
      <c r="BW133" s="347"/>
      <c r="BX133" s="242"/>
      <c r="BY133" s="242"/>
      <c r="BZ133" s="347"/>
      <c r="CA133" s="347"/>
      <c r="CB133" s="242"/>
      <c r="CC133" s="242"/>
      <c r="CD133" s="347"/>
      <c r="CE133" s="347"/>
      <c r="CF133" s="242"/>
      <c r="CG133" s="242"/>
      <c r="CH133" s="347"/>
      <c r="CI133" s="347"/>
      <c r="CJ133" s="242"/>
      <c r="CK133" s="242"/>
      <c r="CL133" s="347"/>
      <c r="CM133" s="335"/>
      <c r="CN133" s="348"/>
      <c r="CO133" s="348"/>
      <c r="CP133" s="348"/>
      <c r="CQ133" s="348"/>
      <c r="CR133" s="343"/>
      <c r="CS133" s="343"/>
      <c r="CT133" s="344"/>
      <c r="CU133" s="345"/>
      <c r="CV133" s="239"/>
      <c r="CW133" s="239"/>
      <c r="CX133" s="344"/>
      <c r="CY133" s="345"/>
      <c r="CZ133" s="239"/>
      <c r="DA133" s="239"/>
      <c r="DB133" s="344"/>
      <c r="DC133" s="345"/>
      <c r="DD133" s="348"/>
      <c r="DE133" s="348"/>
      <c r="DF133" s="348"/>
      <c r="DG133" s="348"/>
      <c r="DH133" s="348"/>
      <c r="DI133" s="348"/>
      <c r="DJ133" s="348"/>
      <c r="DK133" s="348"/>
    </row>
    <row r="134" spans="1:115" ht="12.75" hidden="1" customHeight="1">
      <c r="A134" s="274"/>
      <c r="B134" s="339"/>
      <c r="C134" s="274" t="s">
        <v>583</v>
      </c>
      <c r="D134" s="275"/>
      <c r="E134" s="242">
        <f>I134+M134+Q134+U134+Y134+AJ134+AN134+AR134+AV134+BD134+BH134+BX134+CF134+CJ134+CN134+CR134+CV134+CZ134+AZ134+BL134+BT134</f>
        <v>0</v>
      </c>
      <c r="F134" s="242">
        <f t="shared" si="112"/>
        <v>0</v>
      </c>
      <c r="G134" s="345">
        <f t="shared" si="127"/>
        <v>0</v>
      </c>
      <c r="H134" s="346" t="e">
        <f t="shared" si="129"/>
        <v>#DIV/0!</v>
      </c>
      <c r="I134" s="242"/>
      <c r="J134" s="242"/>
      <c r="K134" s="347">
        <f t="shared" si="113"/>
        <v>0</v>
      </c>
      <c r="L134" s="347"/>
      <c r="M134" s="242"/>
      <c r="N134" s="242"/>
      <c r="O134" s="347">
        <f t="shared" si="107"/>
        <v>0</v>
      </c>
      <c r="P134" s="347"/>
      <c r="Q134" s="242"/>
      <c r="R134" s="242"/>
      <c r="S134" s="347">
        <f t="shared" si="108"/>
        <v>0</v>
      </c>
      <c r="T134" s="347"/>
      <c r="U134" s="242"/>
      <c r="V134" s="242"/>
      <c r="W134" s="347">
        <f t="shared" si="109"/>
        <v>0</v>
      </c>
      <c r="X134" s="347"/>
      <c r="Y134" s="242">
        <f t="shared" si="106"/>
        <v>0</v>
      </c>
      <c r="Z134" s="242">
        <f t="shared" si="106"/>
        <v>0</v>
      </c>
      <c r="AA134" s="347">
        <f t="shared" si="114"/>
        <v>0</v>
      </c>
      <c r="AB134" s="347"/>
      <c r="AC134" s="242"/>
      <c r="AD134" s="242"/>
      <c r="AE134" s="347">
        <f t="shared" si="115"/>
        <v>0</v>
      </c>
      <c r="AF134" s="347"/>
      <c r="AG134" s="242"/>
      <c r="AH134" s="242"/>
      <c r="AI134" s="347"/>
      <c r="AJ134" s="242"/>
      <c r="AK134" s="242"/>
      <c r="AL134" s="347">
        <f t="shared" si="116"/>
        <v>0</v>
      </c>
      <c r="AM134" s="347"/>
      <c r="AN134" s="242"/>
      <c r="AO134" s="242"/>
      <c r="AP134" s="347">
        <f t="shared" si="110"/>
        <v>0</v>
      </c>
      <c r="AQ134" s="347"/>
      <c r="AR134" s="347"/>
      <c r="AS134" s="347"/>
      <c r="AT134" s="347"/>
      <c r="AU134" s="347"/>
      <c r="AV134" s="242"/>
      <c r="AW134" s="242"/>
      <c r="AX134" s="347">
        <f t="shared" si="117"/>
        <v>0</v>
      </c>
      <c r="AY134" s="347"/>
      <c r="AZ134" s="242"/>
      <c r="BA134" s="242"/>
      <c r="BB134" s="347">
        <v>0</v>
      </c>
      <c r="BC134" s="347"/>
      <c r="BD134" s="242"/>
      <c r="BE134" s="242"/>
      <c r="BF134" s="347">
        <f t="shared" si="118"/>
        <v>0</v>
      </c>
      <c r="BG134" s="347"/>
      <c r="BH134" s="242"/>
      <c r="BI134" s="242"/>
      <c r="BJ134" s="347">
        <f t="shared" si="119"/>
        <v>0</v>
      </c>
      <c r="BK134" s="347"/>
      <c r="BL134" s="242"/>
      <c r="BM134" s="242"/>
      <c r="BN134" s="347">
        <f t="shared" si="120"/>
        <v>0</v>
      </c>
      <c r="BO134" s="347"/>
      <c r="BP134" s="242"/>
      <c r="BQ134" s="242"/>
      <c r="BR134" s="347">
        <f t="shared" si="121"/>
        <v>0</v>
      </c>
      <c r="BS134" s="347"/>
      <c r="BT134" s="242"/>
      <c r="BU134" s="242"/>
      <c r="BV134" s="347">
        <f t="shared" si="122"/>
        <v>0</v>
      </c>
      <c r="BW134" s="347" t="e">
        <f t="shared" si="128"/>
        <v>#DIV/0!</v>
      </c>
      <c r="BX134" s="242"/>
      <c r="BY134" s="242"/>
      <c r="BZ134" s="347">
        <f t="shared" si="123"/>
        <v>0</v>
      </c>
      <c r="CA134" s="347"/>
      <c r="CB134" s="242"/>
      <c r="CC134" s="242"/>
      <c r="CD134" s="347">
        <f t="shared" si="124"/>
        <v>0</v>
      </c>
      <c r="CE134" s="347"/>
      <c r="CF134" s="242"/>
      <c r="CG134" s="242"/>
      <c r="CH134" s="347">
        <f t="shared" si="111"/>
        <v>0</v>
      </c>
      <c r="CI134" s="347"/>
      <c r="CJ134" s="242"/>
      <c r="CK134" s="242"/>
      <c r="CL134" s="347">
        <f t="shared" si="125"/>
        <v>0</v>
      </c>
      <c r="CM134" s="335"/>
      <c r="CN134" s="348"/>
      <c r="CO134" s="348"/>
      <c r="CP134" s="348">
        <v>0</v>
      </c>
      <c r="CQ134" s="348"/>
      <c r="CR134" s="343"/>
      <c r="CS134" s="343"/>
      <c r="CT134" s="344">
        <f>CS134-CR134</f>
        <v>0</v>
      </c>
      <c r="CU134" s="345"/>
      <c r="CV134" s="239"/>
      <c r="CW134" s="239"/>
      <c r="CX134" s="344"/>
      <c r="CY134" s="345"/>
      <c r="CZ134" s="239"/>
      <c r="DA134" s="239"/>
      <c r="DB134" s="344">
        <f t="shared" si="126"/>
        <v>0</v>
      </c>
      <c r="DC134" s="345"/>
      <c r="DD134" s="348"/>
      <c r="DE134" s="348"/>
      <c r="DF134" s="348">
        <v>0</v>
      </c>
      <c r="DG134" s="348"/>
      <c r="DH134" s="348"/>
      <c r="DI134" s="348"/>
      <c r="DJ134" s="348">
        <v>0</v>
      </c>
      <c r="DK134" s="348"/>
    </row>
    <row r="135" spans="1:115" ht="16.5" hidden="1" customHeight="1">
      <c r="A135" s="274"/>
      <c r="B135" s="339"/>
      <c r="C135" s="274" t="s">
        <v>323</v>
      </c>
      <c r="D135" s="275"/>
      <c r="E135" s="242">
        <v>0</v>
      </c>
      <c r="F135" s="242">
        <f t="shared" si="112"/>
        <v>0</v>
      </c>
      <c r="G135" s="345">
        <f t="shared" si="127"/>
        <v>0</v>
      </c>
      <c r="H135" s="346" t="e">
        <f t="shared" si="129"/>
        <v>#DIV/0!</v>
      </c>
      <c r="I135" s="242"/>
      <c r="J135" s="242"/>
      <c r="K135" s="347">
        <f t="shared" si="113"/>
        <v>0</v>
      </c>
      <c r="L135" s="347"/>
      <c r="M135" s="242"/>
      <c r="N135" s="242"/>
      <c r="O135" s="347">
        <f t="shared" si="107"/>
        <v>0</v>
      </c>
      <c r="P135" s="347"/>
      <c r="Q135" s="242"/>
      <c r="R135" s="242"/>
      <c r="S135" s="347">
        <f t="shared" si="108"/>
        <v>0</v>
      </c>
      <c r="T135" s="347"/>
      <c r="U135" s="242"/>
      <c r="V135" s="242"/>
      <c r="W135" s="347">
        <f t="shared" si="109"/>
        <v>0</v>
      </c>
      <c r="X135" s="347"/>
      <c r="Y135" s="242">
        <f t="shared" si="106"/>
        <v>0</v>
      </c>
      <c r="Z135" s="242">
        <f t="shared" si="106"/>
        <v>0</v>
      </c>
      <c r="AA135" s="347">
        <f t="shared" si="114"/>
        <v>0</v>
      </c>
      <c r="AB135" s="347"/>
      <c r="AC135" s="242"/>
      <c r="AD135" s="242"/>
      <c r="AE135" s="347">
        <f t="shared" si="115"/>
        <v>0</v>
      </c>
      <c r="AF135" s="347"/>
      <c r="AG135" s="242"/>
      <c r="AH135" s="242"/>
      <c r="AI135" s="347"/>
      <c r="AJ135" s="242"/>
      <c r="AK135" s="242"/>
      <c r="AL135" s="347">
        <f t="shared" si="116"/>
        <v>0</v>
      </c>
      <c r="AM135" s="347"/>
      <c r="AN135" s="242"/>
      <c r="AO135" s="242"/>
      <c r="AP135" s="347">
        <f t="shared" si="110"/>
        <v>0</v>
      </c>
      <c r="AQ135" s="347"/>
      <c r="AR135" s="347"/>
      <c r="AS135" s="347"/>
      <c r="AT135" s="347">
        <f>AS135-AR135</f>
        <v>0</v>
      </c>
      <c r="AU135" s="347"/>
      <c r="AV135" s="242"/>
      <c r="AW135" s="242"/>
      <c r="AX135" s="347">
        <f t="shared" si="117"/>
        <v>0</v>
      </c>
      <c r="AY135" s="347"/>
      <c r="AZ135" s="242"/>
      <c r="BA135" s="242"/>
      <c r="BB135" s="347">
        <v>0</v>
      </c>
      <c r="BC135" s="347"/>
      <c r="BD135" s="242"/>
      <c r="BE135" s="242"/>
      <c r="BF135" s="347">
        <f t="shared" si="118"/>
        <v>0</v>
      </c>
      <c r="BG135" s="347"/>
      <c r="BH135" s="242"/>
      <c r="BI135" s="242"/>
      <c r="BJ135" s="347">
        <f t="shared" si="119"/>
        <v>0</v>
      </c>
      <c r="BK135" s="347"/>
      <c r="BL135" s="242"/>
      <c r="BM135" s="242"/>
      <c r="BN135" s="347">
        <f t="shared" si="120"/>
        <v>0</v>
      </c>
      <c r="BO135" s="347"/>
      <c r="BP135" s="242"/>
      <c r="BQ135" s="242"/>
      <c r="BR135" s="347">
        <f t="shared" si="121"/>
        <v>0</v>
      </c>
      <c r="BS135" s="347"/>
      <c r="BT135" s="242"/>
      <c r="BU135" s="242"/>
      <c r="BV135" s="347">
        <f t="shared" si="122"/>
        <v>0</v>
      </c>
      <c r="BW135" s="347" t="e">
        <f t="shared" si="128"/>
        <v>#DIV/0!</v>
      </c>
      <c r="BX135" s="242"/>
      <c r="BY135" s="242"/>
      <c r="BZ135" s="347">
        <f t="shared" si="123"/>
        <v>0</v>
      </c>
      <c r="CA135" s="347"/>
      <c r="CB135" s="242"/>
      <c r="CC135" s="242"/>
      <c r="CD135" s="347">
        <f t="shared" si="124"/>
        <v>0</v>
      </c>
      <c r="CE135" s="347"/>
      <c r="CF135" s="242"/>
      <c r="CG135" s="242"/>
      <c r="CH135" s="347">
        <f t="shared" si="111"/>
        <v>0</v>
      </c>
      <c r="CI135" s="347"/>
      <c r="CJ135" s="242"/>
      <c r="CK135" s="242"/>
      <c r="CL135" s="347">
        <f t="shared" si="125"/>
        <v>0</v>
      </c>
      <c r="CM135" s="335"/>
      <c r="CN135" s="348"/>
      <c r="CO135" s="348"/>
      <c r="CP135" s="348">
        <v>0</v>
      </c>
      <c r="CQ135" s="348"/>
      <c r="CR135" s="343"/>
      <c r="CS135" s="343"/>
      <c r="CT135" s="344">
        <f>CS135-CR135</f>
        <v>0</v>
      </c>
      <c r="CU135" s="345"/>
      <c r="CV135" s="239"/>
      <c r="CW135" s="239"/>
      <c r="CX135" s="344"/>
      <c r="CY135" s="345"/>
      <c r="CZ135" s="239"/>
      <c r="DA135" s="239"/>
      <c r="DB135" s="344">
        <f t="shared" si="126"/>
        <v>0</v>
      </c>
      <c r="DC135" s="345"/>
      <c r="DD135" s="348"/>
      <c r="DE135" s="348"/>
      <c r="DF135" s="348">
        <v>0</v>
      </c>
      <c r="DG135" s="348"/>
      <c r="DH135" s="348"/>
      <c r="DI135" s="348"/>
      <c r="DJ135" s="348">
        <v>0</v>
      </c>
      <c r="DK135" s="348"/>
    </row>
    <row r="136" spans="1:115" ht="16.5" hidden="1" customHeight="1">
      <c r="A136" s="274"/>
      <c r="B136" s="339">
        <v>1718002630</v>
      </c>
      <c r="C136" s="274" t="s">
        <v>789</v>
      </c>
      <c r="D136" s="275"/>
      <c r="E136" s="242">
        <v>0</v>
      </c>
      <c r="F136" s="242">
        <f t="shared" si="112"/>
        <v>0</v>
      </c>
      <c r="G136" s="345">
        <f t="shared" si="127"/>
        <v>0</v>
      </c>
      <c r="H136" s="346" t="e">
        <f t="shared" si="129"/>
        <v>#DIV/0!</v>
      </c>
      <c r="I136" s="242"/>
      <c r="J136" s="242"/>
      <c r="K136" s="347"/>
      <c r="L136" s="347"/>
      <c r="M136" s="242"/>
      <c r="N136" s="242"/>
      <c r="O136" s="347"/>
      <c r="P136" s="347"/>
      <c r="Q136" s="242"/>
      <c r="R136" s="242"/>
      <c r="S136" s="347"/>
      <c r="T136" s="347"/>
      <c r="U136" s="242"/>
      <c r="V136" s="242"/>
      <c r="W136" s="347"/>
      <c r="X136" s="347"/>
      <c r="Y136" s="242"/>
      <c r="Z136" s="242"/>
      <c r="AA136" s="347"/>
      <c r="AB136" s="347"/>
      <c r="AC136" s="242"/>
      <c r="AD136" s="242"/>
      <c r="AE136" s="347"/>
      <c r="AF136" s="347"/>
      <c r="AG136" s="242"/>
      <c r="AH136" s="242"/>
      <c r="AI136" s="347"/>
      <c r="AJ136" s="242"/>
      <c r="AK136" s="242"/>
      <c r="AL136" s="347"/>
      <c r="AM136" s="347"/>
      <c r="AN136" s="242"/>
      <c r="AO136" s="242"/>
      <c r="AP136" s="347"/>
      <c r="AQ136" s="347"/>
      <c r="AR136" s="347"/>
      <c r="AS136" s="347"/>
      <c r="AT136" s="347"/>
      <c r="AU136" s="347"/>
      <c r="AV136" s="242"/>
      <c r="AW136" s="242"/>
      <c r="AX136" s="347"/>
      <c r="AY136" s="347"/>
      <c r="AZ136" s="242"/>
      <c r="BA136" s="242"/>
      <c r="BB136" s="347"/>
      <c r="BC136" s="347"/>
      <c r="BD136" s="242"/>
      <c r="BE136" s="242"/>
      <c r="BF136" s="347"/>
      <c r="BG136" s="347"/>
      <c r="BH136" s="242"/>
      <c r="BI136" s="242"/>
      <c r="BJ136" s="347"/>
      <c r="BK136" s="347"/>
      <c r="BL136" s="242">
        <v>1.242E-2</v>
      </c>
      <c r="BM136" s="242"/>
      <c r="BN136" s="347"/>
      <c r="BO136" s="347"/>
      <c r="BP136" s="242"/>
      <c r="BQ136" s="242"/>
      <c r="BR136" s="347"/>
      <c r="BS136" s="347"/>
      <c r="BT136" s="242"/>
      <c r="BU136" s="242"/>
      <c r="BV136" s="347"/>
      <c r="BW136" s="347"/>
      <c r="BX136" s="242"/>
      <c r="BY136" s="242"/>
      <c r="BZ136" s="347"/>
      <c r="CA136" s="347"/>
      <c r="CB136" s="242"/>
      <c r="CC136" s="242"/>
      <c r="CD136" s="347"/>
      <c r="CE136" s="347"/>
      <c r="CF136" s="242"/>
      <c r="CG136" s="242"/>
      <c r="CH136" s="347"/>
      <c r="CI136" s="347"/>
      <c r="CJ136" s="242"/>
      <c r="CK136" s="242"/>
      <c r="CL136" s="347"/>
      <c r="CM136" s="335"/>
      <c r="CN136" s="348"/>
      <c r="CO136" s="348"/>
      <c r="CP136" s="348"/>
      <c r="CQ136" s="348"/>
      <c r="CR136" s="343"/>
      <c r="CS136" s="343"/>
      <c r="CT136" s="344"/>
      <c r="CU136" s="345"/>
      <c r="CV136" s="239"/>
      <c r="CW136" s="239"/>
      <c r="CX136" s="344"/>
      <c r="CY136" s="345"/>
      <c r="CZ136" s="239"/>
      <c r="DA136" s="239"/>
      <c r="DB136" s="344"/>
      <c r="DC136" s="345"/>
      <c r="DD136" s="348"/>
      <c r="DE136" s="348"/>
      <c r="DF136" s="348"/>
      <c r="DG136" s="348"/>
      <c r="DH136" s="348">
        <v>6.2127699999999999</v>
      </c>
      <c r="DI136" s="348"/>
      <c r="DJ136" s="348"/>
      <c r="DK136" s="348"/>
    </row>
    <row r="137" spans="1:115" ht="16.5" customHeight="1">
      <c r="A137" s="274"/>
      <c r="B137" s="339">
        <v>1718001926</v>
      </c>
      <c r="C137" s="274" t="s">
        <v>324</v>
      </c>
      <c r="D137" s="275">
        <v>66.099999999999994</v>
      </c>
      <c r="E137" s="242">
        <v>66.099999999999994</v>
      </c>
      <c r="F137" s="242">
        <f t="shared" si="112"/>
        <v>0</v>
      </c>
      <c r="G137" s="346">
        <f t="shared" si="127"/>
        <v>-66.099999999999994</v>
      </c>
      <c r="H137" s="346">
        <f t="shared" si="129"/>
        <v>0</v>
      </c>
      <c r="I137" s="242"/>
      <c r="J137" s="242"/>
      <c r="K137" s="347">
        <f t="shared" si="113"/>
        <v>0</v>
      </c>
      <c r="L137" s="347"/>
      <c r="M137" s="242"/>
      <c r="N137" s="242"/>
      <c r="O137" s="347">
        <f t="shared" si="107"/>
        <v>0</v>
      </c>
      <c r="P137" s="347"/>
      <c r="Q137" s="242"/>
      <c r="R137" s="242"/>
      <c r="S137" s="347">
        <f t="shared" si="108"/>
        <v>0</v>
      </c>
      <c r="T137" s="347"/>
      <c r="U137" s="242"/>
      <c r="V137" s="242"/>
      <c r="W137" s="347">
        <f t="shared" si="109"/>
        <v>0</v>
      </c>
      <c r="X137" s="347"/>
      <c r="Y137" s="242">
        <f t="shared" si="106"/>
        <v>0</v>
      </c>
      <c r="Z137" s="242">
        <f t="shared" si="106"/>
        <v>0</v>
      </c>
      <c r="AA137" s="347">
        <f t="shared" si="114"/>
        <v>0</v>
      </c>
      <c r="AB137" s="347"/>
      <c r="AC137" s="242"/>
      <c r="AD137" s="242"/>
      <c r="AE137" s="347"/>
      <c r="AF137" s="347"/>
      <c r="AG137" s="242"/>
      <c r="AH137" s="242"/>
      <c r="AI137" s="347"/>
      <c r="AJ137" s="242"/>
      <c r="AK137" s="242"/>
      <c r="AL137" s="347">
        <f t="shared" si="116"/>
        <v>0</v>
      </c>
      <c r="AM137" s="347"/>
      <c r="AN137" s="242"/>
      <c r="AO137" s="242"/>
      <c r="AP137" s="347">
        <f t="shared" si="110"/>
        <v>0</v>
      </c>
      <c r="AQ137" s="347"/>
      <c r="AR137" s="347"/>
      <c r="AS137" s="347"/>
      <c r="AT137" s="347"/>
      <c r="AU137" s="347"/>
      <c r="AV137" s="242"/>
      <c r="AW137" s="242"/>
      <c r="AX137" s="347">
        <f t="shared" si="117"/>
        <v>0</v>
      </c>
      <c r="AY137" s="347"/>
      <c r="AZ137" s="242"/>
      <c r="BA137" s="242"/>
      <c r="BB137" s="347">
        <v>0</v>
      </c>
      <c r="BC137" s="347"/>
      <c r="BD137" s="242"/>
      <c r="BE137" s="242"/>
      <c r="BF137" s="347">
        <f t="shared" si="118"/>
        <v>0</v>
      </c>
      <c r="BG137" s="347"/>
      <c r="BH137" s="242"/>
      <c r="BI137" s="242"/>
      <c r="BJ137" s="347">
        <f t="shared" si="119"/>
        <v>0</v>
      </c>
      <c r="BK137" s="347"/>
      <c r="BL137" s="241"/>
      <c r="BM137" s="241"/>
      <c r="BN137" s="347">
        <f t="shared" si="120"/>
        <v>0</v>
      </c>
      <c r="BO137" s="347"/>
      <c r="BP137" s="242"/>
      <c r="BQ137" s="242"/>
      <c r="BR137" s="347">
        <f t="shared" si="121"/>
        <v>0</v>
      </c>
      <c r="BS137" s="347"/>
      <c r="BT137" s="242"/>
      <c r="BU137" s="242"/>
      <c r="BV137" s="347">
        <f t="shared" si="122"/>
        <v>0</v>
      </c>
      <c r="BW137" s="347" t="e">
        <f t="shared" si="128"/>
        <v>#DIV/0!</v>
      </c>
      <c r="BX137" s="242"/>
      <c r="BY137" s="242"/>
      <c r="BZ137" s="347">
        <f t="shared" si="123"/>
        <v>0</v>
      </c>
      <c r="CA137" s="347"/>
      <c r="CB137" s="242"/>
      <c r="CC137" s="242"/>
      <c r="CD137" s="347">
        <f t="shared" si="124"/>
        <v>0</v>
      </c>
      <c r="CE137" s="347"/>
      <c r="CF137" s="242"/>
      <c r="CG137" s="241"/>
      <c r="CH137" s="347"/>
      <c r="CI137" s="347"/>
      <c r="CJ137" s="242"/>
      <c r="CK137" s="242"/>
      <c r="CL137" s="347">
        <f t="shared" si="125"/>
        <v>0</v>
      </c>
      <c r="CM137" s="335"/>
      <c r="CN137" s="348"/>
      <c r="CO137" s="348"/>
      <c r="CP137" s="348">
        <v>0</v>
      </c>
      <c r="CQ137" s="348"/>
      <c r="CR137" s="343"/>
      <c r="CS137" s="343"/>
      <c r="CT137" s="344"/>
      <c r="CU137" s="345"/>
      <c r="CV137" s="239"/>
      <c r="CW137" s="239"/>
      <c r="CX137" s="344"/>
      <c r="CY137" s="345"/>
      <c r="CZ137" s="239"/>
      <c r="DA137" s="239"/>
      <c r="DB137" s="344">
        <f t="shared" si="126"/>
        <v>0</v>
      </c>
      <c r="DC137" s="345"/>
      <c r="DD137" s="348"/>
      <c r="DE137" s="348"/>
      <c r="DF137" s="348">
        <v>0</v>
      </c>
      <c r="DG137" s="348"/>
      <c r="DH137" s="348"/>
      <c r="DI137" s="348"/>
      <c r="DJ137" s="348">
        <v>0</v>
      </c>
      <c r="DK137" s="348"/>
    </row>
    <row r="138" spans="1:115" hidden="1">
      <c r="A138" s="274"/>
      <c r="B138" s="339"/>
      <c r="C138" s="285" t="s">
        <v>325</v>
      </c>
      <c r="D138" s="275"/>
      <c r="E138" s="242">
        <f t="shared" ref="E138:E144" si="130">I138+M138+Q138+U138+Y138+AJ138+AN138+AR138+AV138+BD138+BH138+BX138+CF138+CJ138+CN138+CR138+CV138+CZ138+AZ138+BL138+BT138</f>
        <v>0</v>
      </c>
      <c r="F138" s="242">
        <f t="shared" si="112"/>
        <v>0</v>
      </c>
      <c r="G138" s="346">
        <f t="shared" si="127"/>
        <v>0</v>
      </c>
      <c r="H138" s="346">
        <v>0</v>
      </c>
      <c r="I138" s="242"/>
      <c r="J138" s="242"/>
      <c r="K138" s="347">
        <f t="shared" si="113"/>
        <v>0</v>
      </c>
      <c r="L138" s="347"/>
      <c r="M138" s="242"/>
      <c r="N138" s="242"/>
      <c r="O138" s="347">
        <f t="shared" si="107"/>
        <v>0</v>
      </c>
      <c r="P138" s="347"/>
      <c r="Q138" s="242"/>
      <c r="R138" s="242"/>
      <c r="S138" s="347">
        <f t="shared" si="108"/>
        <v>0</v>
      </c>
      <c r="T138" s="347"/>
      <c r="U138" s="242"/>
      <c r="V138" s="242"/>
      <c r="W138" s="347">
        <f t="shared" si="109"/>
        <v>0</v>
      </c>
      <c r="X138" s="347"/>
      <c r="Y138" s="242">
        <f t="shared" si="106"/>
        <v>0</v>
      </c>
      <c r="Z138" s="242">
        <f t="shared" si="106"/>
        <v>0</v>
      </c>
      <c r="AA138" s="347">
        <f t="shared" si="114"/>
        <v>0</v>
      </c>
      <c r="AB138" s="347"/>
      <c r="AC138" s="242"/>
      <c r="AD138" s="242"/>
      <c r="AE138" s="347">
        <f t="shared" ref="AE138:AE149" si="131">AD138-AC138</f>
        <v>0</v>
      </c>
      <c r="AF138" s="347"/>
      <c r="AG138" s="242"/>
      <c r="AH138" s="242"/>
      <c r="AI138" s="347"/>
      <c r="AJ138" s="242"/>
      <c r="AK138" s="242"/>
      <c r="AL138" s="347">
        <f t="shared" si="116"/>
        <v>0</v>
      </c>
      <c r="AM138" s="347"/>
      <c r="AN138" s="242"/>
      <c r="AO138" s="242"/>
      <c r="AP138" s="347">
        <f t="shared" si="110"/>
        <v>0</v>
      </c>
      <c r="AQ138" s="347"/>
      <c r="AR138" s="347"/>
      <c r="AS138" s="347"/>
      <c r="AT138" s="347"/>
      <c r="AU138" s="347"/>
      <c r="AV138" s="242"/>
      <c r="AW138" s="242"/>
      <c r="AX138" s="347">
        <f t="shared" si="117"/>
        <v>0</v>
      </c>
      <c r="AY138" s="347"/>
      <c r="AZ138" s="242"/>
      <c r="BA138" s="242"/>
      <c r="BB138" s="347">
        <v>0</v>
      </c>
      <c r="BC138" s="347"/>
      <c r="BD138" s="242"/>
      <c r="BE138" s="242"/>
      <c r="BF138" s="347">
        <f t="shared" si="118"/>
        <v>0</v>
      </c>
      <c r="BG138" s="347"/>
      <c r="BH138" s="242"/>
      <c r="BI138" s="242"/>
      <c r="BJ138" s="347">
        <f t="shared" si="119"/>
        <v>0</v>
      </c>
      <c r="BK138" s="347"/>
      <c r="BL138" s="242"/>
      <c r="BM138" s="242"/>
      <c r="BN138" s="347">
        <f t="shared" si="120"/>
        <v>0</v>
      </c>
      <c r="BO138" s="347"/>
      <c r="BP138" s="242"/>
      <c r="BQ138" s="242"/>
      <c r="BR138" s="347">
        <f t="shared" si="121"/>
        <v>0</v>
      </c>
      <c r="BS138" s="347"/>
      <c r="BT138" s="242"/>
      <c r="BU138" s="242"/>
      <c r="BV138" s="347">
        <f t="shared" si="122"/>
        <v>0</v>
      </c>
      <c r="BW138" s="347" t="e">
        <f t="shared" si="128"/>
        <v>#DIV/0!</v>
      </c>
      <c r="BX138" s="242"/>
      <c r="BY138" s="242"/>
      <c r="BZ138" s="347">
        <f t="shared" si="123"/>
        <v>0</v>
      </c>
      <c r="CA138" s="347"/>
      <c r="CB138" s="242"/>
      <c r="CC138" s="242"/>
      <c r="CD138" s="347">
        <f t="shared" si="124"/>
        <v>0</v>
      </c>
      <c r="CE138" s="347"/>
      <c r="CF138" s="242"/>
      <c r="CG138" s="242"/>
      <c r="CH138" s="347">
        <f t="shared" si="111"/>
        <v>0</v>
      </c>
      <c r="CI138" s="347"/>
      <c r="CJ138" s="242"/>
      <c r="CK138" s="242"/>
      <c r="CL138" s="347">
        <f t="shared" si="125"/>
        <v>0</v>
      </c>
      <c r="CM138" s="335"/>
      <c r="CN138" s="348"/>
      <c r="CO138" s="348"/>
      <c r="CP138" s="348">
        <v>0</v>
      </c>
      <c r="CQ138" s="348"/>
      <c r="CR138" s="343"/>
      <c r="CS138" s="343"/>
      <c r="CT138" s="344">
        <f t="shared" ref="CT138:CT151" si="132">CS138-CR138</f>
        <v>0</v>
      </c>
      <c r="CU138" s="345"/>
      <c r="CV138" s="239"/>
      <c r="CW138" s="239"/>
      <c r="CX138" s="344"/>
      <c r="CY138" s="345"/>
      <c r="CZ138" s="239"/>
      <c r="DA138" s="239"/>
      <c r="DB138" s="344">
        <f t="shared" si="126"/>
        <v>0</v>
      </c>
      <c r="DC138" s="345"/>
      <c r="DD138" s="348"/>
      <c r="DE138" s="348"/>
      <c r="DF138" s="348">
        <v>0</v>
      </c>
      <c r="DG138" s="348"/>
      <c r="DH138" s="348"/>
      <c r="DI138" s="348"/>
      <c r="DJ138" s="348">
        <v>0</v>
      </c>
      <c r="DK138" s="348"/>
    </row>
    <row r="139" spans="1:115" ht="12.75" customHeight="1">
      <c r="A139" s="274"/>
      <c r="B139" s="339">
        <v>1718002341</v>
      </c>
      <c r="C139" s="285" t="s">
        <v>477</v>
      </c>
      <c r="D139" s="275"/>
      <c r="E139" s="242">
        <f t="shared" si="130"/>
        <v>0</v>
      </c>
      <c r="F139" s="242">
        <f t="shared" si="112"/>
        <v>17.453389999999999</v>
      </c>
      <c r="G139" s="346">
        <f t="shared" si="127"/>
        <v>17.453389999999999</v>
      </c>
      <c r="H139" s="346">
        <v>0</v>
      </c>
      <c r="I139" s="242"/>
      <c r="J139" s="242">
        <v>7.3642399999999997</v>
      </c>
      <c r="K139" s="347">
        <f t="shared" si="113"/>
        <v>7.3642399999999997</v>
      </c>
      <c r="L139" s="347"/>
      <c r="M139" s="242"/>
      <c r="N139" s="242"/>
      <c r="O139" s="347">
        <f t="shared" si="107"/>
        <v>0</v>
      </c>
      <c r="P139" s="347"/>
      <c r="Q139" s="242"/>
      <c r="R139" s="242"/>
      <c r="S139" s="347">
        <f t="shared" si="108"/>
        <v>0</v>
      </c>
      <c r="T139" s="347">
        <v>0</v>
      </c>
      <c r="U139" s="242"/>
      <c r="V139" s="242"/>
      <c r="W139" s="347">
        <f t="shared" si="109"/>
        <v>0</v>
      </c>
      <c r="X139" s="347">
        <v>0</v>
      </c>
      <c r="Y139" s="242">
        <f t="shared" si="106"/>
        <v>0</v>
      </c>
      <c r="Z139" s="242">
        <f t="shared" si="106"/>
        <v>0</v>
      </c>
      <c r="AA139" s="347">
        <f t="shared" si="114"/>
        <v>0</v>
      </c>
      <c r="AB139" s="347" t="e">
        <f>Z139/Y139</f>
        <v>#DIV/0!</v>
      </c>
      <c r="AC139" s="242"/>
      <c r="AD139" s="242"/>
      <c r="AE139" s="347">
        <f t="shared" si="131"/>
        <v>0</v>
      </c>
      <c r="AF139" s="347" t="e">
        <f>AD139/AC139</f>
        <v>#DIV/0!</v>
      </c>
      <c r="AG139" s="242"/>
      <c r="AH139" s="242"/>
      <c r="AI139" s="347">
        <f>AH139-AG139</f>
        <v>0</v>
      </c>
      <c r="AJ139" s="242"/>
      <c r="AK139" s="242"/>
      <c r="AL139" s="347">
        <f t="shared" si="116"/>
        <v>0</v>
      </c>
      <c r="AM139" s="347">
        <v>0</v>
      </c>
      <c r="AN139" s="242"/>
      <c r="AO139" s="242"/>
      <c r="AP139" s="347">
        <f t="shared" si="110"/>
        <v>0</v>
      </c>
      <c r="AQ139" s="347"/>
      <c r="AR139" s="347"/>
      <c r="AS139" s="347"/>
      <c r="AT139" s="347"/>
      <c r="AU139" s="347"/>
      <c r="AV139" s="242"/>
      <c r="AW139" s="242"/>
      <c r="AX139" s="347">
        <f t="shared" si="117"/>
        <v>0</v>
      </c>
      <c r="AY139" s="347"/>
      <c r="AZ139" s="242"/>
      <c r="BA139" s="242"/>
      <c r="BB139" s="347">
        <v>0</v>
      </c>
      <c r="BC139" s="347"/>
      <c r="BD139" s="242"/>
      <c r="BE139" s="242"/>
      <c r="BF139" s="347">
        <f t="shared" si="118"/>
        <v>0</v>
      </c>
      <c r="BG139" s="347"/>
      <c r="BH139" s="242"/>
      <c r="BI139" s="242"/>
      <c r="BJ139" s="347">
        <f t="shared" si="119"/>
        <v>0</v>
      </c>
      <c r="BK139" s="347"/>
      <c r="BL139" s="242"/>
      <c r="BM139" s="242"/>
      <c r="BN139" s="347">
        <f t="shared" si="120"/>
        <v>0</v>
      </c>
      <c r="BO139" s="347"/>
      <c r="BP139" s="242"/>
      <c r="BQ139" s="242"/>
      <c r="BR139" s="347">
        <f t="shared" si="121"/>
        <v>0</v>
      </c>
      <c r="BS139" s="347"/>
      <c r="BT139" s="242"/>
      <c r="BU139" s="242"/>
      <c r="BV139" s="347">
        <f t="shared" si="122"/>
        <v>0</v>
      </c>
      <c r="BW139" s="347"/>
      <c r="BX139" s="242"/>
      <c r="BY139" s="242"/>
      <c r="BZ139" s="347">
        <f t="shared" si="123"/>
        <v>0</v>
      </c>
      <c r="CA139" s="347" t="e">
        <f>BY139/BX139</f>
        <v>#DIV/0!</v>
      </c>
      <c r="CB139" s="242"/>
      <c r="CC139" s="242"/>
      <c r="CD139" s="347">
        <f t="shared" si="124"/>
        <v>0</v>
      </c>
      <c r="CE139" s="347"/>
      <c r="CF139" s="242"/>
      <c r="CG139" s="242"/>
      <c r="CH139" s="347">
        <f t="shared" si="111"/>
        <v>0</v>
      </c>
      <c r="CI139" s="347"/>
      <c r="CJ139" s="242"/>
      <c r="CK139" s="242"/>
      <c r="CL139" s="347">
        <f t="shared" si="125"/>
        <v>0</v>
      </c>
      <c r="CM139" s="335"/>
      <c r="CN139" s="348"/>
      <c r="CO139" s="348"/>
      <c r="CP139" s="348">
        <v>0</v>
      </c>
      <c r="CQ139" s="348"/>
      <c r="CR139" s="343"/>
      <c r="CS139" s="343"/>
      <c r="CT139" s="344">
        <f t="shared" si="132"/>
        <v>0</v>
      </c>
      <c r="CU139" s="345" t="e">
        <f t="shared" ref="CU139:CU149" si="133">CS139/CR139</f>
        <v>#DIV/0!</v>
      </c>
      <c r="CV139" s="239"/>
      <c r="CW139" s="239"/>
      <c r="CX139" s="344">
        <f t="shared" ref="CX139:CX151" si="134">CW139-CV139</f>
        <v>0</v>
      </c>
      <c r="CY139" s="345" t="e">
        <f t="shared" ref="CY139:CY149" si="135">CW139/CV139</f>
        <v>#DIV/0!</v>
      </c>
      <c r="CZ139" s="239"/>
      <c r="DA139" s="239"/>
      <c r="DB139" s="344">
        <f t="shared" si="126"/>
        <v>0</v>
      </c>
      <c r="DC139" s="345" t="e">
        <f t="shared" ref="DC139:DC149" si="136">DA139/CZ139</f>
        <v>#DIV/0!</v>
      </c>
      <c r="DD139" s="348"/>
      <c r="DE139" s="348"/>
      <c r="DF139" s="348">
        <v>0</v>
      </c>
      <c r="DG139" s="348"/>
      <c r="DH139" s="348">
        <f>71.86895+260.77604+28.24657</f>
        <v>360.89156000000003</v>
      </c>
      <c r="DI139" s="348">
        <v>10.08915</v>
      </c>
      <c r="DJ139" s="348">
        <f>DI139-DH139</f>
        <v>-350.80241000000001</v>
      </c>
      <c r="DK139" s="348"/>
    </row>
    <row r="140" spans="1:115" hidden="1">
      <c r="A140" s="274"/>
      <c r="B140" s="339"/>
      <c r="C140" s="285" t="s">
        <v>478</v>
      </c>
      <c r="D140" s="275"/>
      <c r="E140" s="242">
        <f t="shared" si="130"/>
        <v>0</v>
      </c>
      <c r="F140" s="242">
        <f t="shared" si="112"/>
        <v>0</v>
      </c>
      <c r="G140" s="346">
        <f t="shared" si="127"/>
        <v>0</v>
      </c>
      <c r="H140" s="346" t="e">
        <f t="shared" si="129"/>
        <v>#DIV/0!</v>
      </c>
      <c r="I140" s="242"/>
      <c r="J140" s="242"/>
      <c r="K140" s="347">
        <f t="shared" si="113"/>
        <v>0</v>
      </c>
      <c r="L140" s="347"/>
      <c r="M140" s="242"/>
      <c r="N140" s="242"/>
      <c r="O140" s="347"/>
      <c r="P140" s="347"/>
      <c r="Q140" s="242"/>
      <c r="R140" s="242"/>
      <c r="S140" s="347"/>
      <c r="T140" s="347"/>
      <c r="U140" s="242"/>
      <c r="V140" s="242"/>
      <c r="W140" s="347"/>
      <c r="X140" s="347"/>
      <c r="Y140" s="242"/>
      <c r="Z140" s="242"/>
      <c r="AA140" s="347"/>
      <c r="AB140" s="347"/>
      <c r="AC140" s="242"/>
      <c r="AD140" s="242"/>
      <c r="AE140" s="347">
        <f t="shared" si="131"/>
        <v>0</v>
      </c>
      <c r="AF140" s="347"/>
      <c r="AG140" s="242"/>
      <c r="AH140" s="242"/>
      <c r="AI140" s="347"/>
      <c r="AJ140" s="242"/>
      <c r="AK140" s="242"/>
      <c r="AL140" s="347"/>
      <c r="AM140" s="347"/>
      <c r="AN140" s="242"/>
      <c r="AO140" s="242"/>
      <c r="AP140" s="347">
        <f t="shared" si="110"/>
        <v>0</v>
      </c>
      <c r="AQ140" s="347"/>
      <c r="AR140" s="347"/>
      <c r="AS140" s="347"/>
      <c r="AT140" s="347"/>
      <c r="AU140" s="347"/>
      <c r="AV140" s="242"/>
      <c r="AW140" s="242"/>
      <c r="AX140" s="347">
        <f t="shared" si="117"/>
        <v>0</v>
      </c>
      <c r="AY140" s="347"/>
      <c r="AZ140" s="242"/>
      <c r="BA140" s="242"/>
      <c r="BB140" s="347">
        <f t="shared" ref="BB140:BB152" si="137">BA140-AZ140</f>
        <v>0</v>
      </c>
      <c r="BC140" s="347"/>
      <c r="BD140" s="242"/>
      <c r="BE140" s="242"/>
      <c r="BF140" s="347">
        <f t="shared" si="118"/>
        <v>0</v>
      </c>
      <c r="BG140" s="347"/>
      <c r="BH140" s="242"/>
      <c r="BI140" s="242"/>
      <c r="BJ140" s="347">
        <f t="shared" si="119"/>
        <v>0</v>
      </c>
      <c r="BK140" s="347"/>
      <c r="BL140" s="242"/>
      <c r="BM140" s="242"/>
      <c r="BN140" s="347">
        <f t="shared" si="120"/>
        <v>0</v>
      </c>
      <c r="BO140" s="347"/>
      <c r="BP140" s="242"/>
      <c r="BQ140" s="242"/>
      <c r="BR140" s="347">
        <f t="shared" si="121"/>
        <v>0</v>
      </c>
      <c r="BS140" s="347"/>
      <c r="BT140" s="242"/>
      <c r="BU140" s="242"/>
      <c r="BV140" s="347">
        <f t="shared" si="122"/>
        <v>0</v>
      </c>
      <c r="BW140" s="347"/>
      <c r="BX140" s="242"/>
      <c r="BY140" s="242"/>
      <c r="BZ140" s="347">
        <f t="shared" si="123"/>
        <v>0</v>
      </c>
      <c r="CA140" s="347" t="e">
        <f t="shared" ref="CA140:CA150" si="138">BY140/BX140</f>
        <v>#DIV/0!</v>
      </c>
      <c r="CB140" s="242"/>
      <c r="CC140" s="242"/>
      <c r="CD140" s="347">
        <f t="shared" si="124"/>
        <v>0</v>
      </c>
      <c r="CE140" s="347"/>
      <c r="CF140" s="314"/>
      <c r="CG140" s="314"/>
      <c r="CH140" s="347">
        <f t="shared" si="111"/>
        <v>0</v>
      </c>
      <c r="CI140" s="347"/>
      <c r="CJ140" s="242"/>
      <c r="CK140" s="242"/>
      <c r="CL140" s="347">
        <f t="shared" si="125"/>
        <v>0</v>
      </c>
      <c r="CM140" s="335"/>
      <c r="CN140" s="348"/>
      <c r="CO140" s="348"/>
      <c r="CP140" s="348">
        <f t="shared" ref="CP140:CP152" si="139">CO140-CN140</f>
        <v>0</v>
      </c>
      <c r="CQ140" s="348"/>
      <c r="CR140" s="343"/>
      <c r="CS140" s="343"/>
      <c r="CT140" s="344">
        <f t="shared" si="132"/>
        <v>0</v>
      </c>
      <c r="CU140" s="345" t="e">
        <f t="shared" si="133"/>
        <v>#DIV/0!</v>
      </c>
      <c r="CV140" s="239"/>
      <c r="CW140" s="239"/>
      <c r="CX140" s="344">
        <f t="shared" si="134"/>
        <v>0</v>
      </c>
      <c r="CY140" s="345" t="e">
        <f t="shared" si="135"/>
        <v>#DIV/0!</v>
      </c>
      <c r="CZ140" s="239"/>
      <c r="DA140" s="239"/>
      <c r="DB140" s="344">
        <f t="shared" si="126"/>
        <v>0</v>
      </c>
      <c r="DC140" s="345" t="e">
        <f t="shared" si="136"/>
        <v>#DIV/0!</v>
      </c>
      <c r="DD140" s="348"/>
      <c r="DE140" s="348"/>
      <c r="DF140" s="348">
        <f t="shared" ref="DF140:DF145" si="140">DE140-DD140</f>
        <v>0</v>
      </c>
      <c r="DG140" s="348"/>
      <c r="DH140" s="348"/>
      <c r="DI140" s="348"/>
      <c r="DJ140" s="348">
        <f t="shared" ref="DJ140:DJ145" si="141">DI140-DH140</f>
        <v>0</v>
      </c>
      <c r="DK140" s="348"/>
    </row>
    <row r="141" spans="1:115" ht="12.75" hidden="1" customHeight="1">
      <c r="A141" s="274"/>
      <c r="B141" s="339"/>
      <c r="C141" s="274" t="s">
        <v>479</v>
      </c>
      <c r="D141" s="275"/>
      <c r="E141" s="242">
        <f t="shared" si="130"/>
        <v>0</v>
      </c>
      <c r="F141" s="242">
        <f t="shared" si="112"/>
        <v>0</v>
      </c>
      <c r="G141" s="346">
        <f t="shared" si="127"/>
        <v>0</v>
      </c>
      <c r="H141" s="346" t="e">
        <f t="shared" si="129"/>
        <v>#DIV/0!</v>
      </c>
      <c r="I141" s="242"/>
      <c r="J141" s="242"/>
      <c r="K141" s="347">
        <f t="shared" si="113"/>
        <v>0</v>
      </c>
      <c r="L141" s="347"/>
      <c r="M141" s="242"/>
      <c r="N141" s="242"/>
      <c r="O141" s="347"/>
      <c r="P141" s="347"/>
      <c r="Q141" s="242"/>
      <c r="R141" s="242"/>
      <c r="S141" s="347"/>
      <c r="T141" s="347"/>
      <c r="U141" s="242"/>
      <c r="V141" s="242"/>
      <c r="W141" s="347"/>
      <c r="X141" s="347"/>
      <c r="Y141" s="242"/>
      <c r="Z141" s="242"/>
      <c r="AA141" s="347"/>
      <c r="AB141" s="347"/>
      <c r="AC141" s="242"/>
      <c r="AD141" s="242"/>
      <c r="AE141" s="347">
        <f t="shared" si="131"/>
        <v>0</v>
      </c>
      <c r="AF141" s="347"/>
      <c r="AG141" s="242"/>
      <c r="AH141" s="242"/>
      <c r="AI141" s="347"/>
      <c r="AJ141" s="242"/>
      <c r="AK141" s="242"/>
      <c r="AL141" s="347"/>
      <c r="AM141" s="347"/>
      <c r="AN141" s="242"/>
      <c r="AO141" s="242"/>
      <c r="AP141" s="347">
        <f t="shared" si="110"/>
        <v>0</v>
      </c>
      <c r="AQ141" s="347"/>
      <c r="AR141" s="347"/>
      <c r="AS141" s="347"/>
      <c r="AT141" s="347"/>
      <c r="AU141" s="347"/>
      <c r="AV141" s="242"/>
      <c r="AW141" s="242"/>
      <c r="AX141" s="347">
        <f t="shared" si="117"/>
        <v>0</v>
      </c>
      <c r="AY141" s="347"/>
      <c r="AZ141" s="242"/>
      <c r="BA141" s="242"/>
      <c r="BB141" s="347">
        <f t="shared" si="137"/>
        <v>0</v>
      </c>
      <c r="BC141" s="347"/>
      <c r="BD141" s="242"/>
      <c r="BE141" s="242"/>
      <c r="BF141" s="347">
        <f t="shared" si="118"/>
        <v>0</v>
      </c>
      <c r="BG141" s="347"/>
      <c r="BH141" s="242"/>
      <c r="BI141" s="242"/>
      <c r="BJ141" s="347">
        <f t="shared" si="119"/>
        <v>0</v>
      </c>
      <c r="BK141" s="347"/>
      <c r="BL141" s="242"/>
      <c r="BM141" s="242"/>
      <c r="BN141" s="347">
        <f t="shared" si="120"/>
        <v>0</v>
      </c>
      <c r="BO141" s="347"/>
      <c r="BP141" s="242"/>
      <c r="BQ141" s="242"/>
      <c r="BR141" s="347">
        <f t="shared" si="121"/>
        <v>0</v>
      </c>
      <c r="BS141" s="347"/>
      <c r="BT141" s="242"/>
      <c r="BU141" s="242"/>
      <c r="BV141" s="347">
        <f t="shared" si="122"/>
        <v>0</v>
      </c>
      <c r="BW141" s="347"/>
      <c r="BX141" s="242"/>
      <c r="BY141" s="242"/>
      <c r="BZ141" s="347">
        <f t="shared" si="123"/>
        <v>0</v>
      </c>
      <c r="CA141" s="347" t="e">
        <f t="shared" si="138"/>
        <v>#DIV/0!</v>
      </c>
      <c r="CB141" s="242"/>
      <c r="CC141" s="242"/>
      <c r="CD141" s="347">
        <f t="shared" si="124"/>
        <v>0</v>
      </c>
      <c r="CE141" s="347"/>
      <c r="CF141" s="242"/>
      <c r="CG141" s="242"/>
      <c r="CH141" s="347">
        <f t="shared" si="111"/>
        <v>0</v>
      </c>
      <c r="CI141" s="347"/>
      <c r="CJ141" s="242"/>
      <c r="CK141" s="242"/>
      <c r="CL141" s="347">
        <f t="shared" si="125"/>
        <v>0</v>
      </c>
      <c r="CM141" s="335"/>
      <c r="CN141" s="348"/>
      <c r="CO141" s="348"/>
      <c r="CP141" s="348">
        <f t="shared" si="139"/>
        <v>0</v>
      </c>
      <c r="CQ141" s="348"/>
      <c r="CR141" s="343"/>
      <c r="CS141" s="343"/>
      <c r="CT141" s="344">
        <f t="shared" si="132"/>
        <v>0</v>
      </c>
      <c r="CU141" s="345" t="e">
        <f t="shared" si="133"/>
        <v>#DIV/0!</v>
      </c>
      <c r="CV141" s="239"/>
      <c r="CW141" s="239"/>
      <c r="CX141" s="344">
        <f t="shared" si="134"/>
        <v>0</v>
      </c>
      <c r="CY141" s="345" t="e">
        <f t="shared" si="135"/>
        <v>#DIV/0!</v>
      </c>
      <c r="CZ141" s="239"/>
      <c r="DA141" s="239"/>
      <c r="DB141" s="344">
        <f t="shared" si="126"/>
        <v>0</v>
      </c>
      <c r="DC141" s="345" t="e">
        <f t="shared" si="136"/>
        <v>#DIV/0!</v>
      </c>
      <c r="DD141" s="348"/>
      <c r="DE141" s="348"/>
      <c r="DF141" s="348">
        <f t="shared" si="140"/>
        <v>0</v>
      </c>
      <c r="DG141" s="348"/>
      <c r="DH141" s="348"/>
      <c r="DI141" s="348"/>
      <c r="DJ141" s="348">
        <f t="shared" si="141"/>
        <v>0</v>
      </c>
      <c r="DK141" s="348"/>
    </row>
    <row r="142" spans="1:115" hidden="1">
      <c r="A142" s="274"/>
      <c r="B142" s="339"/>
      <c r="C142" s="274" t="s">
        <v>650</v>
      </c>
      <c r="D142" s="275"/>
      <c r="E142" s="242">
        <f t="shared" si="130"/>
        <v>0</v>
      </c>
      <c r="F142" s="242">
        <f t="shared" si="112"/>
        <v>0</v>
      </c>
      <c r="G142" s="346">
        <f t="shared" si="127"/>
        <v>0</v>
      </c>
      <c r="H142" s="346" t="e">
        <f t="shared" si="129"/>
        <v>#DIV/0!</v>
      </c>
      <c r="I142" s="242"/>
      <c r="J142" s="242"/>
      <c r="K142" s="347">
        <f t="shared" si="113"/>
        <v>0</v>
      </c>
      <c r="L142" s="347"/>
      <c r="M142" s="242"/>
      <c r="N142" s="242"/>
      <c r="O142" s="347"/>
      <c r="P142" s="347"/>
      <c r="Q142" s="242"/>
      <c r="R142" s="242"/>
      <c r="S142" s="347"/>
      <c r="T142" s="347"/>
      <c r="U142" s="242"/>
      <c r="V142" s="242"/>
      <c r="W142" s="347"/>
      <c r="X142" s="347"/>
      <c r="Y142" s="242"/>
      <c r="Z142" s="242"/>
      <c r="AA142" s="347"/>
      <c r="AB142" s="347"/>
      <c r="AC142" s="242"/>
      <c r="AD142" s="242"/>
      <c r="AE142" s="347">
        <f t="shared" si="131"/>
        <v>0</v>
      </c>
      <c r="AF142" s="347"/>
      <c r="AG142" s="242"/>
      <c r="AH142" s="242"/>
      <c r="AI142" s="347"/>
      <c r="AJ142" s="242"/>
      <c r="AK142" s="242"/>
      <c r="AL142" s="347"/>
      <c r="AM142" s="347"/>
      <c r="AN142" s="242"/>
      <c r="AO142" s="242"/>
      <c r="AP142" s="347">
        <f t="shared" si="110"/>
        <v>0</v>
      </c>
      <c r="AQ142" s="347"/>
      <c r="AR142" s="347"/>
      <c r="AS142" s="347"/>
      <c r="AT142" s="347"/>
      <c r="AU142" s="347"/>
      <c r="AV142" s="242"/>
      <c r="AW142" s="242"/>
      <c r="AX142" s="347">
        <f t="shared" si="117"/>
        <v>0</v>
      </c>
      <c r="AY142" s="347"/>
      <c r="AZ142" s="242"/>
      <c r="BA142" s="242"/>
      <c r="BB142" s="347">
        <f t="shared" si="137"/>
        <v>0</v>
      </c>
      <c r="BC142" s="347"/>
      <c r="BD142" s="242"/>
      <c r="BE142" s="242"/>
      <c r="BF142" s="347">
        <f t="shared" si="118"/>
        <v>0</v>
      </c>
      <c r="BG142" s="347"/>
      <c r="BH142" s="242"/>
      <c r="BI142" s="242"/>
      <c r="BJ142" s="347">
        <f t="shared" si="119"/>
        <v>0</v>
      </c>
      <c r="BK142" s="347"/>
      <c r="BL142" s="242"/>
      <c r="BM142" s="242"/>
      <c r="BN142" s="347">
        <f t="shared" si="120"/>
        <v>0</v>
      </c>
      <c r="BO142" s="347"/>
      <c r="BP142" s="242"/>
      <c r="BQ142" s="242"/>
      <c r="BR142" s="347">
        <f t="shared" si="121"/>
        <v>0</v>
      </c>
      <c r="BS142" s="347"/>
      <c r="BT142" s="242"/>
      <c r="BU142" s="242"/>
      <c r="BV142" s="347">
        <f t="shared" si="122"/>
        <v>0</v>
      </c>
      <c r="BW142" s="347"/>
      <c r="BX142" s="242"/>
      <c r="BY142" s="242"/>
      <c r="BZ142" s="347">
        <f t="shared" si="123"/>
        <v>0</v>
      </c>
      <c r="CA142" s="347" t="e">
        <f t="shared" si="138"/>
        <v>#DIV/0!</v>
      </c>
      <c r="CB142" s="242"/>
      <c r="CC142" s="242"/>
      <c r="CD142" s="347">
        <f t="shared" si="124"/>
        <v>0</v>
      </c>
      <c r="CE142" s="347"/>
      <c r="CF142" s="242"/>
      <c r="CG142" s="242"/>
      <c r="CH142" s="347">
        <f t="shared" si="111"/>
        <v>0</v>
      </c>
      <c r="CI142" s="347"/>
      <c r="CJ142" s="242"/>
      <c r="CK142" s="242"/>
      <c r="CL142" s="347">
        <f t="shared" si="125"/>
        <v>0</v>
      </c>
      <c r="CM142" s="335"/>
      <c r="CN142" s="348"/>
      <c r="CO142" s="348"/>
      <c r="CP142" s="348">
        <f t="shared" si="139"/>
        <v>0</v>
      </c>
      <c r="CQ142" s="348"/>
      <c r="CR142" s="343"/>
      <c r="CS142" s="343"/>
      <c r="CT142" s="344">
        <f t="shared" si="132"/>
        <v>0</v>
      </c>
      <c r="CU142" s="345" t="e">
        <f t="shared" si="133"/>
        <v>#DIV/0!</v>
      </c>
      <c r="CV142" s="239"/>
      <c r="CW142" s="239"/>
      <c r="CX142" s="344">
        <f t="shared" si="134"/>
        <v>0</v>
      </c>
      <c r="CY142" s="345" t="e">
        <f t="shared" si="135"/>
        <v>#DIV/0!</v>
      </c>
      <c r="CZ142" s="239"/>
      <c r="DA142" s="239"/>
      <c r="DB142" s="344">
        <f t="shared" si="126"/>
        <v>0</v>
      </c>
      <c r="DC142" s="345" t="e">
        <f t="shared" si="136"/>
        <v>#DIV/0!</v>
      </c>
      <c r="DD142" s="348"/>
      <c r="DE142" s="348"/>
      <c r="DF142" s="348">
        <f t="shared" si="140"/>
        <v>0</v>
      </c>
      <c r="DG142" s="348"/>
      <c r="DH142" s="348"/>
      <c r="DI142" s="348"/>
      <c r="DJ142" s="348">
        <f t="shared" si="141"/>
        <v>0</v>
      </c>
      <c r="DK142" s="348"/>
    </row>
    <row r="143" spans="1:115" ht="12.75" customHeight="1">
      <c r="A143" s="274"/>
      <c r="B143" s="357" t="s">
        <v>790</v>
      </c>
      <c r="C143" s="274" t="s">
        <v>791</v>
      </c>
      <c r="D143" s="275"/>
      <c r="E143" s="242">
        <f t="shared" si="130"/>
        <v>0</v>
      </c>
      <c r="F143" s="242">
        <f t="shared" si="112"/>
        <v>262.71037000000001</v>
      </c>
      <c r="G143" s="346">
        <f t="shared" si="127"/>
        <v>262.71037000000001</v>
      </c>
      <c r="H143" s="346">
        <v>0</v>
      </c>
      <c r="I143" s="242"/>
      <c r="J143" s="242">
        <v>262.71037000000001</v>
      </c>
      <c r="K143" s="347">
        <f t="shared" si="113"/>
        <v>262.71037000000001</v>
      </c>
      <c r="L143" s="347"/>
      <c r="M143" s="242"/>
      <c r="N143" s="242"/>
      <c r="O143" s="347">
        <f t="shared" ref="O143:O152" si="142">N143-M143</f>
        <v>0</v>
      </c>
      <c r="P143" s="347"/>
      <c r="Q143" s="242"/>
      <c r="R143" s="242"/>
      <c r="S143" s="347">
        <f t="shared" ref="S143:S152" si="143">R143-Q143</f>
        <v>0</v>
      </c>
      <c r="T143" s="347"/>
      <c r="U143" s="242"/>
      <c r="V143" s="242"/>
      <c r="W143" s="347">
        <f t="shared" ref="W143:W152" si="144">V143-U143</f>
        <v>0</v>
      </c>
      <c r="X143" s="347"/>
      <c r="Y143" s="242">
        <f t="shared" ref="Y143:Z152" si="145">AC143</f>
        <v>0</v>
      </c>
      <c r="Z143" s="242">
        <f t="shared" si="145"/>
        <v>0</v>
      </c>
      <c r="AA143" s="347">
        <f t="shared" ref="AA143:AA152" si="146">Z143-Y143</f>
        <v>0</v>
      </c>
      <c r="AB143" s="347" t="e">
        <f>Z143/Y143</f>
        <v>#DIV/0!</v>
      </c>
      <c r="AC143" s="242"/>
      <c r="AD143" s="242"/>
      <c r="AE143" s="347">
        <f t="shared" si="131"/>
        <v>0</v>
      </c>
      <c r="AF143" s="347" t="e">
        <f>AD143/AC143</f>
        <v>#DIV/0!</v>
      </c>
      <c r="AG143" s="242"/>
      <c r="AH143" s="242"/>
      <c r="AI143" s="347">
        <f t="shared" ref="AI143:AI150" si="147">AH143-AG143</f>
        <v>0</v>
      </c>
      <c r="AJ143" s="242"/>
      <c r="AK143" s="242"/>
      <c r="AL143" s="347">
        <f t="shared" ref="AL143:AL152" si="148">AK143-AJ143</f>
        <v>0</v>
      </c>
      <c r="AM143" s="347"/>
      <c r="AN143" s="242"/>
      <c r="AO143" s="242"/>
      <c r="AP143" s="347">
        <f t="shared" si="110"/>
        <v>0</v>
      </c>
      <c r="AQ143" s="347"/>
      <c r="AR143" s="347"/>
      <c r="AS143" s="347"/>
      <c r="AT143" s="347">
        <f t="shared" ref="AT143:AT152" si="149">AS143-AR143</f>
        <v>0</v>
      </c>
      <c r="AU143" s="347"/>
      <c r="AV143" s="242"/>
      <c r="AW143" s="242"/>
      <c r="AX143" s="347">
        <f t="shared" si="117"/>
        <v>0</v>
      </c>
      <c r="AY143" s="347"/>
      <c r="AZ143" s="242"/>
      <c r="BA143" s="242"/>
      <c r="BB143" s="347">
        <f t="shared" si="137"/>
        <v>0</v>
      </c>
      <c r="BC143" s="347"/>
      <c r="BD143" s="242"/>
      <c r="BE143" s="242"/>
      <c r="BF143" s="347">
        <f t="shared" si="118"/>
        <v>0</v>
      </c>
      <c r="BG143" s="347"/>
      <c r="BH143" s="242"/>
      <c r="BI143" s="242"/>
      <c r="BJ143" s="347">
        <f t="shared" si="119"/>
        <v>0</v>
      </c>
      <c r="BK143" s="347"/>
      <c r="BL143" s="242"/>
      <c r="BM143" s="242"/>
      <c r="BN143" s="347">
        <f t="shared" si="120"/>
        <v>0</v>
      </c>
      <c r="BO143" s="347"/>
      <c r="BP143" s="242"/>
      <c r="BQ143" s="242"/>
      <c r="BR143" s="347">
        <f t="shared" si="121"/>
        <v>0</v>
      </c>
      <c r="BS143" s="347"/>
      <c r="BT143" s="242"/>
      <c r="BU143" s="242"/>
      <c r="BV143" s="347">
        <f t="shared" si="122"/>
        <v>0</v>
      </c>
      <c r="BW143" s="347"/>
      <c r="BX143" s="242"/>
      <c r="BY143" s="242"/>
      <c r="BZ143" s="347">
        <f t="shared" si="123"/>
        <v>0</v>
      </c>
      <c r="CA143" s="347" t="e">
        <f t="shared" si="138"/>
        <v>#DIV/0!</v>
      </c>
      <c r="CB143" s="242"/>
      <c r="CC143" s="242"/>
      <c r="CD143" s="347">
        <f t="shared" si="124"/>
        <v>0</v>
      </c>
      <c r="CE143" s="347"/>
      <c r="CF143" s="242"/>
      <c r="CG143" s="242"/>
      <c r="CH143" s="347">
        <f t="shared" si="111"/>
        <v>0</v>
      </c>
      <c r="CI143" s="347"/>
      <c r="CJ143" s="242"/>
      <c r="CK143" s="242"/>
      <c r="CL143" s="347">
        <f t="shared" si="125"/>
        <v>0</v>
      </c>
      <c r="CM143" s="335"/>
      <c r="CN143" s="348"/>
      <c r="CO143" s="348"/>
      <c r="CP143" s="348">
        <f t="shared" si="139"/>
        <v>0</v>
      </c>
      <c r="CQ143" s="348"/>
      <c r="CR143" s="343"/>
      <c r="CS143" s="343"/>
      <c r="CT143" s="344">
        <f t="shared" si="132"/>
        <v>0</v>
      </c>
      <c r="CU143" s="345" t="e">
        <f t="shared" si="133"/>
        <v>#DIV/0!</v>
      </c>
      <c r="CV143" s="239"/>
      <c r="CW143" s="239"/>
      <c r="CX143" s="344">
        <f t="shared" si="134"/>
        <v>0</v>
      </c>
      <c r="CY143" s="345" t="e">
        <f t="shared" si="135"/>
        <v>#DIV/0!</v>
      </c>
      <c r="CZ143" s="239"/>
      <c r="DA143" s="239"/>
      <c r="DB143" s="344">
        <f t="shared" si="126"/>
        <v>0</v>
      </c>
      <c r="DC143" s="345" t="e">
        <f t="shared" si="136"/>
        <v>#DIV/0!</v>
      </c>
      <c r="DD143" s="348"/>
      <c r="DE143" s="348"/>
      <c r="DF143" s="348">
        <f t="shared" si="140"/>
        <v>0</v>
      </c>
      <c r="DG143" s="348"/>
      <c r="DH143" s="348"/>
      <c r="DI143" s="348"/>
      <c r="DJ143" s="348">
        <f t="shared" si="141"/>
        <v>0</v>
      </c>
      <c r="DK143" s="348"/>
    </row>
    <row r="144" spans="1:115" ht="12.75" hidden="1" customHeight="1">
      <c r="A144" s="274"/>
      <c r="B144" s="339"/>
      <c r="C144" s="274" t="s">
        <v>584</v>
      </c>
      <c r="D144" s="275"/>
      <c r="E144" s="242">
        <f t="shared" si="130"/>
        <v>0</v>
      </c>
      <c r="F144" s="242">
        <f t="shared" si="112"/>
        <v>0</v>
      </c>
      <c r="G144" s="346">
        <f t="shared" si="127"/>
        <v>0</v>
      </c>
      <c r="H144" s="346" t="e">
        <f t="shared" si="129"/>
        <v>#DIV/0!</v>
      </c>
      <c r="I144" s="242"/>
      <c r="J144" s="242"/>
      <c r="K144" s="347">
        <f t="shared" si="113"/>
        <v>0</v>
      </c>
      <c r="L144" s="347"/>
      <c r="M144" s="242"/>
      <c r="N144" s="242"/>
      <c r="O144" s="347">
        <f t="shared" si="142"/>
        <v>0</v>
      </c>
      <c r="P144" s="347"/>
      <c r="Q144" s="242"/>
      <c r="R144" s="242"/>
      <c r="S144" s="347">
        <f t="shared" si="143"/>
        <v>0</v>
      </c>
      <c r="T144" s="347"/>
      <c r="U144" s="242"/>
      <c r="V144" s="242"/>
      <c r="W144" s="347">
        <f t="shared" si="144"/>
        <v>0</v>
      </c>
      <c r="X144" s="347" t="e">
        <f>V144/U144</f>
        <v>#DIV/0!</v>
      </c>
      <c r="Y144" s="242">
        <f t="shared" si="145"/>
        <v>0</v>
      </c>
      <c r="Z144" s="242">
        <f t="shared" si="145"/>
        <v>0</v>
      </c>
      <c r="AA144" s="347">
        <f t="shared" si="146"/>
        <v>0</v>
      </c>
      <c r="AB144" s="347" t="e">
        <f>Z144/Y144</f>
        <v>#DIV/0!</v>
      </c>
      <c r="AC144" s="242"/>
      <c r="AD144" s="242"/>
      <c r="AE144" s="347">
        <f t="shared" si="131"/>
        <v>0</v>
      </c>
      <c r="AF144" s="347" t="e">
        <f>AD144/AC144</f>
        <v>#DIV/0!</v>
      </c>
      <c r="AG144" s="242"/>
      <c r="AH144" s="242"/>
      <c r="AI144" s="347">
        <f t="shared" si="147"/>
        <v>0</v>
      </c>
      <c r="AJ144" s="242"/>
      <c r="AK144" s="242"/>
      <c r="AL144" s="347">
        <f t="shared" si="148"/>
        <v>0</v>
      </c>
      <c r="AM144" s="347"/>
      <c r="AN144" s="242"/>
      <c r="AO144" s="242"/>
      <c r="AP144" s="347">
        <f t="shared" si="110"/>
        <v>0</v>
      </c>
      <c r="AQ144" s="347"/>
      <c r="AR144" s="347"/>
      <c r="AS144" s="347"/>
      <c r="AT144" s="347">
        <f t="shared" si="149"/>
        <v>0</v>
      </c>
      <c r="AU144" s="347"/>
      <c r="AV144" s="242"/>
      <c r="AW144" s="242"/>
      <c r="AX144" s="347">
        <f t="shared" si="117"/>
        <v>0</v>
      </c>
      <c r="AY144" s="347"/>
      <c r="AZ144" s="242"/>
      <c r="BA144" s="242"/>
      <c r="BB144" s="347">
        <f t="shared" si="137"/>
        <v>0</v>
      </c>
      <c r="BC144" s="347"/>
      <c r="BD144" s="242"/>
      <c r="BE144" s="242"/>
      <c r="BF144" s="347">
        <f t="shared" si="118"/>
        <v>0</v>
      </c>
      <c r="BG144" s="347"/>
      <c r="BH144" s="242"/>
      <c r="BI144" s="242"/>
      <c r="BJ144" s="347">
        <f t="shared" si="119"/>
        <v>0</v>
      </c>
      <c r="BK144" s="347"/>
      <c r="BL144" s="242"/>
      <c r="BM144" s="242"/>
      <c r="BN144" s="347">
        <f t="shared" si="120"/>
        <v>0</v>
      </c>
      <c r="BO144" s="347"/>
      <c r="BP144" s="242"/>
      <c r="BQ144" s="242"/>
      <c r="BR144" s="347">
        <f t="shared" si="121"/>
        <v>0</v>
      </c>
      <c r="BS144" s="347"/>
      <c r="BT144" s="242"/>
      <c r="BU144" s="242"/>
      <c r="BV144" s="347">
        <f t="shared" si="122"/>
        <v>0</v>
      </c>
      <c r="BW144" s="347"/>
      <c r="BX144" s="242"/>
      <c r="BY144" s="242"/>
      <c r="BZ144" s="347">
        <f t="shared" si="123"/>
        <v>0</v>
      </c>
      <c r="CA144" s="347" t="e">
        <f t="shared" si="138"/>
        <v>#DIV/0!</v>
      </c>
      <c r="CB144" s="242"/>
      <c r="CC144" s="242"/>
      <c r="CD144" s="347">
        <f t="shared" si="124"/>
        <v>0</v>
      </c>
      <c r="CE144" s="347"/>
      <c r="CF144" s="242"/>
      <c r="CG144" s="242"/>
      <c r="CH144" s="347">
        <f t="shared" si="111"/>
        <v>0</v>
      </c>
      <c r="CI144" s="347"/>
      <c r="CJ144" s="242"/>
      <c r="CK144" s="242"/>
      <c r="CL144" s="347">
        <f t="shared" si="125"/>
        <v>0</v>
      </c>
      <c r="CM144" s="335"/>
      <c r="CN144" s="348"/>
      <c r="CO144" s="348"/>
      <c r="CP144" s="348">
        <f t="shared" si="139"/>
        <v>0</v>
      </c>
      <c r="CQ144" s="348"/>
      <c r="CR144" s="343"/>
      <c r="CS144" s="343"/>
      <c r="CT144" s="344">
        <f t="shared" si="132"/>
        <v>0</v>
      </c>
      <c r="CU144" s="345" t="e">
        <f t="shared" si="133"/>
        <v>#DIV/0!</v>
      </c>
      <c r="CV144" s="239"/>
      <c r="CW144" s="239"/>
      <c r="CX144" s="344">
        <f t="shared" si="134"/>
        <v>0</v>
      </c>
      <c r="CY144" s="345" t="e">
        <f t="shared" si="135"/>
        <v>#DIV/0!</v>
      </c>
      <c r="CZ144" s="239"/>
      <c r="DA144" s="239"/>
      <c r="DB144" s="344">
        <f t="shared" si="126"/>
        <v>0</v>
      </c>
      <c r="DC144" s="345" t="e">
        <f t="shared" si="136"/>
        <v>#DIV/0!</v>
      </c>
      <c r="DD144" s="348"/>
      <c r="DE144" s="348"/>
      <c r="DF144" s="348">
        <f t="shared" si="140"/>
        <v>0</v>
      </c>
      <c r="DG144" s="348"/>
      <c r="DH144" s="348"/>
      <c r="DI144" s="348"/>
      <c r="DJ144" s="348">
        <f t="shared" si="141"/>
        <v>0</v>
      </c>
      <c r="DK144" s="348"/>
    </row>
    <row r="145" spans="1:115" ht="12.75" customHeight="1">
      <c r="A145" s="274"/>
      <c r="B145" s="339">
        <v>1718002422</v>
      </c>
      <c r="C145" s="274" t="s">
        <v>481</v>
      </c>
      <c r="D145" s="275">
        <v>2.7</v>
      </c>
      <c r="E145" s="242">
        <v>2.7</v>
      </c>
      <c r="F145" s="242">
        <f t="shared" si="112"/>
        <v>0</v>
      </c>
      <c r="G145" s="346">
        <f t="shared" si="127"/>
        <v>-2.7</v>
      </c>
      <c r="H145" s="346">
        <f t="shared" si="129"/>
        <v>0</v>
      </c>
      <c r="I145" s="242"/>
      <c r="J145" s="242"/>
      <c r="K145" s="347">
        <f t="shared" si="113"/>
        <v>0</v>
      </c>
      <c r="L145" s="347"/>
      <c r="M145" s="242"/>
      <c r="N145" s="242"/>
      <c r="O145" s="347">
        <f t="shared" si="142"/>
        <v>0</v>
      </c>
      <c r="P145" s="347"/>
      <c r="Q145" s="242"/>
      <c r="R145" s="242"/>
      <c r="S145" s="347">
        <f t="shared" si="143"/>
        <v>0</v>
      </c>
      <c r="T145" s="347">
        <v>0</v>
      </c>
      <c r="U145" s="242"/>
      <c r="V145" s="242"/>
      <c r="W145" s="347">
        <f t="shared" si="144"/>
        <v>0</v>
      </c>
      <c r="X145" s="347">
        <v>0</v>
      </c>
      <c r="Y145" s="242">
        <f t="shared" si="145"/>
        <v>0</v>
      </c>
      <c r="Z145" s="242">
        <f t="shared" si="145"/>
        <v>0</v>
      </c>
      <c r="AA145" s="347">
        <f t="shared" si="146"/>
        <v>0</v>
      </c>
      <c r="AB145" s="347" t="e">
        <f>Z145/Y145</f>
        <v>#DIV/0!</v>
      </c>
      <c r="AC145" s="242"/>
      <c r="AD145" s="242"/>
      <c r="AE145" s="347">
        <f t="shared" si="131"/>
        <v>0</v>
      </c>
      <c r="AF145" s="347" t="e">
        <f>AD145/AC145</f>
        <v>#DIV/0!</v>
      </c>
      <c r="AG145" s="242"/>
      <c r="AH145" s="242"/>
      <c r="AI145" s="347">
        <f t="shared" si="147"/>
        <v>0</v>
      </c>
      <c r="AJ145" s="242"/>
      <c r="AK145" s="242"/>
      <c r="AL145" s="347">
        <f t="shared" si="148"/>
        <v>0</v>
      </c>
      <c r="AM145" s="347"/>
      <c r="AN145" s="242"/>
      <c r="AO145" s="242"/>
      <c r="AP145" s="347">
        <f t="shared" si="110"/>
        <v>0</v>
      </c>
      <c r="AQ145" s="347"/>
      <c r="AR145" s="347"/>
      <c r="AS145" s="347"/>
      <c r="AT145" s="347">
        <f t="shared" si="149"/>
        <v>0</v>
      </c>
      <c r="AU145" s="347"/>
      <c r="AV145" s="242"/>
      <c r="AW145" s="242"/>
      <c r="AX145" s="347">
        <f t="shared" si="117"/>
        <v>0</v>
      </c>
      <c r="AY145" s="347"/>
      <c r="AZ145" s="242"/>
      <c r="BA145" s="242"/>
      <c r="BB145" s="347">
        <f t="shared" si="137"/>
        <v>0</v>
      </c>
      <c r="BC145" s="347"/>
      <c r="BD145" s="242"/>
      <c r="BE145" s="242"/>
      <c r="BF145" s="347">
        <f t="shared" si="118"/>
        <v>0</v>
      </c>
      <c r="BG145" s="347"/>
      <c r="BH145" s="242"/>
      <c r="BI145" s="242"/>
      <c r="BJ145" s="347">
        <f t="shared" si="119"/>
        <v>0</v>
      </c>
      <c r="BK145" s="347"/>
      <c r="BL145" s="241"/>
      <c r="BM145" s="241"/>
      <c r="BN145" s="347">
        <f t="shared" si="120"/>
        <v>0</v>
      </c>
      <c r="BO145" s="347"/>
      <c r="BP145" s="242"/>
      <c r="BQ145" s="242"/>
      <c r="BR145" s="347">
        <f t="shared" si="121"/>
        <v>0</v>
      </c>
      <c r="BS145" s="347"/>
      <c r="BT145" s="242"/>
      <c r="BU145" s="242"/>
      <c r="BV145" s="347">
        <f t="shared" si="122"/>
        <v>0</v>
      </c>
      <c r="BW145" s="347"/>
      <c r="BX145" s="242"/>
      <c r="BY145" s="242"/>
      <c r="BZ145" s="347">
        <f t="shared" si="123"/>
        <v>0</v>
      </c>
      <c r="CA145" s="347" t="e">
        <f t="shared" si="138"/>
        <v>#DIV/0!</v>
      </c>
      <c r="CB145" s="242"/>
      <c r="CC145" s="242"/>
      <c r="CD145" s="347">
        <f t="shared" si="124"/>
        <v>0</v>
      </c>
      <c r="CE145" s="347"/>
      <c r="CF145" s="242"/>
      <c r="CG145" s="242"/>
      <c r="CH145" s="347">
        <f t="shared" si="111"/>
        <v>0</v>
      </c>
      <c r="CI145" s="347"/>
      <c r="CJ145" s="242"/>
      <c r="CK145" s="242"/>
      <c r="CL145" s="347">
        <f t="shared" si="125"/>
        <v>0</v>
      </c>
      <c r="CM145" s="335"/>
      <c r="CN145" s="348"/>
      <c r="CO145" s="348"/>
      <c r="CP145" s="348">
        <f t="shared" si="139"/>
        <v>0</v>
      </c>
      <c r="CQ145" s="348"/>
      <c r="CR145" s="343"/>
      <c r="CS145" s="343"/>
      <c r="CT145" s="344">
        <f t="shared" si="132"/>
        <v>0</v>
      </c>
      <c r="CU145" s="345" t="e">
        <f t="shared" si="133"/>
        <v>#DIV/0!</v>
      </c>
      <c r="CV145" s="239"/>
      <c r="CW145" s="239"/>
      <c r="CX145" s="344">
        <f t="shared" si="134"/>
        <v>0</v>
      </c>
      <c r="CY145" s="345" t="e">
        <f t="shared" si="135"/>
        <v>#DIV/0!</v>
      </c>
      <c r="CZ145" s="239"/>
      <c r="DA145" s="239"/>
      <c r="DB145" s="344">
        <f t="shared" si="126"/>
        <v>0</v>
      </c>
      <c r="DC145" s="345" t="e">
        <f t="shared" si="136"/>
        <v>#DIV/0!</v>
      </c>
      <c r="DD145" s="348"/>
      <c r="DE145" s="348"/>
      <c r="DF145" s="348">
        <f t="shared" si="140"/>
        <v>0</v>
      </c>
      <c r="DG145" s="348"/>
      <c r="DH145" s="348"/>
      <c r="DI145" s="348"/>
      <c r="DJ145" s="348">
        <f t="shared" si="141"/>
        <v>0</v>
      </c>
      <c r="DK145" s="348"/>
    </row>
    <row r="146" spans="1:115" ht="12.75" customHeight="1">
      <c r="A146" s="274"/>
      <c r="B146" s="339"/>
      <c r="C146" s="245" t="s">
        <v>354</v>
      </c>
      <c r="D146" s="275">
        <v>2.7</v>
      </c>
      <c r="E146" s="242">
        <v>2.7</v>
      </c>
      <c r="F146" s="242">
        <f t="shared" si="112"/>
        <v>0</v>
      </c>
      <c r="G146" s="346">
        <f t="shared" si="127"/>
        <v>-2.7</v>
      </c>
      <c r="H146" s="346">
        <f t="shared" si="129"/>
        <v>0</v>
      </c>
      <c r="I146" s="242"/>
      <c r="J146" s="242"/>
      <c r="K146" s="347"/>
      <c r="L146" s="347"/>
      <c r="M146" s="242"/>
      <c r="N146" s="242"/>
      <c r="O146" s="347"/>
      <c r="P146" s="347"/>
      <c r="Q146" s="242"/>
      <c r="R146" s="242"/>
      <c r="S146" s="347"/>
      <c r="T146" s="347"/>
      <c r="U146" s="242"/>
      <c r="V146" s="242"/>
      <c r="W146" s="347"/>
      <c r="X146" s="347"/>
      <c r="Y146" s="242"/>
      <c r="Z146" s="242"/>
      <c r="AA146" s="347"/>
      <c r="AB146" s="347"/>
      <c r="AC146" s="242"/>
      <c r="AD146" s="242"/>
      <c r="AE146" s="347"/>
      <c r="AF146" s="347"/>
      <c r="AG146" s="242"/>
      <c r="AH146" s="242"/>
      <c r="AI146" s="347"/>
      <c r="AJ146" s="242"/>
      <c r="AK146" s="242"/>
      <c r="AL146" s="347"/>
      <c r="AM146" s="347"/>
      <c r="AN146" s="242"/>
      <c r="AO146" s="242"/>
      <c r="AP146" s="347"/>
      <c r="AQ146" s="347"/>
      <c r="AR146" s="347"/>
      <c r="AS146" s="347"/>
      <c r="AT146" s="347"/>
      <c r="AU146" s="347"/>
      <c r="AV146" s="242"/>
      <c r="AW146" s="242"/>
      <c r="AX146" s="347"/>
      <c r="AY146" s="347"/>
      <c r="AZ146" s="242"/>
      <c r="BA146" s="242"/>
      <c r="BB146" s="347"/>
      <c r="BC146" s="347"/>
      <c r="BD146" s="242"/>
      <c r="BE146" s="242"/>
      <c r="BF146" s="347"/>
      <c r="BG146" s="347"/>
      <c r="BH146" s="242"/>
      <c r="BI146" s="242"/>
      <c r="BJ146" s="347"/>
      <c r="BK146" s="347"/>
      <c r="BL146" s="242"/>
      <c r="BM146" s="241"/>
      <c r="BN146" s="347"/>
      <c r="BO146" s="347"/>
      <c r="BP146" s="242"/>
      <c r="BQ146" s="242"/>
      <c r="BR146" s="347"/>
      <c r="BS146" s="347"/>
      <c r="BT146" s="242"/>
      <c r="BU146" s="242"/>
      <c r="BV146" s="347"/>
      <c r="BW146" s="347"/>
      <c r="BX146" s="242"/>
      <c r="BY146" s="242"/>
      <c r="BZ146" s="347"/>
      <c r="CA146" s="347"/>
      <c r="CB146" s="242"/>
      <c r="CC146" s="242"/>
      <c r="CD146" s="347"/>
      <c r="CE146" s="347"/>
      <c r="CF146" s="242"/>
      <c r="CG146" s="242"/>
      <c r="CH146" s="347"/>
      <c r="CI146" s="347"/>
      <c r="CJ146" s="242"/>
      <c r="CK146" s="242"/>
      <c r="CL146" s="347"/>
      <c r="CM146" s="335"/>
      <c r="CN146" s="348"/>
      <c r="CO146" s="348"/>
      <c r="CP146" s="348"/>
      <c r="CQ146" s="348"/>
      <c r="CR146" s="343"/>
      <c r="CS146" s="343"/>
      <c r="CT146" s="344"/>
      <c r="CU146" s="345"/>
      <c r="CV146" s="239"/>
      <c r="CW146" s="239"/>
      <c r="CX146" s="344"/>
      <c r="CY146" s="345"/>
      <c r="CZ146" s="239"/>
      <c r="DA146" s="239"/>
      <c r="DB146" s="344"/>
      <c r="DC146" s="345"/>
      <c r="DD146" s="348"/>
      <c r="DE146" s="348"/>
      <c r="DF146" s="348"/>
      <c r="DG146" s="348"/>
      <c r="DH146" s="348"/>
      <c r="DI146" s="348"/>
      <c r="DJ146" s="348"/>
      <c r="DK146" s="348"/>
    </row>
    <row r="147" spans="1:115" ht="12.75" customHeight="1">
      <c r="A147" s="274"/>
      <c r="B147" s="339">
        <v>1718002528</v>
      </c>
      <c r="C147" s="245" t="s">
        <v>625</v>
      </c>
      <c r="D147" s="275">
        <v>0.2</v>
      </c>
      <c r="E147" s="242">
        <v>0.2</v>
      </c>
      <c r="F147" s="242">
        <f t="shared" si="112"/>
        <v>0</v>
      </c>
      <c r="G147" s="346">
        <f t="shared" si="127"/>
        <v>-0.2</v>
      </c>
      <c r="H147" s="346">
        <f t="shared" si="129"/>
        <v>0</v>
      </c>
      <c r="I147" s="242"/>
      <c r="J147" s="242"/>
      <c r="K147" s="347"/>
      <c r="L147" s="347"/>
      <c r="M147" s="242"/>
      <c r="N147" s="242"/>
      <c r="O147" s="347"/>
      <c r="P147" s="347"/>
      <c r="Q147" s="242"/>
      <c r="R147" s="242"/>
      <c r="S147" s="347"/>
      <c r="T147" s="347"/>
      <c r="U147" s="242"/>
      <c r="V147" s="242"/>
      <c r="W147" s="347"/>
      <c r="X147" s="347"/>
      <c r="Y147" s="242"/>
      <c r="Z147" s="242"/>
      <c r="AA147" s="347"/>
      <c r="AB147" s="347"/>
      <c r="AC147" s="242"/>
      <c r="AD147" s="242"/>
      <c r="AE147" s="347"/>
      <c r="AF147" s="347"/>
      <c r="AG147" s="242"/>
      <c r="AH147" s="242"/>
      <c r="AI147" s="347"/>
      <c r="AJ147" s="242"/>
      <c r="AK147" s="242"/>
      <c r="AL147" s="347"/>
      <c r="AM147" s="347"/>
      <c r="AN147" s="242"/>
      <c r="AO147" s="242"/>
      <c r="AP147" s="347"/>
      <c r="AQ147" s="347"/>
      <c r="AR147" s="347"/>
      <c r="AS147" s="347"/>
      <c r="AT147" s="347"/>
      <c r="AU147" s="347"/>
      <c r="AV147" s="242"/>
      <c r="AW147" s="242"/>
      <c r="AX147" s="347"/>
      <c r="AY147" s="347"/>
      <c r="AZ147" s="242"/>
      <c r="BA147" s="242"/>
      <c r="BB147" s="347"/>
      <c r="BC147" s="347"/>
      <c r="BD147" s="242"/>
      <c r="BE147" s="242"/>
      <c r="BF147" s="347"/>
      <c r="BG147" s="347"/>
      <c r="BH147" s="242"/>
      <c r="BI147" s="242"/>
      <c r="BJ147" s="347"/>
      <c r="BK147" s="347"/>
      <c r="BL147" s="242"/>
      <c r="BM147" s="241"/>
      <c r="BN147" s="347"/>
      <c r="BO147" s="347"/>
      <c r="BP147" s="242"/>
      <c r="BQ147" s="242"/>
      <c r="BR147" s="347"/>
      <c r="BS147" s="347"/>
      <c r="BT147" s="242"/>
      <c r="BU147" s="242"/>
      <c r="BV147" s="347"/>
      <c r="BW147" s="347"/>
      <c r="BX147" s="242"/>
      <c r="BY147" s="242"/>
      <c r="BZ147" s="347"/>
      <c r="CA147" s="347"/>
      <c r="CB147" s="242"/>
      <c r="CC147" s="242"/>
      <c r="CD147" s="347"/>
      <c r="CE147" s="347"/>
      <c r="CF147" s="242"/>
      <c r="CG147" s="242"/>
      <c r="CH147" s="347"/>
      <c r="CI147" s="347"/>
      <c r="CJ147" s="242"/>
      <c r="CK147" s="242"/>
      <c r="CL147" s="347"/>
      <c r="CM147" s="335"/>
      <c r="CN147" s="348"/>
      <c r="CO147" s="348"/>
      <c r="CP147" s="348"/>
      <c r="CQ147" s="348"/>
      <c r="CR147" s="343"/>
      <c r="CS147" s="343"/>
      <c r="CT147" s="344"/>
      <c r="CU147" s="345"/>
      <c r="CV147" s="239"/>
      <c r="CW147" s="239"/>
      <c r="CX147" s="344"/>
      <c r="CY147" s="345"/>
      <c r="CZ147" s="239"/>
      <c r="DA147" s="239"/>
      <c r="DB147" s="344"/>
      <c r="DC147" s="345"/>
      <c r="DD147" s="348"/>
      <c r="DE147" s="348"/>
      <c r="DF147" s="348"/>
      <c r="DG147" s="348"/>
      <c r="DH147" s="348"/>
      <c r="DI147" s="348"/>
      <c r="DJ147" s="348"/>
      <c r="DK147" s="348"/>
    </row>
    <row r="148" spans="1:115" ht="16.5" customHeight="1">
      <c r="A148" s="245"/>
      <c r="B148" s="361"/>
      <c r="C148" s="245" t="s">
        <v>624</v>
      </c>
      <c r="D148" s="275">
        <v>3.3</v>
      </c>
      <c r="E148" s="242">
        <v>3.3</v>
      </c>
      <c r="F148" s="242">
        <f t="shared" si="112"/>
        <v>0</v>
      </c>
      <c r="G148" s="346">
        <f t="shared" si="127"/>
        <v>-3.3</v>
      </c>
      <c r="H148" s="346">
        <f t="shared" si="129"/>
        <v>0</v>
      </c>
      <c r="I148" s="242"/>
      <c r="J148" s="242"/>
      <c r="K148" s="347">
        <f t="shared" si="113"/>
        <v>0</v>
      </c>
      <c r="L148" s="347"/>
      <c r="M148" s="242"/>
      <c r="N148" s="242"/>
      <c r="O148" s="347">
        <f t="shared" si="142"/>
        <v>0</v>
      </c>
      <c r="P148" s="347"/>
      <c r="Q148" s="242"/>
      <c r="R148" s="242"/>
      <c r="S148" s="348">
        <f t="shared" si="143"/>
        <v>0</v>
      </c>
      <c r="T148" s="348">
        <v>0</v>
      </c>
      <c r="U148" s="241"/>
      <c r="V148" s="241"/>
      <c r="W148" s="348">
        <f t="shared" si="144"/>
        <v>0</v>
      </c>
      <c r="X148" s="348">
        <v>0</v>
      </c>
      <c r="Y148" s="362">
        <f t="shared" si="145"/>
        <v>0</v>
      </c>
      <c r="Z148" s="362">
        <f t="shared" si="145"/>
        <v>0</v>
      </c>
      <c r="AA148" s="348">
        <f t="shared" si="146"/>
        <v>0</v>
      </c>
      <c r="AB148" s="348" t="e">
        <f>Z148/Y148</f>
        <v>#DIV/0!</v>
      </c>
      <c r="AC148" s="241"/>
      <c r="AD148" s="241"/>
      <c r="AE148" s="348">
        <f t="shared" si="131"/>
        <v>0</v>
      </c>
      <c r="AF148" s="348" t="e">
        <f>AD148/AC148</f>
        <v>#DIV/0!</v>
      </c>
      <c r="AG148" s="241"/>
      <c r="AH148" s="241"/>
      <c r="AI148" s="348">
        <f t="shared" si="147"/>
        <v>0</v>
      </c>
      <c r="AJ148" s="241"/>
      <c r="AK148" s="241"/>
      <c r="AL148" s="348">
        <f t="shared" si="148"/>
        <v>0</v>
      </c>
      <c r="AM148" s="348"/>
      <c r="AN148" s="241"/>
      <c r="AO148" s="241"/>
      <c r="AP148" s="348">
        <f t="shared" si="110"/>
        <v>0</v>
      </c>
      <c r="AQ148" s="348"/>
      <c r="AR148" s="348"/>
      <c r="AS148" s="348"/>
      <c r="AT148" s="348">
        <f t="shared" si="149"/>
        <v>0</v>
      </c>
      <c r="AU148" s="348"/>
      <c r="AV148" s="241"/>
      <c r="AW148" s="241"/>
      <c r="AX148" s="348">
        <f t="shared" si="117"/>
        <v>0</v>
      </c>
      <c r="AY148" s="348"/>
      <c r="AZ148" s="241"/>
      <c r="BA148" s="241"/>
      <c r="BB148" s="348">
        <f t="shared" si="137"/>
        <v>0</v>
      </c>
      <c r="BC148" s="348" t="e">
        <f>BA148/AZ148</f>
        <v>#DIV/0!</v>
      </c>
      <c r="BD148" s="241"/>
      <c r="BE148" s="241"/>
      <c r="BF148" s="348">
        <f t="shared" si="118"/>
        <v>0</v>
      </c>
      <c r="BG148" s="348" t="e">
        <f>BE148/BD148</f>
        <v>#DIV/0!</v>
      </c>
      <c r="BH148" s="241"/>
      <c r="BI148" s="241"/>
      <c r="BJ148" s="348">
        <f t="shared" si="119"/>
        <v>0</v>
      </c>
      <c r="BK148" s="348" t="e">
        <f>BI148/BH148</f>
        <v>#DIV/0!</v>
      </c>
      <c r="BL148" s="241"/>
      <c r="BM148" s="241"/>
      <c r="BN148" s="348">
        <f t="shared" si="120"/>
        <v>0</v>
      </c>
      <c r="BO148" s="348"/>
      <c r="BP148" s="241"/>
      <c r="BQ148" s="241"/>
      <c r="BR148" s="348">
        <f t="shared" si="121"/>
        <v>0</v>
      </c>
      <c r="BS148" s="348"/>
      <c r="BT148" s="241"/>
      <c r="BU148" s="241"/>
      <c r="BV148" s="348">
        <f t="shared" si="122"/>
        <v>0</v>
      </c>
      <c r="BW148" s="348"/>
      <c r="BX148" s="241"/>
      <c r="BY148" s="241"/>
      <c r="BZ148" s="348">
        <f t="shared" si="123"/>
        <v>0</v>
      </c>
      <c r="CA148" s="348" t="e">
        <f t="shared" si="138"/>
        <v>#DIV/0!</v>
      </c>
      <c r="CB148" s="241"/>
      <c r="CC148" s="241"/>
      <c r="CD148" s="348">
        <f t="shared" si="124"/>
        <v>0</v>
      </c>
      <c r="CE148" s="348"/>
      <c r="CF148" s="241"/>
      <c r="CG148" s="241"/>
      <c r="CH148" s="348">
        <f t="shared" si="111"/>
        <v>0</v>
      </c>
      <c r="CI148" s="348"/>
      <c r="CJ148" s="241"/>
      <c r="CK148" s="241"/>
      <c r="CL148" s="348">
        <f t="shared" si="125"/>
        <v>0</v>
      </c>
      <c r="CM148" s="335"/>
      <c r="CN148" s="348"/>
      <c r="CO148" s="348"/>
      <c r="CP148" s="348">
        <f t="shared" si="139"/>
        <v>0</v>
      </c>
      <c r="CQ148" s="348"/>
      <c r="CR148" s="343"/>
      <c r="CS148" s="343"/>
      <c r="CT148" s="344">
        <f t="shared" si="132"/>
        <v>0</v>
      </c>
      <c r="CU148" s="345" t="e">
        <f t="shared" si="133"/>
        <v>#DIV/0!</v>
      </c>
      <c r="CV148" s="239"/>
      <c r="CW148" s="239"/>
      <c r="CX148" s="344">
        <f t="shared" si="134"/>
        <v>0</v>
      </c>
      <c r="CY148" s="345" t="e">
        <f t="shared" si="135"/>
        <v>#DIV/0!</v>
      </c>
      <c r="CZ148" s="239"/>
      <c r="DA148" s="239"/>
      <c r="DB148" s="344">
        <f t="shared" si="126"/>
        <v>0</v>
      </c>
      <c r="DC148" s="345" t="e">
        <f t="shared" si="136"/>
        <v>#DIV/0!</v>
      </c>
      <c r="DD148" s="348"/>
      <c r="DE148" s="348"/>
      <c r="DF148" s="348">
        <f>DE148-DD148</f>
        <v>0</v>
      </c>
      <c r="DG148" s="348"/>
      <c r="DH148" s="348"/>
      <c r="DI148" s="348"/>
      <c r="DJ148" s="348">
        <f>DI148-DH148</f>
        <v>0</v>
      </c>
      <c r="DK148" s="348"/>
    </row>
    <row r="149" spans="1:115" s="273" customFormat="1" ht="12.75" customHeight="1">
      <c r="A149" s="329"/>
      <c r="B149" s="328"/>
      <c r="C149" s="328" t="s">
        <v>328</v>
      </c>
      <c r="D149" s="338">
        <f>D5+D19+D36+D86+D97-3</f>
        <v>3512.5399999999991</v>
      </c>
      <c r="E149" s="338">
        <f>+CF149+CN149+AV149+I149+BL149+DH149+M149+Q149+U149+AJ149+AN149</f>
        <v>13742.735250000002</v>
      </c>
      <c r="F149" s="338">
        <f>J149+N149+R149+V149+AK149+AO149+AS149+AW149+BM149+CG149+CK149+CO149+DI149</f>
        <v>33396.900659999999</v>
      </c>
      <c r="G149" s="351">
        <f t="shared" si="127"/>
        <v>19654.165409999998</v>
      </c>
      <c r="H149" s="337">
        <f t="shared" si="129"/>
        <v>2.4301494609670224</v>
      </c>
      <c r="I149" s="338">
        <f>I5+I19+I36+I86+I97</f>
        <v>6883.1450699999996</v>
      </c>
      <c r="J149" s="338">
        <f>J5+J19+J36+J86+J97</f>
        <v>3258.4045799999999</v>
      </c>
      <c r="K149" s="351">
        <f t="shared" si="113"/>
        <v>-3624.7404899999997</v>
      </c>
      <c r="L149" s="351">
        <f>J149/I149</f>
        <v>0.47338891551213524</v>
      </c>
      <c r="M149" s="338">
        <f>M5+M19+M36+M86+M97</f>
        <v>1.0309999999999999</v>
      </c>
      <c r="N149" s="338">
        <f>N5+N19+N36+N86+N97</f>
        <v>12.379</v>
      </c>
      <c r="O149" s="351">
        <f t="shared" si="142"/>
        <v>11.347999999999999</v>
      </c>
      <c r="P149" s="351">
        <f>N149/M149</f>
        <v>12.00678952473327</v>
      </c>
      <c r="Q149" s="338">
        <f>Q5+Q19+Q36+Q86+Q97</f>
        <v>68.786090000000002</v>
      </c>
      <c r="R149" s="338">
        <f>R5+R19+R36+R86+R97</f>
        <v>0</v>
      </c>
      <c r="S149" s="351">
        <f t="shared" si="143"/>
        <v>-68.786090000000002</v>
      </c>
      <c r="T149" s="351">
        <f>R149/Q149</f>
        <v>0</v>
      </c>
      <c r="U149" s="338">
        <f>U5+U19+U36+U86+U97</f>
        <v>0.66351000000000004</v>
      </c>
      <c r="V149" s="338">
        <f>V5+V19+V36+V86+V97</f>
        <v>0</v>
      </c>
      <c r="W149" s="351">
        <f t="shared" si="144"/>
        <v>-0.66351000000000004</v>
      </c>
      <c r="X149" s="351">
        <f>V149/U149</f>
        <v>0</v>
      </c>
      <c r="Y149" s="338" t="e">
        <f t="shared" si="145"/>
        <v>#REF!</v>
      </c>
      <c r="Z149" s="338" t="e">
        <f t="shared" si="145"/>
        <v>#REF!</v>
      </c>
      <c r="AA149" s="351" t="e">
        <f t="shared" si="146"/>
        <v>#REF!</v>
      </c>
      <c r="AB149" s="351" t="e">
        <f>Z149/Y149</f>
        <v>#REF!</v>
      </c>
      <c r="AC149" s="338" t="e">
        <f>AC5+AC19+AC36+#REF!+AC86+AC97</f>
        <v>#REF!</v>
      </c>
      <c r="AD149" s="338" t="e">
        <f>AD5+AD19+AD36+#REF!+AD86+AD97</f>
        <v>#REF!</v>
      </c>
      <c r="AE149" s="351" t="e">
        <f t="shared" si="131"/>
        <v>#REF!</v>
      </c>
      <c r="AF149" s="351" t="e">
        <f>AD149/AC149</f>
        <v>#REF!</v>
      </c>
      <c r="AG149" s="338" t="e">
        <f>AG5+AG19+AG36+#REF!+AG86+AG97</f>
        <v>#REF!</v>
      </c>
      <c r="AH149" s="338" t="e">
        <f>AH5+AH19+AH36+#REF!+AH86+AH97</f>
        <v>#REF!</v>
      </c>
      <c r="AI149" s="351" t="e">
        <f t="shared" si="147"/>
        <v>#REF!</v>
      </c>
      <c r="AJ149" s="338">
        <f>AJ5+AJ19+AJ36+AJ86+AJ97</f>
        <v>20.9</v>
      </c>
      <c r="AK149" s="338">
        <f>AK5+AK19+AK36+AK86+AK97</f>
        <v>20.9</v>
      </c>
      <c r="AL149" s="351">
        <f t="shared" si="148"/>
        <v>0</v>
      </c>
      <c r="AM149" s="351">
        <f>AK149/AJ149</f>
        <v>1</v>
      </c>
      <c r="AN149" s="338">
        <f>AN5+AN19+AN36+AN86+AN97</f>
        <v>13.439</v>
      </c>
      <c r="AO149" s="338">
        <f>AO5+AO19+AO36+AO86+AO97</f>
        <v>88.852999999999994</v>
      </c>
      <c r="AP149" s="351">
        <f t="shared" si="110"/>
        <v>75.413999999999987</v>
      </c>
      <c r="AQ149" s="351">
        <v>0</v>
      </c>
      <c r="AR149" s="338">
        <f>AR5+AR19+AR36+AR86+AR97</f>
        <v>0</v>
      </c>
      <c r="AS149" s="338">
        <f>AS5+AS19+AS36+AS86+AS97</f>
        <v>17.952000000000002</v>
      </c>
      <c r="AT149" s="351">
        <f t="shared" si="149"/>
        <v>17.952000000000002</v>
      </c>
      <c r="AU149" s="351"/>
      <c r="AV149" s="338">
        <f>AV5+AV19+AV36+AV86+AV97</f>
        <v>0</v>
      </c>
      <c r="AW149" s="338">
        <f>AW5+AW19+AW36+AW86+AW97</f>
        <v>0</v>
      </c>
      <c r="AX149" s="351">
        <f t="shared" si="117"/>
        <v>0</v>
      </c>
      <c r="AY149" s="351"/>
      <c r="AZ149" s="338" t="e">
        <f>AZ5+AZ19+AZ36+#REF!+AZ86+AZ97</f>
        <v>#REF!</v>
      </c>
      <c r="BA149" s="338" t="e">
        <f>BA5+BA19+BA36+#REF!+BA86+BA97</f>
        <v>#REF!</v>
      </c>
      <c r="BB149" s="351" t="e">
        <f t="shared" si="137"/>
        <v>#REF!</v>
      </c>
      <c r="BC149" s="351" t="e">
        <f>BA149/AZ149</f>
        <v>#REF!</v>
      </c>
      <c r="BD149" s="338" t="e">
        <f>BD5+BD19+BD36+#REF!+BD86+BD97</f>
        <v>#REF!</v>
      </c>
      <c r="BE149" s="338" t="e">
        <f>BE5+BE19+BE36+#REF!+BE86+BE97</f>
        <v>#REF!</v>
      </c>
      <c r="BF149" s="351" t="e">
        <f t="shared" si="118"/>
        <v>#REF!</v>
      </c>
      <c r="BG149" s="351" t="e">
        <f>BE149/BD149</f>
        <v>#REF!</v>
      </c>
      <c r="BH149" s="338" t="e">
        <f>BH5+BH19+BH36+#REF!+BH86+BH97</f>
        <v>#REF!</v>
      </c>
      <c r="BI149" s="338" t="e">
        <f>BI5+BI19+BI36+#REF!+BI86+BI97</f>
        <v>#REF!</v>
      </c>
      <c r="BJ149" s="351" t="e">
        <f t="shared" si="119"/>
        <v>#REF!</v>
      </c>
      <c r="BK149" s="351" t="e">
        <f>BI149/BH149</f>
        <v>#REF!</v>
      </c>
      <c r="BL149" s="338">
        <f>BL5+BL19+BL36+BL86+BL97</f>
        <v>93.717939999999999</v>
      </c>
      <c r="BM149" s="338">
        <f>BM5+BM19+BM36+BM86+BM97</f>
        <v>71.833649999999992</v>
      </c>
      <c r="BN149" s="351">
        <f t="shared" si="120"/>
        <v>-21.884290000000007</v>
      </c>
      <c r="BO149" s="351">
        <f>BM149/BL149</f>
        <v>0.76648771836000651</v>
      </c>
      <c r="BP149" s="338" t="e">
        <f>BP5+BP19+BP36+#REF!+BP86+BP97</f>
        <v>#REF!</v>
      </c>
      <c r="BQ149" s="338" t="e">
        <f>BQ5+BQ19+BQ36+#REF!+BQ86+BQ97</f>
        <v>#REF!</v>
      </c>
      <c r="BR149" s="351" t="e">
        <f t="shared" si="121"/>
        <v>#REF!</v>
      </c>
      <c r="BS149" s="351" t="e">
        <f>BQ149/BP149</f>
        <v>#REF!</v>
      </c>
      <c r="BT149" s="338" t="e">
        <f>BT5+BT19+BT36+#REF!+BT86+BT97</f>
        <v>#REF!</v>
      </c>
      <c r="BU149" s="338" t="e">
        <f>BU5+BU19+BU36+#REF!+BU86+BU97</f>
        <v>#REF!</v>
      </c>
      <c r="BV149" s="351" t="e">
        <f t="shared" si="122"/>
        <v>#REF!</v>
      </c>
      <c r="BW149" s="351" t="e">
        <f>BU149/BT149</f>
        <v>#REF!</v>
      </c>
      <c r="BX149" s="338" t="e">
        <f>BX5+BX19+BX36+#REF!+BX86+BX97</f>
        <v>#REF!</v>
      </c>
      <c r="BY149" s="338" t="e">
        <f>BY5+BY19+BY36+#REF!+BY86+BY97</f>
        <v>#REF!</v>
      </c>
      <c r="BZ149" s="351" t="e">
        <f t="shared" si="123"/>
        <v>#REF!</v>
      </c>
      <c r="CA149" s="351" t="e">
        <f t="shared" si="138"/>
        <v>#REF!</v>
      </c>
      <c r="CB149" s="338" t="e">
        <f>CB5+CB19+CB36+#REF!+CB86+CB97</f>
        <v>#REF!</v>
      </c>
      <c r="CC149" s="338" t="e">
        <f>CC5+CC19+CC36+#REF!+CC86+CC97</f>
        <v>#REF!</v>
      </c>
      <c r="CD149" s="351" t="e">
        <f t="shared" si="124"/>
        <v>#REF!</v>
      </c>
      <c r="CE149" s="351" t="e">
        <f>CC149/CB149</f>
        <v>#REF!</v>
      </c>
      <c r="CF149" s="338">
        <f>CF5+CF19+CF36+CF86+CF97</f>
        <v>9.9139999999999997</v>
      </c>
      <c r="CG149" s="338">
        <f>CG5+CG19+CG36+CG86+CG97</f>
        <v>14902.083540000001</v>
      </c>
      <c r="CH149" s="351">
        <f t="shared" si="111"/>
        <v>14892.169540000001</v>
      </c>
      <c r="CI149" s="351">
        <f>CG149/CF149</f>
        <v>1503.1353177324997</v>
      </c>
      <c r="CJ149" s="338">
        <f>CJ5+CJ19+CJ36+CJ86+CJ97</f>
        <v>0</v>
      </c>
      <c r="CK149" s="338">
        <f>CK5+CK19+CK36+CK86+CK97</f>
        <v>243.13354000000001</v>
      </c>
      <c r="CL149" s="351">
        <f t="shared" si="125"/>
        <v>243.13354000000001</v>
      </c>
      <c r="CM149" s="351"/>
      <c r="CN149" s="338">
        <f>CN5+CN19+CN36+CN86+CN97</f>
        <v>0</v>
      </c>
      <c r="CO149" s="338">
        <f>CO5+CO19+CO36+CO86+CO97</f>
        <v>0</v>
      </c>
      <c r="CP149" s="351">
        <f t="shared" si="139"/>
        <v>0</v>
      </c>
      <c r="CQ149" s="351">
        <v>0</v>
      </c>
      <c r="CR149" s="331" t="e">
        <f>CR5+CR19+CR36+#REF!+CR86+CR97</f>
        <v>#REF!</v>
      </c>
      <c r="CS149" s="331" t="e">
        <f>CS5+CS19+CS36+#REF!+CS86+CS97</f>
        <v>#REF!</v>
      </c>
      <c r="CT149" s="336" t="e">
        <f t="shared" si="132"/>
        <v>#REF!</v>
      </c>
      <c r="CU149" s="337" t="e">
        <f t="shared" si="133"/>
        <v>#REF!</v>
      </c>
      <c r="CV149" s="331" t="e">
        <f>CV5+CV19+CV36+#REF!+CV86+CV97</f>
        <v>#REF!</v>
      </c>
      <c r="CW149" s="331" t="e">
        <f>CW5+CW19+CW36+#REF!+CW86+CW97</f>
        <v>#REF!</v>
      </c>
      <c r="CX149" s="363" t="e">
        <f t="shared" si="134"/>
        <v>#REF!</v>
      </c>
      <c r="CY149" s="337" t="e">
        <f t="shared" si="135"/>
        <v>#REF!</v>
      </c>
      <c r="CZ149" s="331" t="e">
        <f>CZ5+CZ19+CZ36+#REF!+CZ86+CZ97</f>
        <v>#REF!</v>
      </c>
      <c r="DA149" s="331" t="e">
        <f>DA5+DA19+DA36+#REF!+DA86+DA97</f>
        <v>#REF!</v>
      </c>
      <c r="DB149" s="336" t="e">
        <f t="shared" si="126"/>
        <v>#REF!</v>
      </c>
      <c r="DC149" s="337" t="e">
        <f t="shared" si="136"/>
        <v>#REF!</v>
      </c>
      <c r="DD149" s="338">
        <f>DD5+DD19+DD36+DD86+DD97</f>
        <v>0</v>
      </c>
      <c r="DE149" s="338">
        <f>DE5+DE19+DE36+DE86+DE97</f>
        <v>0</v>
      </c>
      <c r="DF149" s="351">
        <f>DE149-DD149</f>
        <v>0</v>
      </c>
      <c r="DG149" s="351">
        <v>0</v>
      </c>
      <c r="DH149" s="338">
        <f>DH5+DH19+DH36+DH86+DH97</f>
        <v>6651.138640000001</v>
      </c>
      <c r="DI149" s="338">
        <f>DI5+DI19+DI36+DI86+DI97</f>
        <v>14781.361349999999</v>
      </c>
      <c r="DJ149" s="351">
        <f>DI149-DH149</f>
        <v>8130.2227099999982</v>
      </c>
      <c r="DK149" s="351">
        <v>0</v>
      </c>
    </row>
    <row r="150" spans="1:115" ht="16.5" customHeight="1">
      <c r="A150" s="244" t="s">
        <v>329</v>
      </c>
      <c r="B150" s="361"/>
      <c r="C150" s="243" t="s">
        <v>330</v>
      </c>
      <c r="D150" s="277">
        <v>373.44</v>
      </c>
      <c r="E150" s="241">
        <f>+CF150+CN150+AV150+I150+BL150+DH150+M150+Q150+U150+AJ150+AN150</f>
        <v>5237.6618899999994</v>
      </c>
      <c r="F150" s="241">
        <f>J150+N150+R150+V150+AK150+AO150+AW150+BM150+CG150+CK150+CO150+DI150</f>
        <v>207.86135000000002</v>
      </c>
      <c r="G150" s="345">
        <f t="shared" si="127"/>
        <v>-5029.8005399999993</v>
      </c>
      <c r="H150" s="345">
        <f t="shared" si="129"/>
        <v>3.9685904582130262E-2</v>
      </c>
      <c r="I150" s="241">
        <v>1316.55</v>
      </c>
      <c r="J150" s="241">
        <v>32.760109999999997</v>
      </c>
      <c r="K150" s="351">
        <f t="shared" si="113"/>
        <v>-1283.78989</v>
      </c>
      <c r="L150" s="351">
        <f>J150/I150</f>
        <v>2.4883301051991949E-2</v>
      </c>
      <c r="M150" s="241"/>
      <c r="N150" s="241"/>
      <c r="O150" s="351">
        <f t="shared" si="142"/>
        <v>0</v>
      </c>
      <c r="P150" s="351">
        <v>0</v>
      </c>
      <c r="Q150" s="241"/>
      <c r="R150" s="241"/>
      <c r="S150" s="348">
        <f t="shared" si="143"/>
        <v>0</v>
      </c>
      <c r="T150" s="351">
        <v>0</v>
      </c>
      <c r="U150" s="241"/>
      <c r="V150" s="241"/>
      <c r="W150" s="348">
        <f t="shared" si="144"/>
        <v>0</v>
      </c>
      <c r="X150" s="351">
        <v>0</v>
      </c>
      <c r="Y150" s="362">
        <f t="shared" si="145"/>
        <v>0</v>
      </c>
      <c r="Z150" s="362">
        <f t="shared" si="145"/>
        <v>0</v>
      </c>
      <c r="AA150" s="348">
        <f t="shared" si="146"/>
        <v>0</v>
      </c>
      <c r="AB150" s="348"/>
      <c r="AC150" s="241"/>
      <c r="AD150" s="241"/>
      <c r="AE150" s="348"/>
      <c r="AF150" s="348"/>
      <c r="AG150" s="241"/>
      <c r="AH150" s="241"/>
      <c r="AI150" s="348">
        <f t="shared" si="147"/>
        <v>0</v>
      </c>
      <c r="AJ150" s="241"/>
      <c r="AK150" s="241"/>
      <c r="AL150" s="348">
        <f t="shared" si="148"/>
        <v>0</v>
      </c>
      <c r="AM150" s="351">
        <v>0</v>
      </c>
      <c r="AN150" s="241"/>
      <c r="AO150" s="241"/>
      <c r="AP150" s="348">
        <f t="shared" si="110"/>
        <v>0</v>
      </c>
      <c r="AQ150" s="351">
        <v>0</v>
      </c>
      <c r="AR150" s="348"/>
      <c r="AS150" s="348"/>
      <c r="AT150" s="351">
        <f t="shared" si="149"/>
        <v>0</v>
      </c>
      <c r="AU150" s="351"/>
      <c r="AV150" s="241">
        <v>221.73793000000001</v>
      </c>
      <c r="AW150" s="241">
        <v>22.680720000000001</v>
      </c>
      <c r="AX150" s="348">
        <f>AW150-AV150</f>
        <v>-199.05721</v>
      </c>
      <c r="AY150" s="348">
        <f>AW150/AV150</f>
        <v>0.10228615374915785</v>
      </c>
      <c r="AZ150" s="241"/>
      <c r="BA150" s="241">
        <v>0</v>
      </c>
      <c r="BB150" s="348">
        <f t="shared" si="137"/>
        <v>0</v>
      </c>
      <c r="BC150" s="348"/>
      <c r="BD150" s="241"/>
      <c r="BE150" s="241"/>
      <c r="BF150" s="348">
        <f t="shared" si="118"/>
        <v>0</v>
      </c>
      <c r="BG150" s="348"/>
      <c r="BH150" s="241"/>
      <c r="BI150" s="241"/>
      <c r="BJ150" s="348">
        <f t="shared" si="119"/>
        <v>0</v>
      </c>
      <c r="BK150" s="348" t="e">
        <f>BI150/BH150</f>
        <v>#DIV/0!</v>
      </c>
      <c r="BL150" s="241">
        <v>4.5090399999999997</v>
      </c>
      <c r="BM150" s="241">
        <v>6.0460399999999996</v>
      </c>
      <c r="BN150" s="348">
        <f t="shared" si="120"/>
        <v>1.5369999999999999</v>
      </c>
      <c r="BO150" s="351">
        <v>0</v>
      </c>
      <c r="BP150" s="241"/>
      <c r="BQ150" s="241">
        <v>1.0000000000000001E-5</v>
      </c>
      <c r="BR150" s="348">
        <f t="shared" si="121"/>
        <v>1.0000000000000001E-5</v>
      </c>
      <c r="BS150" s="351">
        <v>0</v>
      </c>
      <c r="BT150" s="241"/>
      <c r="BU150" s="241"/>
      <c r="BV150" s="348">
        <f t="shared" si="122"/>
        <v>0</v>
      </c>
      <c r="BW150" s="351" t="e">
        <f>BU150/BT150</f>
        <v>#DIV/0!</v>
      </c>
      <c r="BX150" s="241">
        <v>0</v>
      </c>
      <c r="BY150" s="241"/>
      <c r="BZ150" s="348">
        <f t="shared" si="123"/>
        <v>0</v>
      </c>
      <c r="CA150" s="348" t="e">
        <f t="shared" si="138"/>
        <v>#DIV/0!</v>
      </c>
      <c r="CB150" s="241"/>
      <c r="CC150" s="241"/>
      <c r="CD150" s="348">
        <f t="shared" si="124"/>
        <v>0</v>
      </c>
      <c r="CE150" s="351" t="e">
        <f>CC150/CB150</f>
        <v>#DIV/0!</v>
      </c>
      <c r="CF150" s="241">
        <v>407.81295</v>
      </c>
      <c r="CG150" s="241"/>
      <c r="CH150" s="348">
        <v>0</v>
      </c>
      <c r="CI150" s="351">
        <f>CG150/CF150</f>
        <v>0</v>
      </c>
      <c r="CJ150" s="241">
        <v>0</v>
      </c>
      <c r="CK150" s="241"/>
      <c r="CL150" s="348">
        <f t="shared" si="125"/>
        <v>0</v>
      </c>
      <c r="CM150" s="351"/>
      <c r="CN150" s="240">
        <v>67.364000000000004</v>
      </c>
      <c r="CO150" s="240">
        <v>41.038580000000003</v>
      </c>
      <c r="CP150" s="240">
        <f t="shared" si="139"/>
        <v>-26.325420000000001</v>
      </c>
      <c r="CQ150" s="351">
        <f>CO150/CN150</f>
        <v>0.60920640104506862</v>
      </c>
      <c r="CR150" s="343"/>
      <c r="CS150" s="343"/>
      <c r="CT150" s="344">
        <f t="shared" si="132"/>
        <v>0</v>
      </c>
      <c r="CU150" s="345"/>
      <c r="CV150" s="239"/>
      <c r="CW150" s="239"/>
      <c r="CX150" s="344">
        <f t="shared" si="134"/>
        <v>0</v>
      </c>
      <c r="CY150" s="345"/>
      <c r="CZ150" s="239"/>
      <c r="DA150" s="239"/>
      <c r="DB150" s="344">
        <f t="shared" si="126"/>
        <v>0</v>
      </c>
      <c r="DC150" s="345"/>
      <c r="DD150" s="240"/>
      <c r="DE150" s="240"/>
      <c r="DF150" s="240">
        <f>DE150-DD150</f>
        <v>0</v>
      </c>
      <c r="DG150" s="351" t="e">
        <f>DE150/DD150</f>
        <v>#DIV/0!</v>
      </c>
      <c r="DH150" s="240">
        <v>3219.68797</v>
      </c>
      <c r="DI150" s="240">
        <v>105.3359</v>
      </c>
      <c r="DJ150" s="240">
        <f>DI150-DH150</f>
        <v>-3114.3520699999999</v>
      </c>
      <c r="DK150" s="351">
        <f>DI150/DH150</f>
        <v>3.2716182742391645E-2</v>
      </c>
    </row>
    <row r="151" spans="1:115" ht="13.9" customHeight="1">
      <c r="A151" s="244" t="s">
        <v>331</v>
      </c>
      <c r="B151" s="361"/>
      <c r="C151" s="243" t="s">
        <v>332</v>
      </c>
      <c r="D151" s="241">
        <v>4986.2</v>
      </c>
      <c r="E151" s="241">
        <f>+CF151+CN151+AV151+I151+BL151+DH151+M151+Q151+U151+AJ151+AN151</f>
        <v>5775</v>
      </c>
      <c r="F151" s="241">
        <f>J151+N151+R151+V151+AK151+AO151+AW151+BM151+CG151+CK151+CO151+DI151</f>
        <v>3873.93388</v>
      </c>
      <c r="G151" s="345">
        <f t="shared" si="127"/>
        <v>-1901.06612</v>
      </c>
      <c r="H151" s="345">
        <f t="shared" si="129"/>
        <v>0.67081106147186143</v>
      </c>
      <c r="I151" s="338"/>
      <c r="J151" s="338"/>
      <c r="K151" s="338"/>
      <c r="L151" s="338">
        <v>0</v>
      </c>
      <c r="M151" s="338">
        <v>2545</v>
      </c>
      <c r="N151" s="241">
        <v>1550.6379999999999</v>
      </c>
      <c r="O151" s="348">
        <f t="shared" si="142"/>
        <v>-994.36200000000008</v>
      </c>
      <c r="P151" s="345">
        <f>N151/M151</f>
        <v>0.60928801571709235</v>
      </c>
      <c r="Q151" s="338">
        <v>2636</v>
      </c>
      <c r="R151" s="241">
        <v>1904.9069999999999</v>
      </c>
      <c r="S151" s="348">
        <f t="shared" si="143"/>
        <v>-731.09300000000007</v>
      </c>
      <c r="T151" s="345">
        <f>R151/Q151</f>
        <v>0.72265060698027306</v>
      </c>
      <c r="U151" s="338">
        <v>594</v>
      </c>
      <c r="V151" s="241">
        <v>418.38887999999997</v>
      </c>
      <c r="W151" s="348">
        <f t="shared" si="144"/>
        <v>-175.61112000000003</v>
      </c>
      <c r="X151" s="345">
        <f>V151/U151</f>
        <v>0.70435838383838378</v>
      </c>
      <c r="Y151" s="338" t="e">
        <f>+AC151+AG151+AK151+AO151+BD151+BH151+BP151+CF151+CJ151+CZ151+#REF!+DE151</f>
        <v>#REF!</v>
      </c>
      <c r="Z151" s="338" t="e">
        <f>+AD151+AH151+AL151+AP151+BE151+BI151+BQ151+CG151+CK151+DA151+#REF!+DF151</f>
        <v>#REF!</v>
      </c>
      <c r="AA151" s="338" t="e">
        <f>+AE151+AI151+AM151+AQ151+BF151+BJ151+BR151+CH151+CL151+DB151+#REF!+DG151</f>
        <v>#REF!</v>
      </c>
      <c r="AB151" s="338" t="e">
        <f>+AF151+AJ151+AN151+AR151+BG151+BK151+BS151+CI151+CM151+DC151+DD151+DH151</f>
        <v>#DIV/0!</v>
      </c>
      <c r="AC151" s="338" t="e">
        <f>+AG151+AK151+AO151+AS151+BH151+BL151+BT151+CJ151+CN151+#REF!+DE151+DI151</f>
        <v>#REF!</v>
      </c>
      <c r="AD151" s="338" t="e">
        <f>+AH151+AL151+AP151+AT151+BI151+BM151+BU151+CK151+CO151+#REF!+DF151+DJ151</f>
        <v>#REF!</v>
      </c>
      <c r="AE151" s="338" t="e">
        <f>+AI151+AM151+AQ151+AU151+BJ151+BN151+BV151+CL151+CP151+#REF!+DG151+DK151</f>
        <v>#REF!</v>
      </c>
      <c r="AF151" s="338" t="e">
        <f>+AJ151+AN151+AR151+AV151+BK151+BO151+BW151+CM151+CQ151+DD151+DH151+DL151</f>
        <v>#DIV/0!</v>
      </c>
      <c r="AG151" s="338">
        <f>+AK151+AO151+AS151+AW151+BL151+BP151+BX151+CN151+CR151+DE151+DI151+DM151</f>
        <v>0</v>
      </c>
      <c r="AH151" s="338">
        <f>+AL151+AP151+AT151+AX151+BM151+BQ151+BY151+CO151+CS151+DF151+DJ151+DN151</f>
        <v>0</v>
      </c>
      <c r="AI151" s="338">
        <f>+AM151+AQ151+AU151+AY151+BN151+BR151+BZ151+CP151+CT151+DG151+DK151+DO151</f>
        <v>0</v>
      </c>
      <c r="AJ151" s="338"/>
      <c r="AK151" s="338"/>
      <c r="AL151" s="338"/>
      <c r="AM151" s="338"/>
      <c r="AN151" s="338">
        <v>0</v>
      </c>
      <c r="AO151" s="338"/>
      <c r="AP151" s="338"/>
      <c r="AQ151" s="338"/>
      <c r="AR151" s="338"/>
      <c r="AS151" s="338"/>
      <c r="AT151" s="338"/>
      <c r="AU151" s="338"/>
      <c r="AV151" s="241"/>
      <c r="AW151" s="241"/>
      <c r="AX151" s="348"/>
      <c r="AY151" s="348"/>
      <c r="AZ151" s="241"/>
      <c r="BA151" s="241"/>
      <c r="BB151" s="348">
        <f t="shared" si="137"/>
        <v>0</v>
      </c>
      <c r="BC151" s="348"/>
      <c r="BD151" s="241"/>
      <c r="BE151" s="241"/>
      <c r="BF151" s="348">
        <f t="shared" si="118"/>
        <v>0</v>
      </c>
      <c r="BG151" s="348"/>
      <c r="BH151" s="241"/>
      <c r="BI151" s="241"/>
      <c r="BJ151" s="348">
        <f t="shared" si="119"/>
        <v>0</v>
      </c>
      <c r="BK151" s="348"/>
      <c r="BL151" s="241"/>
      <c r="BM151" s="241"/>
      <c r="BN151" s="348">
        <f t="shared" si="120"/>
        <v>0</v>
      </c>
      <c r="BO151" s="351">
        <v>0</v>
      </c>
      <c r="BP151" s="241">
        <v>0</v>
      </c>
      <c r="BQ151" s="241"/>
      <c r="BR151" s="348">
        <f t="shared" si="121"/>
        <v>0</v>
      </c>
      <c r="BS151" s="351">
        <v>0</v>
      </c>
      <c r="BT151" s="241">
        <v>0</v>
      </c>
      <c r="BU151" s="241"/>
      <c r="BV151" s="348">
        <f t="shared" si="122"/>
        <v>0</v>
      </c>
      <c r="BW151" s="351" t="e">
        <f>BU151/BT151</f>
        <v>#DIV/0!</v>
      </c>
      <c r="BX151" s="241">
        <v>0</v>
      </c>
      <c r="BY151" s="241">
        <v>0</v>
      </c>
      <c r="BZ151" s="348">
        <f t="shared" si="123"/>
        <v>0</v>
      </c>
      <c r="CA151" s="348"/>
      <c r="CB151" s="241"/>
      <c r="CC151" s="241"/>
      <c r="CD151" s="348">
        <f t="shared" si="124"/>
        <v>0</v>
      </c>
      <c r="CE151" s="351" t="e">
        <f>CC151/CB151</f>
        <v>#DIV/0!</v>
      </c>
      <c r="CF151" s="241">
        <v>0</v>
      </c>
      <c r="CG151" s="241"/>
      <c r="CH151" s="348">
        <f t="shared" si="111"/>
        <v>0</v>
      </c>
      <c r="CI151" s="351">
        <v>0</v>
      </c>
      <c r="CJ151" s="241">
        <v>0</v>
      </c>
      <c r="CK151" s="241"/>
      <c r="CL151" s="348">
        <f t="shared" si="125"/>
        <v>0</v>
      </c>
      <c r="CM151" s="351"/>
      <c r="CN151" s="240"/>
      <c r="CO151" s="240"/>
      <c r="CP151" s="240">
        <f t="shared" si="139"/>
        <v>0</v>
      </c>
      <c r="CQ151" s="351">
        <v>0</v>
      </c>
      <c r="CR151" s="343"/>
      <c r="CS151" s="343"/>
      <c r="CT151" s="344">
        <f t="shared" si="132"/>
        <v>0</v>
      </c>
      <c r="CU151" s="345"/>
      <c r="CV151" s="239"/>
      <c r="CW151" s="239"/>
      <c r="CX151" s="344">
        <f t="shared" si="134"/>
        <v>0</v>
      </c>
      <c r="CY151" s="345"/>
      <c r="CZ151" s="239"/>
      <c r="DA151" s="239"/>
      <c r="DB151" s="344">
        <f t="shared" si="126"/>
        <v>0</v>
      </c>
      <c r="DC151" s="345"/>
      <c r="DD151" s="240"/>
      <c r="DE151" s="240"/>
      <c r="DF151" s="240">
        <f>DE151-DD151</f>
        <v>0</v>
      </c>
      <c r="DG151" s="351">
        <v>0</v>
      </c>
      <c r="DH151" s="240"/>
      <c r="DI151" s="240"/>
      <c r="DJ151" s="240">
        <f>DI151-DH151</f>
        <v>0</v>
      </c>
      <c r="DK151" s="351">
        <v>0</v>
      </c>
    </row>
    <row r="152" spans="1:115" s="273" customFormat="1">
      <c r="A152" s="364"/>
      <c r="B152" s="328"/>
      <c r="C152" s="332" t="s">
        <v>333</v>
      </c>
      <c r="D152" s="338">
        <f>D149+D151+D150</f>
        <v>8872.1799999999985</v>
      </c>
      <c r="E152" s="365">
        <f>E149+E151+E150</f>
        <v>24755.397140000001</v>
      </c>
      <c r="F152" s="338">
        <f>F149+F151+F150</f>
        <v>37478.695889999995</v>
      </c>
      <c r="G152" s="351">
        <f t="shared" si="127"/>
        <v>12723.298749999994</v>
      </c>
      <c r="H152" s="337">
        <f t="shared" si="129"/>
        <v>1.51396059930065</v>
      </c>
      <c r="I152" s="338">
        <f>I149+I151+I150</f>
        <v>8199.6950699999998</v>
      </c>
      <c r="J152" s="338">
        <f>J149+J151+J150</f>
        <v>3291.1646900000001</v>
      </c>
      <c r="K152" s="338">
        <f>J152-I152</f>
        <v>-4908.5303800000002</v>
      </c>
      <c r="L152" s="351">
        <f>J152/I152</f>
        <v>0.40137647338146687</v>
      </c>
      <c r="M152" s="338">
        <f>M149+M151+M150</f>
        <v>2546.0309999999999</v>
      </c>
      <c r="N152" s="338">
        <f>N149+N151+N150</f>
        <v>1563.0169999999998</v>
      </c>
      <c r="O152" s="338">
        <f t="shared" si="142"/>
        <v>-983.01400000000012</v>
      </c>
      <c r="P152" s="351">
        <f>N152/M152</f>
        <v>0.61390336566993875</v>
      </c>
      <c r="Q152" s="338">
        <f>Q149+Q151+Q150</f>
        <v>2704.7860900000001</v>
      </c>
      <c r="R152" s="338">
        <f>R149+R151+R150</f>
        <v>1904.9069999999999</v>
      </c>
      <c r="S152" s="338">
        <f t="shared" si="143"/>
        <v>-799.87909000000013</v>
      </c>
      <c r="T152" s="351">
        <f>R152/Q152</f>
        <v>0.70427269906582513</v>
      </c>
      <c r="U152" s="338">
        <f>U149+U151+U150</f>
        <v>594.66350999999997</v>
      </c>
      <c r="V152" s="338">
        <f>V149+V151+V150</f>
        <v>418.38887999999997</v>
      </c>
      <c r="W152" s="338">
        <f t="shared" si="144"/>
        <v>-176.27463</v>
      </c>
      <c r="X152" s="351">
        <f>V152/U152</f>
        <v>0.70357247916557042</v>
      </c>
      <c r="Y152" s="338" t="e">
        <f t="shared" si="145"/>
        <v>#REF!</v>
      </c>
      <c r="Z152" s="338" t="e">
        <f t="shared" si="145"/>
        <v>#REF!</v>
      </c>
      <c r="AA152" s="338" t="e">
        <f t="shared" si="146"/>
        <v>#REF!</v>
      </c>
      <c r="AB152" s="351" t="e">
        <f>Z152/Y152</f>
        <v>#REF!</v>
      </c>
      <c r="AC152" s="338" t="e">
        <f>AC149+AC151+AC150</f>
        <v>#REF!</v>
      </c>
      <c r="AD152" s="338" t="e">
        <f>AD149+AD151+AD150</f>
        <v>#REF!</v>
      </c>
      <c r="AE152" s="338" t="e">
        <f>AD152-AC152</f>
        <v>#REF!</v>
      </c>
      <c r="AF152" s="351" t="e">
        <f>AD152/AC152</f>
        <v>#REF!</v>
      </c>
      <c r="AG152" s="338" t="e">
        <f>AG149+AG151+AG150</f>
        <v>#REF!</v>
      </c>
      <c r="AH152" s="338" t="e">
        <f>AH149+AH151+AH150</f>
        <v>#REF!</v>
      </c>
      <c r="AI152" s="338" t="e">
        <f>AI5+AI19+AI36+AI86+AI97+AI149+AI150+AI151+#REF!</f>
        <v>#REF!</v>
      </c>
      <c r="AJ152" s="338">
        <f>AJ149+AJ151+AJ150</f>
        <v>20.9</v>
      </c>
      <c r="AK152" s="338">
        <f>AK149+AK151+AK150</f>
        <v>20.9</v>
      </c>
      <c r="AL152" s="338">
        <f t="shared" si="148"/>
        <v>0</v>
      </c>
      <c r="AM152" s="351">
        <f>AK152/AJ152</f>
        <v>1</v>
      </c>
      <c r="AN152" s="338">
        <f>AN149+AN151+AN150</f>
        <v>13.439</v>
      </c>
      <c r="AO152" s="338">
        <f>AO149+AO151+AO150</f>
        <v>88.852999999999994</v>
      </c>
      <c r="AP152" s="338">
        <f>AO152-AN152</f>
        <v>75.413999999999987</v>
      </c>
      <c r="AQ152" s="351">
        <v>0</v>
      </c>
      <c r="AR152" s="338">
        <f>AR149+AR151+AR150</f>
        <v>0</v>
      </c>
      <c r="AS152" s="338">
        <f>AS5+AS19+AS36+AS86+AS97+AS149+AS150+AS151</f>
        <v>35.904000000000003</v>
      </c>
      <c r="AT152" s="338">
        <f t="shared" si="149"/>
        <v>35.904000000000003</v>
      </c>
      <c r="AU152" s="338"/>
      <c r="AV152" s="338">
        <f>AV149+AV151+AV150</f>
        <v>221.73793000000001</v>
      </c>
      <c r="AW152" s="338">
        <f>AW149+AW151+AW150</f>
        <v>22.680720000000001</v>
      </c>
      <c r="AX152" s="338">
        <f>AW152-AV152</f>
        <v>-199.05721</v>
      </c>
      <c r="AY152" s="351">
        <f>AW152/AV152</f>
        <v>0.10228615374915785</v>
      </c>
      <c r="AZ152" s="338" t="e">
        <f>AZ149+AZ151+AZ150</f>
        <v>#REF!</v>
      </c>
      <c r="BA152" s="338" t="e">
        <f>BA149+BA151+BA150</f>
        <v>#REF!</v>
      </c>
      <c r="BB152" s="338" t="e">
        <f t="shared" si="137"/>
        <v>#REF!</v>
      </c>
      <c r="BC152" s="351" t="e">
        <f>BA152/AZ152</f>
        <v>#REF!</v>
      </c>
      <c r="BD152" s="338" t="e">
        <f>BD149+BD151+BD150</f>
        <v>#REF!</v>
      </c>
      <c r="BE152" s="338" t="e">
        <f>BE149+BE151+BE150</f>
        <v>#REF!</v>
      </c>
      <c r="BF152" s="338" t="e">
        <f t="shared" si="118"/>
        <v>#REF!</v>
      </c>
      <c r="BG152" s="351" t="e">
        <f>BE152/BD152</f>
        <v>#REF!</v>
      </c>
      <c r="BH152" s="338" t="e">
        <f>BH149+BH151+BH150</f>
        <v>#REF!</v>
      </c>
      <c r="BI152" s="338" t="e">
        <f>BI149+BI151+BI150</f>
        <v>#REF!</v>
      </c>
      <c r="BJ152" s="338" t="e">
        <f t="shared" si="119"/>
        <v>#REF!</v>
      </c>
      <c r="BK152" s="351" t="e">
        <f>BI152/BH152</f>
        <v>#REF!</v>
      </c>
      <c r="BL152" s="338">
        <f>BL149+BL151+BL150</f>
        <v>98.226979999999998</v>
      </c>
      <c r="BM152" s="338">
        <f>BM149+BM151+BM150</f>
        <v>77.879689999999997</v>
      </c>
      <c r="BN152" s="338">
        <f>BM152-BL152</f>
        <v>-20.347290000000001</v>
      </c>
      <c r="BO152" s="351">
        <f>BM152/BL152</f>
        <v>0.79285436648871821</v>
      </c>
      <c r="BP152" s="338" t="e">
        <f>BP149+BP151+BP150</f>
        <v>#REF!</v>
      </c>
      <c r="BQ152" s="338" t="e">
        <f>BQ149+BQ151+BQ150</f>
        <v>#REF!</v>
      </c>
      <c r="BR152" s="338" t="e">
        <f>BQ152-BP152</f>
        <v>#REF!</v>
      </c>
      <c r="BS152" s="351" t="e">
        <f>BQ152/BP152</f>
        <v>#REF!</v>
      </c>
      <c r="BT152" s="338" t="e">
        <f>BT149+BT151+BT150</f>
        <v>#REF!</v>
      </c>
      <c r="BU152" s="338" t="e">
        <f>BU149+BU151+BU150</f>
        <v>#REF!</v>
      </c>
      <c r="BV152" s="338" t="e">
        <f>BU152-BT152</f>
        <v>#REF!</v>
      </c>
      <c r="BW152" s="351" t="e">
        <f>BU152/BT152</f>
        <v>#REF!</v>
      </c>
      <c r="BX152" s="338" t="e">
        <f>BX149+BX151+BX150</f>
        <v>#REF!</v>
      </c>
      <c r="BY152" s="338" t="e">
        <f>BY149+BY151+BY150</f>
        <v>#REF!</v>
      </c>
      <c r="BZ152" s="338" t="e">
        <f t="shared" si="123"/>
        <v>#REF!</v>
      </c>
      <c r="CA152" s="351" t="e">
        <f>BY152/BX152</f>
        <v>#REF!</v>
      </c>
      <c r="CB152" s="338" t="e">
        <f>CB149+CB151+CB150</f>
        <v>#REF!</v>
      </c>
      <c r="CC152" s="338" t="e">
        <f>CC149+CC151+CC150</f>
        <v>#REF!</v>
      </c>
      <c r="CD152" s="338" t="e">
        <f>CC152-CB152</f>
        <v>#REF!</v>
      </c>
      <c r="CE152" s="351" t="e">
        <f>CC152/CB152</f>
        <v>#REF!</v>
      </c>
      <c r="CF152" s="338">
        <f>CF149+CF151+CF150</f>
        <v>417.72694999999999</v>
      </c>
      <c r="CG152" s="338">
        <f>CG149+CG151+CG150</f>
        <v>14902.083540000001</v>
      </c>
      <c r="CH152" s="338">
        <f t="shared" si="111"/>
        <v>14484.356590000001</v>
      </c>
      <c r="CI152" s="351">
        <f>CG152/CF152</f>
        <v>35.67422101925672</v>
      </c>
      <c r="CJ152" s="338">
        <f>CJ149+CJ151+CJ150</f>
        <v>0</v>
      </c>
      <c r="CK152" s="338">
        <f>CK149+CK151+CK150</f>
        <v>243.13354000000001</v>
      </c>
      <c r="CL152" s="348">
        <f t="shared" si="125"/>
        <v>243.13354000000001</v>
      </c>
      <c r="CM152" s="351"/>
      <c r="CN152" s="366">
        <f>CN149+CN151+CN150</f>
        <v>67.364000000000004</v>
      </c>
      <c r="CO152" s="366">
        <f>CO149+CO151+CO150</f>
        <v>41.038580000000003</v>
      </c>
      <c r="CP152" s="366">
        <f t="shared" si="139"/>
        <v>-26.325420000000001</v>
      </c>
      <c r="CQ152" s="348">
        <f>CO152/CN152</f>
        <v>0.60920640104506862</v>
      </c>
      <c r="CR152" s="331" t="e">
        <f>CR149+CR151+CR150</f>
        <v>#REF!</v>
      </c>
      <c r="CS152" s="331" t="e">
        <f>CS149+CS151+CS150</f>
        <v>#REF!</v>
      </c>
      <c r="CT152" s="331" t="e">
        <f>CT5+CT19+CT36+CT86+CT97+CT149+CT150+CT151+#REF!</f>
        <v>#REF!</v>
      </c>
      <c r="CU152" s="337" t="e">
        <f>CS152/CR152</f>
        <v>#REF!</v>
      </c>
      <c r="CV152" s="365" t="e">
        <f>CV149+CV151+CV150</f>
        <v>#REF!</v>
      </c>
      <c r="CW152" s="365" t="e">
        <f>CW149+CW151+CW150</f>
        <v>#REF!</v>
      </c>
      <c r="CX152" s="331" t="e">
        <f>CX5+CX19+CX36+CX86+CX97+CX149+CX150+CX151+#REF!</f>
        <v>#REF!</v>
      </c>
      <c r="CY152" s="337" t="e">
        <f>CW152/CV152</f>
        <v>#REF!</v>
      </c>
      <c r="CZ152" s="365" t="e">
        <f>CZ149+CZ151+CZ150</f>
        <v>#REF!</v>
      </c>
      <c r="DA152" s="365" t="e">
        <f>DA149+DA151+DA150</f>
        <v>#REF!</v>
      </c>
      <c r="DB152" s="365" t="e">
        <f t="shared" si="126"/>
        <v>#REF!</v>
      </c>
      <c r="DC152" s="337" t="e">
        <f>DA152/CZ152</f>
        <v>#REF!</v>
      </c>
      <c r="DD152" s="366">
        <f>DD149+DD151+DD150</f>
        <v>0</v>
      </c>
      <c r="DE152" s="366">
        <f>DE149+DE151+DE150</f>
        <v>0</v>
      </c>
      <c r="DF152" s="366">
        <f>DE152-DD152</f>
        <v>0</v>
      </c>
      <c r="DG152" s="348" t="e">
        <f>DE152/DD152</f>
        <v>#DIV/0!</v>
      </c>
      <c r="DH152" s="366">
        <f>DH149+DH151+DH150</f>
        <v>9870.8266100000001</v>
      </c>
      <c r="DI152" s="366">
        <f>DI149+DI151+DI150</f>
        <v>14886.697249999999</v>
      </c>
      <c r="DJ152" s="366">
        <f>DI152-DH152</f>
        <v>5015.8706399999992</v>
      </c>
      <c r="DK152" s="348">
        <f>DI152/DH152</f>
        <v>1.5081510230276447</v>
      </c>
    </row>
    <row r="153" spans="1:115">
      <c r="AI153" s="368"/>
    </row>
    <row r="154" spans="1:115" ht="14.25" customHeight="1">
      <c r="E154" s="289"/>
      <c r="F154" s="369"/>
      <c r="AI154" s="368"/>
    </row>
    <row r="155" spans="1:115" s="288" customFormat="1">
      <c r="B155" s="327"/>
      <c r="C155" s="286"/>
      <c r="D155" s="287"/>
      <c r="F155" s="370"/>
      <c r="G155" s="268"/>
      <c r="H155" s="268"/>
      <c r="K155" s="268"/>
      <c r="L155" s="268"/>
      <c r="O155" s="268"/>
      <c r="P155" s="268"/>
      <c r="S155" s="268"/>
      <c r="T155" s="268"/>
      <c r="W155" s="268"/>
      <c r="X155" s="268"/>
      <c r="Y155" s="367"/>
      <c r="Z155" s="367"/>
      <c r="AA155" s="268"/>
      <c r="AB155" s="268"/>
      <c r="AE155" s="268"/>
      <c r="AF155" s="268"/>
      <c r="AG155" s="268"/>
      <c r="AH155" s="268"/>
      <c r="AI155" s="368"/>
      <c r="AL155" s="268"/>
      <c r="AM155" s="268"/>
      <c r="AP155" s="268"/>
      <c r="AQ155" s="268"/>
      <c r="AR155" s="268"/>
      <c r="AS155" s="268"/>
      <c r="AT155" s="268"/>
      <c r="AU155" s="268"/>
      <c r="AX155" s="268"/>
      <c r="AY155" s="268"/>
      <c r="AZ155" s="268"/>
      <c r="BA155" s="268"/>
      <c r="BB155" s="268"/>
      <c r="BC155" s="268"/>
      <c r="BF155" s="268"/>
      <c r="BG155" s="268"/>
      <c r="BJ155" s="268"/>
      <c r="BK155" s="268"/>
      <c r="BL155" s="268"/>
      <c r="BM155" s="268"/>
      <c r="BN155" s="268"/>
      <c r="BO155" s="268"/>
      <c r="BP155" s="268"/>
      <c r="BQ155" s="268"/>
      <c r="BR155" s="268"/>
      <c r="BS155" s="268"/>
      <c r="BT155" s="268"/>
      <c r="BU155" s="268"/>
      <c r="BV155" s="268"/>
      <c r="BW155" s="268"/>
      <c r="BZ155" s="268"/>
      <c r="CA155" s="268"/>
      <c r="CB155" s="268"/>
      <c r="CC155" s="268"/>
      <c r="CD155" s="268"/>
      <c r="CE155" s="268"/>
      <c r="CH155" s="268"/>
      <c r="CI155" s="268"/>
      <c r="CL155" s="268"/>
      <c r="CM155" s="268"/>
      <c r="CN155" s="268"/>
      <c r="CO155" s="268"/>
      <c r="CP155" s="268"/>
      <c r="CQ155" s="268"/>
      <c r="CR155" s="268"/>
      <c r="CS155" s="268"/>
      <c r="CT155" s="268"/>
      <c r="CU155" s="268"/>
      <c r="CX155" s="268"/>
      <c r="CY155" s="268"/>
      <c r="DD155" s="268"/>
      <c r="DE155" s="268"/>
      <c r="DF155" s="268"/>
      <c r="DG155" s="268"/>
      <c r="DH155" s="268"/>
      <c r="DI155" s="268"/>
      <c r="DJ155" s="268"/>
      <c r="DK155" s="268"/>
    </row>
    <row r="156" spans="1:115" s="288" customFormat="1">
      <c r="B156" s="327"/>
      <c r="C156" s="290"/>
      <c r="D156" s="287"/>
      <c r="F156" s="369"/>
      <c r="G156" s="268"/>
      <c r="H156" s="268"/>
      <c r="K156" s="268"/>
      <c r="L156" s="268"/>
      <c r="O156" s="268"/>
      <c r="P156" s="268"/>
      <c r="S156" s="268"/>
      <c r="T156" s="268"/>
      <c r="W156" s="268"/>
      <c r="X156" s="268"/>
      <c r="Y156" s="367"/>
      <c r="Z156" s="367"/>
      <c r="AA156" s="268"/>
      <c r="AB156" s="268"/>
      <c r="AE156" s="268"/>
      <c r="AF156" s="268"/>
      <c r="AG156" s="268"/>
      <c r="AH156" s="268"/>
      <c r="AI156" s="368"/>
      <c r="AL156" s="268"/>
      <c r="AM156" s="268"/>
      <c r="AP156" s="268"/>
      <c r="AQ156" s="268"/>
      <c r="AR156" s="268"/>
      <c r="AS156" s="268"/>
      <c r="AT156" s="268"/>
      <c r="AU156" s="268"/>
      <c r="AX156" s="268"/>
      <c r="AY156" s="268"/>
      <c r="AZ156" s="268"/>
      <c r="BA156" s="268"/>
      <c r="BB156" s="268"/>
      <c r="BC156" s="268"/>
      <c r="BF156" s="268"/>
      <c r="BG156" s="268"/>
      <c r="BJ156" s="268"/>
      <c r="BK156" s="268"/>
      <c r="BL156" s="268"/>
      <c r="BM156" s="268"/>
      <c r="BN156" s="268"/>
      <c r="BO156" s="268"/>
      <c r="BP156" s="268"/>
      <c r="BQ156" s="268"/>
      <c r="BR156" s="268"/>
      <c r="BS156" s="268"/>
      <c r="BT156" s="268"/>
      <c r="BU156" s="268"/>
      <c r="BV156" s="268"/>
      <c r="BW156" s="268"/>
      <c r="BZ156" s="268"/>
      <c r="CA156" s="268"/>
      <c r="CB156" s="268"/>
      <c r="CC156" s="268"/>
      <c r="CD156" s="268"/>
      <c r="CE156" s="268"/>
      <c r="CH156" s="268"/>
      <c r="CI156" s="268"/>
      <c r="CL156" s="268"/>
      <c r="CM156" s="268"/>
      <c r="CN156" s="268"/>
      <c r="CO156" s="268"/>
      <c r="CP156" s="268"/>
      <c r="CQ156" s="268"/>
      <c r="CR156" s="268"/>
      <c r="CS156" s="268"/>
      <c r="CT156" s="268"/>
      <c r="CU156" s="268"/>
      <c r="CX156" s="268"/>
      <c r="CY156" s="268"/>
      <c r="DD156" s="268"/>
      <c r="DE156" s="268"/>
      <c r="DF156" s="268"/>
      <c r="DG156" s="268"/>
      <c r="DH156" s="268"/>
      <c r="DI156" s="268"/>
      <c r="DJ156" s="268"/>
      <c r="DK156" s="268"/>
    </row>
    <row r="157" spans="1:115" s="288" customFormat="1">
      <c r="B157" s="327"/>
      <c r="C157" s="286"/>
      <c r="D157" s="287"/>
      <c r="G157" s="268"/>
      <c r="H157" s="268"/>
      <c r="K157" s="268"/>
      <c r="L157" s="268"/>
      <c r="O157" s="268"/>
      <c r="P157" s="268"/>
      <c r="S157" s="268"/>
      <c r="T157" s="268"/>
      <c r="W157" s="268"/>
      <c r="X157" s="268"/>
      <c r="Y157" s="367"/>
      <c r="Z157" s="367"/>
      <c r="AA157" s="268"/>
      <c r="AB157" s="268"/>
      <c r="AE157" s="268"/>
      <c r="AF157" s="268"/>
      <c r="AG157" s="268"/>
      <c r="AH157" s="268"/>
      <c r="AI157" s="368"/>
      <c r="AL157" s="268"/>
      <c r="AM157" s="268"/>
      <c r="AP157" s="268"/>
      <c r="AQ157" s="268"/>
      <c r="AR157" s="268"/>
      <c r="AS157" s="268"/>
      <c r="AT157" s="268"/>
      <c r="AU157" s="268"/>
      <c r="AX157" s="268"/>
      <c r="AY157" s="268"/>
      <c r="AZ157" s="268"/>
      <c r="BA157" s="268"/>
      <c r="BB157" s="268"/>
      <c r="BC157" s="268"/>
      <c r="BF157" s="268"/>
      <c r="BG157" s="268"/>
      <c r="BJ157" s="268"/>
      <c r="BK157" s="268"/>
      <c r="BL157" s="268"/>
      <c r="BM157" s="268"/>
      <c r="BN157" s="268"/>
      <c r="BO157" s="268"/>
      <c r="BP157" s="268"/>
      <c r="BQ157" s="268"/>
      <c r="BR157" s="268"/>
      <c r="BS157" s="268"/>
      <c r="BT157" s="268"/>
      <c r="BU157" s="268"/>
      <c r="BV157" s="268"/>
      <c r="BW157" s="268"/>
      <c r="BZ157" s="268"/>
      <c r="CA157" s="268"/>
      <c r="CB157" s="268"/>
      <c r="CC157" s="268"/>
      <c r="CD157" s="268"/>
      <c r="CE157" s="268"/>
      <c r="CH157" s="268"/>
      <c r="CI157" s="268"/>
      <c r="CL157" s="268"/>
      <c r="CM157" s="268"/>
      <c r="CN157" s="268"/>
      <c r="CO157" s="268"/>
      <c r="CP157" s="268"/>
      <c r="CQ157" s="268"/>
      <c r="CR157" s="268"/>
      <c r="CS157" s="268"/>
      <c r="CT157" s="268"/>
      <c r="CU157" s="268"/>
      <c r="CX157" s="268"/>
      <c r="CY157" s="268"/>
      <c r="DD157" s="268"/>
      <c r="DE157" s="268"/>
      <c r="DF157" s="268"/>
      <c r="DG157" s="268"/>
      <c r="DH157" s="268"/>
      <c r="DI157" s="268"/>
      <c r="DJ157" s="268"/>
      <c r="DK157" s="268"/>
    </row>
    <row r="158" spans="1:115" s="288" customFormat="1">
      <c r="B158" s="327"/>
      <c r="C158" s="286"/>
      <c r="D158" s="287"/>
      <c r="G158" s="268"/>
      <c r="H158" s="268"/>
      <c r="K158" s="268"/>
      <c r="L158" s="268"/>
      <c r="O158" s="268"/>
      <c r="P158" s="268"/>
      <c r="S158" s="268"/>
      <c r="T158" s="268"/>
      <c r="W158" s="268"/>
      <c r="X158" s="268"/>
      <c r="Y158" s="367"/>
      <c r="Z158" s="367"/>
      <c r="AA158" s="268"/>
      <c r="AB158" s="268"/>
      <c r="AE158" s="268"/>
      <c r="AF158" s="268"/>
      <c r="AG158" s="268"/>
      <c r="AH158" s="268"/>
      <c r="AI158" s="368"/>
      <c r="AL158" s="268"/>
      <c r="AM158" s="268"/>
      <c r="AP158" s="268"/>
      <c r="AQ158" s="268"/>
      <c r="AR158" s="268"/>
      <c r="AS158" s="268"/>
      <c r="AT158" s="268"/>
      <c r="AU158" s="268"/>
      <c r="AX158" s="268"/>
      <c r="AY158" s="268"/>
      <c r="AZ158" s="268"/>
      <c r="BA158" s="268"/>
      <c r="BB158" s="268"/>
      <c r="BC158" s="268"/>
      <c r="BF158" s="268"/>
      <c r="BG158" s="268"/>
      <c r="BJ158" s="268"/>
      <c r="BK158" s="268"/>
      <c r="BL158" s="268"/>
      <c r="BM158" s="268"/>
      <c r="BN158" s="268"/>
      <c r="BO158" s="268"/>
      <c r="BP158" s="268"/>
      <c r="BQ158" s="268"/>
      <c r="BR158" s="268"/>
      <c r="BS158" s="268"/>
      <c r="BT158" s="268"/>
      <c r="BU158" s="268"/>
      <c r="BV158" s="268"/>
      <c r="BW158" s="268"/>
      <c r="BZ158" s="268"/>
      <c r="CA158" s="268"/>
      <c r="CB158" s="268"/>
      <c r="CC158" s="268"/>
      <c r="CD158" s="268"/>
      <c r="CE158" s="268"/>
      <c r="CH158" s="268"/>
      <c r="CI158" s="268"/>
      <c r="CL158" s="268"/>
      <c r="CM158" s="268"/>
      <c r="CN158" s="268"/>
      <c r="CO158" s="268"/>
      <c r="CP158" s="268"/>
      <c r="CQ158" s="268"/>
      <c r="CR158" s="268"/>
      <c r="CS158" s="268"/>
      <c r="CT158" s="268"/>
      <c r="CU158" s="268"/>
      <c r="CX158" s="268"/>
      <c r="CY158" s="268"/>
      <c r="DD158" s="268"/>
      <c r="DE158" s="268"/>
      <c r="DF158" s="268"/>
      <c r="DG158" s="268"/>
      <c r="DH158" s="268"/>
      <c r="DI158" s="268"/>
      <c r="DJ158" s="268"/>
      <c r="DK158" s="268"/>
    </row>
    <row r="159" spans="1:115" s="288" customFormat="1">
      <c r="B159" s="327"/>
      <c r="C159" s="286"/>
      <c r="D159" s="287"/>
      <c r="G159" s="268"/>
      <c r="H159" s="268"/>
      <c r="K159" s="268"/>
      <c r="L159" s="268"/>
      <c r="O159" s="268"/>
      <c r="P159" s="268"/>
      <c r="S159" s="268"/>
      <c r="T159" s="268"/>
      <c r="W159" s="268"/>
      <c r="X159" s="268"/>
      <c r="Y159" s="367"/>
      <c r="Z159" s="367"/>
      <c r="AA159" s="268"/>
      <c r="AB159" s="268"/>
      <c r="AE159" s="268"/>
      <c r="AF159" s="268"/>
      <c r="AG159" s="268"/>
      <c r="AH159" s="268"/>
      <c r="AI159" s="368"/>
      <c r="AL159" s="268"/>
      <c r="AM159" s="268"/>
      <c r="AP159" s="268"/>
      <c r="AQ159" s="268"/>
      <c r="AR159" s="268"/>
      <c r="AS159" s="268"/>
      <c r="AT159" s="268"/>
      <c r="AU159" s="268"/>
      <c r="AX159" s="268"/>
      <c r="AY159" s="268"/>
      <c r="AZ159" s="268"/>
      <c r="BA159" s="268"/>
      <c r="BB159" s="268"/>
      <c r="BC159" s="268"/>
      <c r="BF159" s="268"/>
      <c r="BG159" s="268"/>
      <c r="BJ159" s="268"/>
      <c r="BK159" s="268"/>
      <c r="BL159" s="268"/>
      <c r="BM159" s="268"/>
      <c r="BN159" s="268"/>
      <c r="BO159" s="268"/>
      <c r="BP159" s="268"/>
      <c r="BQ159" s="268"/>
      <c r="BR159" s="268"/>
      <c r="BS159" s="268"/>
      <c r="BT159" s="268"/>
      <c r="BU159" s="268"/>
      <c r="BV159" s="268"/>
      <c r="BW159" s="268"/>
      <c r="BZ159" s="268"/>
      <c r="CA159" s="268"/>
      <c r="CB159" s="268"/>
      <c r="CC159" s="268"/>
      <c r="CD159" s="268"/>
      <c r="CE159" s="268"/>
      <c r="CH159" s="268"/>
      <c r="CI159" s="268"/>
      <c r="CL159" s="268"/>
      <c r="CM159" s="268"/>
      <c r="CN159" s="268"/>
      <c r="CO159" s="268"/>
      <c r="CP159" s="268"/>
      <c r="CQ159" s="268"/>
      <c r="CR159" s="268"/>
      <c r="CS159" s="268"/>
      <c r="CT159" s="268"/>
      <c r="CU159" s="268"/>
      <c r="CX159" s="268"/>
      <c r="CY159" s="268"/>
      <c r="DD159" s="268"/>
      <c r="DE159" s="268"/>
      <c r="DF159" s="268"/>
      <c r="DG159" s="268"/>
      <c r="DH159" s="268"/>
      <c r="DI159" s="268"/>
      <c r="DJ159" s="268"/>
      <c r="DK159" s="268"/>
    </row>
    <row r="160" spans="1:115" s="288" customFormat="1">
      <c r="B160" s="327"/>
      <c r="C160" s="286"/>
      <c r="D160" s="287"/>
      <c r="G160" s="268"/>
      <c r="H160" s="268"/>
      <c r="K160" s="268"/>
      <c r="L160" s="268"/>
      <c r="O160" s="268"/>
      <c r="P160" s="268"/>
      <c r="S160" s="268"/>
      <c r="T160" s="268"/>
      <c r="W160" s="268"/>
      <c r="X160" s="268"/>
      <c r="Y160" s="367"/>
      <c r="Z160" s="367"/>
      <c r="AA160" s="268"/>
      <c r="AB160" s="268"/>
      <c r="AE160" s="268"/>
      <c r="AF160" s="268"/>
      <c r="AG160" s="268"/>
      <c r="AH160" s="268"/>
      <c r="AI160" s="368"/>
      <c r="AL160" s="268"/>
      <c r="AM160" s="268"/>
      <c r="AP160" s="268"/>
      <c r="AQ160" s="268"/>
      <c r="AR160" s="268"/>
      <c r="AS160" s="268"/>
      <c r="AT160" s="268"/>
      <c r="AU160" s="268"/>
      <c r="AX160" s="268"/>
      <c r="AY160" s="268"/>
      <c r="AZ160" s="268"/>
      <c r="BA160" s="268"/>
      <c r="BB160" s="268"/>
      <c r="BC160" s="268"/>
      <c r="BF160" s="268"/>
      <c r="BG160" s="268"/>
      <c r="BJ160" s="268"/>
      <c r="BK160" s="268"/>
      <c r="BL160" s="268"/>
      <c r="BM160" s="268"/>
      <c r="BN160" s="268"/>
      <c r="BO160" s="268"/>
      <c r="BP160" s="268"/>
      <c r="BQ160" s="268"/>
      <c r="BR160" s="268"/>
      <c r="BS160" s="268"/>
      <c r="BT160" s="268"/>
      <c r="BU160" s="268"/>
      <c r="BV160" s="268"/>
      <c r="BW160" s="268"/>
      <c r="BZ160" s="268"/>
      <c r="CA160" s="268"/>
      <c r="CB160" s="268"/>
      <c r="CC160" s="268"/>
      <c r="CD160" s="268"/>
      <c r="CE160" s="268"/>
      <c r="CH160" s="268"/>
      <c r="CI160" s="268"/>
      <c r="CL160" s="268"/>
      <c r="CM160" s="268"/>
      <c r="CN160" s="268"/>
      <c r="CO160" s="268"/>
      <c r="CP160" s="268"/>
      <c r="CQ160" s="268"/>
      <c r="CR160" s="268"/>
      <c r="CS160" s="268"/>
      <c r="CT160" s="268"/>
      <c r="CU160" s="268"/>
      <c r="CX160" s="268"/>
      <c r="CY160" s="268"/>
      <c r="DD160" s="268"/>
      <c r="DE160" s="268"/>
      <c r="DF160" s="268"/>
      <c r="DG160" s="268"/>
      <c r="DH160" s="268"/>
      <c r="DI160" s="268"/>
      <c r="DJ160" s="268"/>
      <c r="DK160" s="268"/>
    </row>
    <row r="161" spans="2:115" s="288" customFormat="1">
      <c r="B161" s="327"/>
      <c r="C161" s="286"/>
      <c r="D161" s="287"/>
      <c r="G161" s="268"/>
      <c r="H161" s="268"/>
      <c r="K161" s="268"/>
      <c r="L161" s="268"/>
      <c r="O161" s="268"/>
      <c r="P161" s="268"/>
      <c r="S161" s="268"/>
      <c r="T161" s="268"/>
      <c r="W161" s="268"/>
      <c r="X161" s="268"/>
      <c r="Y161" s="367"/>
      <c r="Z161" s="367"/>
      <c r="AA161" s="268"/>
      <c r="AB161" s="268"/>
      <c r="AE161" s="268"/>
      <c r="AF161" s="268"/>
      <c r="AG161" s="268"/>
      <c r="AH161" s="268"/>
      <c r="AI161" s="371"/>
      <c r="AL161" s="268"/>
      <c r="AM161" s="268"/>
      <c r="AP161" s="268"/>
      <c r="AQ161" s="268"/>
      <c r="AR161" s="268"/>
      <c r="AS161" s="268"/>
      <c r="AT161" s="268"/>
      <c r="AU161" s="268"/>
      <c r="AX161" s="268"/>
      <c r="AY161" s="268"/>
      <c r="AZ161" s="268"/>
      <c r="BA161" s="268"/>
      <c r="BB161" s="268"/>
      <c r="BC161" s="268"/>
      <c r="BF161" s="268"/>
      <c r="BG161" s="268"/>
      <c r="BJ161" s="268"/>
      <c r="BK161" s="268"/>
      <c r="BL161" s="268"/>
      <c r="BM161" s="268"/>
      <c r="BN161" s="268"/>
      <c r="BO161" s="268"/>
      <c r="BP161" s="268"/>
      <c r="BQ161" s="268"/>
      <c r="BR161" s="268"/>
      <c r="BS161" s="268"/>
      <c r="BT161" s="268"/>
      <c r="BU161" s="268"/>
      <c r="BV161" s="268"/>
      <c r="BW161" s="268"/>
      <c r="BZ161" s="268"/>
      <c r="CA161" s="268"/>
      <c r="CB161" s="268"/>
      <c r="CC161" s="268"/>
      <c r="CD161" s="268"/>
      <c r="CE161" s="268"/>
      <c r="CH161" s="268"/>
      <c r="CI161" s="268"/>
      <c r="CL161" s="268"/>
      <c r="CM161" s="268"/>
      <c r="CN161" s="268"/>
      <c r="CO161" s="268"/>
      <c r="CP161" s="268"/>
      <c r="CQ161" s="268"/>
      <c r="CR161" s="268"/>
      <c r="CS161" s="268"/>
      <c r="CT161" s="268"/>
      <c r="CU161" s="268"/>
      <c r="CX161" s="268"/>
      <c r="CY161" s="268"/>
      <c r="DD161" s="268"/>
      <c r="DE161" s="268"/>
      <c r="DF161" s="268"/>
      <c r="DG161" s="268"/>
      <c r="DH161" s="268"/>
      <c r="DI161" s="268"/>
      <c r="DJ161" s="268"/>
      <c r="DK161" s="268"/>
    </row>
    <row r="162" spans="2:115" s="288" customFormat="1">
      <c r="B162" s="327"/>
      <c r="C162" s="286"/>
      <c r="D162" s="287"/>
      <c r="G162" s="268"/>
      <c r="H162" s="268"/>
      <c r="K162" s="268"/>
      <c r="L162" s="268"/>
      <c r="O162" s="268"/>
      <c r="P162" s="268"/>
      <c r="S162" s="268"/>
      <c r="T162" s="268"/>
      <c r="W162" s="268"/>
      <c r="X162" s="268"/>
      <c r="Y162" s="367"/>
      <c r="Z162" s="367"/>
      <c r="AA162" s="268"/>
      <c r="AB162" s="268"/>
      <c r="AE162" s="268"/>
      <c r="AF162" s="268"/>
      <c r="AG162" s="268"/>
      <c r="AH162" s="268"/>
      <c r="AI162" s="368"/>
      <c r="AL162" s="268"/>
      <c r="AM162" s="268"/>
      <c r="AP162" s="268"/>
      <c r="AQ162" s="268"/>
      <c r="AR162" s="268"/>
      <c r="AS162" s="268"/>
      <c r="AT162" s="268"/>
      <c r="AU162" s="268"/>
      <c r="AX162" s="268"/>
      <c r="AY162" s="268"/>
      <c r="AZ162" s="268"/>
      <c r="BA162" s="268"/>
      <c r="BB162" s="268"/>
      <c r="BC162" s="268"/>
      <c r="BF162" s="268"/>
      <c r="BG162" s="268"/>
      <c r="BJ162" s="268"/>
      <c r="BK162" s="268"/>
      <c r="BL162" s="268"/>
      <c r="BM162" s="268"/>
      <c r="BN162" s="268"/>
      <c r="BO162" s="268"/>
      <c r="BP162" s="268"/>
      <c r="BQ162" s="268"/>
      <c r="BR162" s="268"/>
      <c r="BS162" s="268"/>
      <c r="BT162" s="268"/>
      <c r="BU162" s="268"/>
      <c r="BV162" s="268"/>
      <c r="BW162" s="268"/>
      <c r="BZ162" s="268"/>
      <c r="CA162" s="268"/>
      <c r="CB162" s="268"/>
      <c r="CC162" s="268"/>
      <c r="CD162" s="268"/>
      <c r="CE162" s="268"/>
      <c r="CH162" s="268"/>
      <c r="CI162" s="268"/>
      <c r="CL162" s="268"/>
      <c r="CM162" s="268"/>
      <c r="CN162" s="268"/>
      <c r="CO162" s="268"/>
      <c r="CP162" s="268"/>
      <c r="CQ162" s="268"/>
      <c r="CR162" s="268"/>
      <c r="CS162" s="268"/>
      <c r="CT162" s="268"/>
      <c r="CU162" s="268"/>
      <c r="CX162" s="268"/>
      <c r="CY162" s="268"/>
      <c r="DD162" s="268"/>
      <c r="DE162" s="268"/>
      <c r="DF162" s="268"/>
      <c r="DG162" s="268"/>
      <c r="DH162" s="268"/>
      <c r="DI162" s="268"/>
      <c r="DJ162" s="268"/>
      <c r="DK162" s="268"/>
    </row>
    <row r="163" spans="2:115" s="288" customFormat="1">
      <c r="B163" s="327"/>
      <c r="C163" s="286"/>
      <c r="D163" s="287"/>
      <c r="G163" s="268"/>
      <c r="H163" s="268"/>
      <c r="K163" s="268"/>
      <c r="L163" s="268"/>
      <c r="O163" s="268"/>
      <c r="P163" s="268"/>
      <c r="S163" s="268"/>
      <c r="T163" s="268"/>
      <c r="W163" s="268"/>
      <c r="X163" s="268"/>
      <c r="Y163" s="367"/>
      <c r="Z163" s="367"/>
      <c r="AA163" s="268"/>
      <c r="AB163" s="268"/>
      <c r="AE163" s="268"/>
      <c r="AF163" s="268"/>
      <c r="AG163" s="268"/>
      <c r="AH163" s="268"/>
      <c r="AI163" s="368"/>
      <c r="AL163" s="268"/>
      <c r="AM163" s="268"/>
      <c r="AP163" s="268"/>
      <c r="AQ163" s="268"/>
      <c r="AR163" s="268"/>
      <c r="AS163" s="268"/>
      <c r="AT163" s="268"/>
      <c r="AU163" s="268"/>
      <c r="AX163" s="268"/>
      <c r="AY163" s="268"/>
      <c r="AZ163" s="268"/>
      <c r="BA163" s="268"/>
      <c r="BB163" s="268"/>
      <c r="BC163" s="268"/>
      <c r="BF163" s="268"/>
      <c r="BG163" s="268"/>
      <c r="BJ163" s="268"/>
      <c r="BK163" s="268"/>
      <c r="BL163" s="268"/>
      <c r="BM163" s="268"/>
      <c r="BN163" s="268"/>
      <c r="BO163" s="268"/>
      <c r="BP163" s="268"/>
      <c r="BQ163" s="268"/>
      <c r="BR163" s="268"/>
      <c r="BS163" s="268"/>
      <c r="BT163" s="268"/>
      <c r="BU163" s="268"/>
      <c r="BV163" s="268"/>
      <c r="BW163" s="268"/>
      <c r="BZ163" s="268"/>
      <c r="CA163" s="268"/>
      <c r="CB163" s="268"/>
      <c r="CC163" s="268"/>
      <c r="CD163" s="268"/>
      <c r="CE163" s="268"/>
      <c r="CH163" s="268"/>
      <c r="CI163" s="268"/>
      <c r="CL163" s="268"/>
      <c r="CM163" s="268"/>
      <c r="CN163" s="268"/>
      <c r="CO163" s="268"/>
      <c r="CP163" s="268"/>
      <c r="CQ163" s="268"/>
      <c r="CR163" s="268"/>
      <c r="CS163" s="268"/>
      <c r="CT163" s="268"/>
      <c r="CU163" s="268"/>
      <c r="CX163" s="268"/>
      <c r="CY163" s="268"/>
      <c r="DD163" s="268"/>
      <c r="DE163" s="268"/>
      <c r="DF163" s="268"/>
      <c r="DG163" s="268"/>
      <c r="DH163" s="268"/>
      <c r="DI163" s="268"/>
      <c r="DJ163" s="268"/>
      <c r="DK163" s="268"/>
    </row>
    <row r="164" spans="2:115" s="288" customFormat="1">
      <c r="B164" s="327"/>
      <c r="C164" s="286"/>
      <c r="D164" s="287"/>
      <c r="G164" s="268"/>
      <c r="H164" s="268"/>
      <c r="K164" s="268"/>
      <c r="L164" s="268"/>
      <c r="O164" s="268"/>
      <c r="P164" s="268"/>
      <c r="S164" s="268"/>
      <c r="T164" s="268"/>
      <c r="W164" s="268"/>
      <c r="X164" s="268"/>
      <c r="Y164" s="367"/>
      <c r="Z164" s="367"/>
      <c r="AA164" s="268"/>
      <c r="AB164" s="268"/>
      <c r="AE164" s="268"/>
      <c r="AF164" s="268"/>
      <c r="AG164" s="268"/>
      <c r="AH164" s="268"/>
      <c r="AI164" s="371"/>
      <c r="AL164" s="268"/>
      <c r="AM164" s="268"/>
      <c r="AP164" s="268"/>
      <c r="AQ164" s="268"/>
      <c r="AR164" s="268"/>
      <c r="AS164" s="268"/>
      <c r="AT164" s="268"/>
      <c r="AU164" s="268"/>
      <c r="AX164" s="268"/>
      <c r="AY164" s="268"/>
      <c r="AZ164" s="268"/>
      <c r="BA164" s="268"/>
      <c r="BB164" s="268"/>
      <c r="BC164" s="268"/>
      <c r="BF164" s="268"/>
      <c r="BG164" s="268"/>
      <c r="BJ164" s="268"/>
      <c r="BK164" s="268"/>
      <c r="BL164" s="268"/>
      <c r="BM164" s="268"/>
      <c r="BN164" s="268"/>
      <c r="BO164" s="268"/>
      <c r="BP164" s="268"/>
      <c r="BQ164" s="268"/>
      <c r="BR164" s="268"/>
      <c r="BS164" s="268"/>
      <c r="BT164" s="268"/>
      <c r="BU164" s="268"/>
      <c r="BV164" s="268"/>
      <c r="BW164" s="268"/>
      <c r="BZ164" s="268"/>
      <c r="CA164" s="268"/>
      <c r="CB164" s="268"/>
      <c r="CC164" s="268"/>
      <c r="CD164" s="268"/>
      <c r="CE164" s="268"/>
      <c r="CH164" s="268"/>
      <c r="CI164" s="268"/>
      <c r="CL164" s="268"/>
      <c r="CM164" s="268"/>
      <c r="CN164" s="268"/>
      <c r="CO164" s="268"/>
      <c r="CP164" s="268"/>
      <c r="CQ164" s="268"/>
      <c r="CR164" s="268"/>
      <c r="CS164" s="268"/>
      <c r="CT164" s="268"/>
      <c r="CU164" s="268"/>
      <c r="CX164" s="268"/>
      <c r="CY164" s="268"/>
      <c r="DD164" s="268"/>
      <c r="DE164" s="268"/>
      <c r="DF164" s="268"/>
      <c r="DG164" s="268"/>
      <c r="DH164" s="268"/>
      <c r="DI164" s="268"/>
      <c r="DJ164" s="268"/>
      <c r="DK164" s="268"/>
    </row>
    <row r="165" spans="2:115" s="288" customFormat="1">
      <c r="B165" s="327"/>
      <c r="C165" s="286"/>
      <c r="D165" s="287"/>
      <c r="G165" s="268"/>
      <c r="H165" s="268"/>
      <c r="K165" s="268"/>
      <c r="L165" s="268"/>
      <c r="O165" s="268"/>
      <c r="P165" s="268"/>
      <c r="S165" s="268"/>
      <c r="T165" s="268"/>
      <c r="W165" s="268"/>
      <c r="X165" s="268"/>
      <c r="Y165" s="367"/>
      <c r="Z165" s="367"/>
      <c r="AA165" s="268"/>
      <c r="AB165" s="268"/>
      <c r="AE165" s="268"/>
      <c r="AF165" s="268"/>
      <c r="AG165" s="268"/>
      <c r="AH165" s="268"/>
      <c r="AI165" s="368"/>
      <c r="AL165" s="268"/>
      <c r="AM165" s="268"/>
      <c r="AP165" s="268"/>
      <c r="AQ165" s="268"/>
      <c r="AR165" s="268"/>
      <c r="AS165" s="268"/>
      <c r="AT165" s="268"/>
      <c r="AU165" s="268"/>
      <c r="AX165" s="268"/>
      <c r="AY165" s="268"/>
      <c r="AZ165" s="268"/>
      <c r="BA165" s="268"/>
      <c r="BB165" s="268"/>
      <c r="BC165" s="268"/>
      <c r="BF165" s="268"/>
      <c r="BG165" s="268"/>
      <c r="BJ165" s="268"/>
      <c r="BK165" s="268"/>
      <c r="BL165" s="268"/>
      <c r="BM165" s="268"/>
      <c r="BN165" s="268"/>
      <c r="BO165" s="268"/>
      <c r="BP165" s="268"/>
      <c r="BQ165" s="268"/>
      <c r="BR165" s="268"/>
      <c r="BS165" s="268"/>
      <c r="BT165" s="268"/>
      <c r="BU165" s="268"/>
      <c r="BV165" s="268"/>
      <c r="BW165" s="268"/>
      <c r="BZ165" s="268"/>
      <c r="CA165" s="268"/>
      <c r="CB165" s="268"/>
      <c r="CC165" s="268"/>
      <c r="CD165" s="268"/>
      <c r="CE165" s="268"/>
      <c r="CH165" s="268"/>
      <c r="CI165" s="268"/>
      <c r="CL165" s="268"/>
      <c r="CM165" s="268"/>
      <c r="CN165" s="268"/>
      <c r="CO165" s="268"/>
      <c r="CP165" s="268"/>
      <c r="CQ165" s="268"/>
      <c r="CR165" s="268"/>
      <c r="CS165" s="268"/>
      <c r="CT165" s="268"/>
      <c r="CU165" s="268"/>
      <c r="CX165" s="268"/>
      <c r="CY165" s="268"/>
      <c r="DD165" s="268"/>
      <c r="DE165" s="268"/>
      <c r="DF165" s="268"/>
      <c r="DG165" s="268"/>
      <c r="DH165" s="268"/>
      <c r="DI165" s="268"/>
      <c r="DJ165" s="268"/>
      <c r="DK165" s="268"/>
    </row>
  </sheetData>
  <mergeCells count="86">
    <mergeCell ref="U3:V3"/>
    <mergeCell ref="BU1:CQ1"/>
    <mergeCell ref="A2:A4"/>
    <mergeCell ref="C2:C4"/>
    <mergeCell ref="D2:F3"/>
    <mergeCell ref="G2:G4"/>
    <mergeCell ref="H2:H4"/>
    <mergeCell ref="I3:J3"/>
    <mergeCell ref="K3:K4"/>
    <mergeCell ref="L3:L4"/>
    <mergeCell ref="M3:N3"/>
    <mergeCell ref="O3:O4"/>
    <mergeCell ref="P3:P4"/>
    <mergeCell ref="Q3:R3"/>
    <mergeCell ref="S3:S4"/>
    <mergeCell ref="T3:T4"/>
    <mergeCell ref="AL3:AL4"/>
    <mergeCell ref="W3:W4"/>
    <mergeCell ref="X3:X4"/>
    <mergeCell ref="Y3:Z3"/>
    <mergeCell ref="AA3:AA4"/>
    <mergeCell ref="AB3:AB4"/>
    <mergeCell ref="AC3:AD3"/>
    <mergeCell ref="AE3:AE4"/>
    <mergeCell ref="AF3:AF4"/>
    <mergeCell ref="AG3:AH3"/>
    <mergeCell ref="AI3:AI4"/>
    <mergeCell ref="AJ3:AK3"/>
    <mergeCell ref="BB3:BB4"/>
    <mergeCell ref="AM3:AM4"/>
    <mergeCell ref="AN3:AO3"/>
    <mergeCell ref="AP3:AP4"/>
    <mergeCell ref="AQ3:AQ4"/>
    <mergeCell ref="AR3:AS3"/>
    <mergeCell ref="AT3:AT4"/>
    <mergeCell ref="AU3:AU4"/>
    <mergeCell ref="AV3:AW3"/>
    <mergeCell ref="AX3:AX4"/>
    <mergeCell ref="AY3:AY4"/>
    <mergeCell ref="AZ3:BA3"/>
    <mergeCell ref="BR3:BR4"/>
    <mergeCell ref="BC3:BC4"/>
    <mergeCell ref="BD3:BE3"/>
    <mergeCell ref="BF3:BF4"/>
    <mergeCell ref="BG3:BG4"/>
    <mergeCell ref="BH3:BI3"/>
    <mergeCell ref="BJ3:BJ4"/>
    <mergeCell ref="BK3:BK4"/>
    <mergeCell ref="BL3:BM3"/>
    <mergeCell ref="BN3:BN4"/>
    <mergeCell ref="BO3:BO4"/>
    <mergeCell ref="BP3:BQ3"/>
    <mergeCell ref="CH3:CH4"/>
    <mergeCell ref="BS3:BS4"/>
    <mergeCell ref="BT3:BU3"/>
    <mergeCell ref="BV3:BV4"/>
    <mergeCell ref="BW3:BW4"/>
    <mergeCell ref="BX3:BY3"/>
    <mergeCell ref="BZ3:BZ4"/>
    <mergeCell ref="CA3:CA4"/>
    <mergeCell ref="CB3:CC3"/>
    <mergeCell ref="CD3:CD4"/>
    <mergeCell ref="CE3:CE4"/>
    <mergeCell ref="CF3:CG3"/>
    <mergeCell ref="CX3:CX4"/>
    <mergeCell ref="CI3:CI4"/>
    <mergeCell ref="CJ3:CK3"/>
    <mergeCell ref="CL3:CL4"/>
    <mergeCell ref="CM3:CM4"/>
    <mergeCell ref="CN3:CO3"/>
    <mergeCell ref="CP3:CP4"/>
    <mergeCell ref="CQ3:CQ4"/>
    <mergeCell ref="CR3:CS3"/>
    <mergeCell ref="CT3:CT4"/>
    <mergeCell ref="CU3:CU4"/>
    <mergeCell ref="CV3:CW3"/>
    <mergeCell ref="DG3:DG4"/>
    <mergeCell ref="DH3:DI3"/>
    <mergeCell ref="DJ3:DJ4"/>
    <mergeCell ref="DK3:DK4"/>
    <mergeCell ref="CY3:CY4"/>
    <mergeCell ref="CZ3:DA3"/>
    <mergeCell ref="DB3:DB4"/>
    <mergeCell ref="DC3:DC4"/>
    <mergeCell ref="DD3:DE3"/>
    <mergeCell ref="DF3:DF4"/>
  </mergeCells>
  <pageMargins left="0.23622047244094491" right="0.19685039370078741" top="0.31496062992125984" bottom="0.19685039370078741" header="0.31496062992125984" footer="0.19685039370078741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2">
    <tabColor rgb="FF7030A0"/>
  </sheetPr>
  <dimension ref="A1:FS880"/>
  <sheetViews>
    <sheetView workbookViewId="0">
      <pane xSplit="4" ySplit="4" topLeftCell="E5" activePane="bottomRight" state="frozen"/>
      <selection activeCell="E21" sqref="E21"/>
      <selection pane="topRight" activeCell="E21" sqref="E21"/>
      <selection pane="bottomLeft" activeCell="E21" sqref="E21"/>
      <selection pane="bottomRight" sqref="A1:W1"/>
    </sheetView>
  </sheetViews>
  <sheetFormatPr defaultRowHeight="12.75"/>
  <cols>
    <col min="1" max="1" width="4.42578125" style="59" customWidth="1"/>
    <col min="2" max="3" width="9.140625" style="59"/>
    <col min="4" max="4" width="7.140625" style="59" customWidth="1"/>
    <col min="5" max="5" width="5" style="59" customWidth="1"/>
    <col min="6" max="6" width="5.5703125" style="59" customWidth="1"/>
    <col min="7" max="7" width="4" style="94" customWidth="1"/>
    <col min="8" max="8" width="5.42578125" style="59" customWidth="1"/>
    <col min="9" max="9" width="5.140625" style="59" customWidth="1"/>
    <col min="10" max="10" width="6.28515625" style="59" customWidth="1"/>
    <col min="11" max="11" width="3.28515625" style="59" customWidth="1"/>
    <col min="12" max="12" width="5" style="59" customWidth="1"/>
    <col min="13" max="13" width="5.7109375" style="59" customWidth="1"/>
    <col min="14" max="14" width="7" style="59" customWidth="1"/>
    <col min="15" max="15" width="3" style="59" customWidth="1"/>
    <col min="16" max="16" width="6.28515625" style="59" customWidth="1"/>
    <col min="17" max="17" width="5" style="59" customWidth="1"/>
    <col min="18" max="18" width="6.7109375" style="59" customWidth="1"/>
    <col min="19" max="19" width="4" style="59" customWidth="1"/>
    <col min="20" max="20" width="6.140625" style="59" customWidth="1"/>
    <col min="21" max="21" width="5.85546875" style="59" customWidth="1"/>
    <col min="22" max="22" width="6.42578125" style="59" customWidth="1"/>
    <col min="23" max="23" width="4" style="59" customWidth="1"/>
    <col min="24" max="24" width="5.42578125" style="59" customWidth="1"/>
    <col min="25" max="25" width="5.140625" style="59" customWidth="1"/>
    <col min="26" max="26" width="6.5703125" style="59" customWidth="1"/>
    <col min="27" max="27" width="4" style="59" customWidth="1"/>
    <col min="28" max="28" width="5.7109375" style="59" customWidth="1"/>
    <col min="29" max="29" width="5.42578125" style="59" customWidth="1"/>
    <col min="30" max="30" width="7.28515625" style="59" customWidth="1"/>
    <col min="31" max="31" width="4" style="59" customWidth="1"/>
    <col min="32" max="32" width="6.42578125" style="59" customWidth="1"/>
    <col min="33" max="33" width="5.85546875" style="59" customWidth="1"/>
    <col min="34" max="34" width="5.7109375" style="59" customWidth="1"/>
    <col min="35" max="35" width="4" style="59" customWidth="1"/>
    <col min="36" max="36" width="6.42578125" style="59" customWidth="1"/>
    <col min="37" max="37" width="4" style="59" customWidth="1"/>
    <col min="38" max="38" width="6.28515625" style="59" customWidth="1"/>
    <col min="39" max="39" width="4" style="59" customWidth="1"/>
    <col min="40" max="40" width="4.7109375" style="59" customWidth="1"/>
    <col min="41" max="41" width="4" style="59" customWidth="1"/>
    <col min="42" max="42" width="5.42578125" style="59" customWidth="1"/>
    <col min="43" max="43" width="4" style="59" customWidth="1"/>
    <col min="44" max="44" width="4.42578125" style="59" customWidth="1"/>
    <col min="45" max="45" width="4" style="59" customWidth="1"/>
    <col min="46" max="46" width="6" style="59" customWidth="1"/>
    <col min="47" max="47" width="4" style="59" customWidth="1"/>
    <col min="48" max="48" width="5.140625" style="59" customWidth="1"/>
    <col min="49" max="49" width="4.7109375" style="59" customWidth="1"/>
    <col min="50" max="50" width="5.42578125" style="59" customWidth="1"/>
    <col min="51" max="51" width="3.7109375" style="59" customWidth="1"/>
    <col min="52" max="52" width="5.42578125" style="59" customWidth="1"/>
    <col min="53" max="53" width="5.140625" style="59" customWidth="1"/>
    <col min="54" max="54" width="4.42578125" style="59" customWidth="1"/>
    <col min="55" max="55" width="4" style="59" customWidth="1"/>
    <col min="56" max="56" width="4.7109375" style="59" customWidth="1"/>
    <col min="57" max="64" width="4" style="59" customWidth="1"/>
    <col min="65" max="65" width="5" style="59" customWidth="1"/>
    <col min="66" max="66" width="4.7109375" style="59" customWidth="1"/>
    <col min="67" max="67" width="3.85546875" style="59" customWidth="1"/>
    <col min="68" max="68" width="4" style="59" customWidth="1"/>
    <col min="69" max="69" width="4.7109375" style="59" customWidth="1"/>
    <col min="70" max="70" width="4" style="59" customWidth="1"/>
    <col min="71" max="71" width="5" style="59" customWidth="1"/>
    <col min="72" max="72" width="4" style="59" customWidth="1"/>
    <col min="73" max="73" width="5.140625" style="59" customWidth="1"/>
    <col min="74" max="74" width="5.5703125" style="59" customWidth="1"/>
    <col min="75" max="75" width="4" style="59" customWidth="1"/>
    <col min="76" max="76" width="5" style="95" customWidth="1"/>
    <col min="77" max="77" width="4.5703125" style="76" customWidth="1"/>
    <col min="78" max="78" width="4.42578125" style="76" customWidth="1"/>
    <col min="79" max="80" width="4" style="76" customWidth="1"/>
    <col min="81" max="81" width="5.7109375" style="59" customWidth="1"/>
    <col min="82" max="82" width="6.140625" style="59" customWidth="1"/>
    <col min="83" max="83" width="4" style="59" customWidth="1"/>
    <col min="84" max="84" width="7" style="59" customWidth="1"/>
    <col min="85" max="88" width="0" style="59" hidden="1" customWidth="1"/>
    <col min="89" max="16384" width="9.140625" style="59"/>
  </cols>
  <sheetData>
    <row r="1" spans="1:124" ht="14.25">
      <c r="A1" s="1059" t="s">
        <v>512</v>
      </c>
      <c r="B1" s="1059"/>
      <c r="C1" s="1059"/>
      <c r="D1" s="1059"/>
      <c r="E1" s="1059"/>
      <c r="F1" s="1059"/>
      <c r="G1" s="1059"/>
      <c r="H1" s="1059"/>
      <c r="I1" s="1059"/>
      <c r="J1" s="1059"/>
      <c r="K1" s="1059"/>
      <c r="L1" s="1059"/>
      <c r="M1" s="1059"/>
      <c r="N1" s="1059"/>
      <c r="O1" s="1059"/>
      <c r="P1" s="1059"/>
      <c r="Q1" s="1059"/>
      <c r="R1" s="1059"/>
      <c r="S1" s="1059"/>
      <c r="T1" s="1059"/>
      <c r="U1" s="1059"/>
      <c r="V1" s="1059"/>
      <c r="W1" s="1059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117" t="s">
        <v>355</v>
      </c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6"/>
      <c r="DN1" s="76"/>
      <c r="DO1" s="76"/>
      <c r="DP1" s="76"/>
      <c r="DQ1" s="76"/>
      <c r="DR1" s="76"/>
      <c r="DS1" s="76"/>
      <c r="DT1" s="76"/>
    </row>
    <row r="2" spans="1:124" s="78" customForma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5"/>
      <c r="Y2" s="77"/>
      <c r="Z2" s="77"/>
      <c r="AA2" s="75"/>
      <c r="AB2" s="75"/>
      <c r="AC2" s="77"/>
      <c r="AD2" s="77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7"/>
      <c r="BR2" s="77"/>
      <c r="BS2" s="75"/>
      <c r="BT2" s="75"/>
      <c r="BU2" s="77"/>
      <c r="BV2" s="77"/>
      <c r="BW2" s="75"/>
      <c r="BX2" s="75"/>
      <c r="BY2" s="75"/>
      <c r="BZ2" s="75"/>
      <c r="CA2" s="75"/>
      <c r="CB2" s="75"/>
      <c r="CC2" s="75" t="s">
        <v>205</v>
      </c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6"/>
      <c r="DN2" s="76"/>
      <c r="DO2" s="76"/>
      <c r="DP2" s="76"/>
      <c r="DQ2" s="76"/>
      <c r="DR2" s="76"/>
      <c r="DS2" s="76"/>
      <c r="DT2" s="76"/>
    </row>
    <row r="3" spans="1:124" s="80" customFormat="1">
      <c r="A3" s="922"/>
      <c r="B3" s="922"/>
      <c r="C3" s="922"/>
      <c r="D3" s="922"/>
      <c r="E3" s="922" t="s">
        <v>138</v>
      </c>
      <c r="F3" s="922"/>
      <c r="G3" s="922"/>
      <c r="H3" s="922"/>
      <c r="I3" s="922" t="s">
        <v>139</v>
      </c>
      <c r="J3" s="922"/>
      <c r="K3" s="922"/>
      <c r="L3" s="922"/>
      <c r="M3" s="922" t="s">
        <v>140</v>
      </c>
      <c r="N3" s="922"/>
      <c r="O3" s="922"/>
      <c r="P3" s="922"/>
      <c r="Q3" s="922" t="s">
        <v>141</v>
      </c>
      <c r="R3" s="922"/>
      <c r="S3" s="922"/>
      <c r="T3" s="922"/>
      <c r="U3" s="922" t="s">
        <v>142</v>
      </c>
      <c r="V3" s="922"/>
      <c r="W3" s="922"/>
      <c r="X3" s="922"/>
      <c r="Y3" s="922" t="s">
        <v>143</v>
      </c>
      <c r="Z3" s="922"/>
      <c r="AA3" s="922"/>
      <c r="AB3" s="922"/>
      <c r="AC3" s="922" t="s">
        <v>144</v>
      </c>
      <c r="AD3" s="922"/>
      <c r="AE3" s="922"/>
      <c r="AF3" s="922"/>
      <c r="AG3" s="1056" t="s">
        <v>145</v>
      </c>
      <c r="AH3" s="1057"/>
      <c r="AI3" s="1057"/>
      <c r="AJ3" s="1058"/>
      <c r="AK3" s="1056" t="s">
        <v>232</v>
      </c>
      <c r="AL3" s="1057"/>
      <c r="AM3" s="1057"/>
      <c r="AN3" s="1058"/>
      <c r="AO3" s="1056" t="s">
        <v>346</v>
      </c>
      <c r="AP3" s="1057"/>
      <c r="AQ3" s="1057"/>
      <c r="AR3" s="1058"/>
      <c r="AS3" s="1056" t="s">
        <v>347</v>
      </c>
      <c r="AT3" s="1057"/>
      <c r="AU3" s="1057"/>
      <c r="AV3" s="1058"/>
      <c r="AW3" s="1056" t="s">
        <v>348</v>
      </c>
      <c r="AX3" s="1057"/>
      <c r="AY3" s="1057"/>
      <c r="AZ3" s="1058"/>
      <c r="BA3" s="1056" t="s">
        <v>350</v>
      </c>
      <c r="BB3" s="1057"/>
      <c r="BC3" s="1057"/>
      <c r="BD3" s="1058"/>
      <c r="BE3" s="1056" t="s">
        <v>513</v>
      </c>
      <c r="BF3" s="1057"/>
      <c r="BG3" s="1057"/>
      <c r="BH3" s="1058"/>
      <c r="BI3" s="1056" t="s">
        <v>365</v>
      </c>
      <c r="BJ3" s="1057"/>
      <c r="BK3" s="1057"/>
      <c r="BL3" s="1058"/>
      <c r="BM3" s="1056" t="s">
        <v>349</v>
      </c>
      <c r="BN3" s="1057"/>
      <c r="BO3" s="1057"/>
      <c r="BP3" s="1058"/>
      <c r="BQ3" s="922" t="s">
        <v>40</v>
      </c>
      <c r="BR3" s="922"/>
      <c r="BS3" s="922"/>
      <c r="BT3" s="922"/>
      <c r="BU3" s="922" t="s">
        <v>482</v>
      </c>
      <c r="BV3" s="922"/>
      <c r="BW3" s="922"/>
      <c r="BX3" s="1056"/>
      <c r="BY3" s="1056" t="s">
        <v>344</v>
      </c>
      <c r="BZ3" s="1057"/>
      <c r="CA3" s="1057"/>
      <c r="CB3" s="1058"/>
      <c r="CC3" s="1056" t="s">
        <v>146</v>
      </c>
      <c r="CD3" s="1057"/>
      <c r="CE3" s="1057"/>
      <c r="CF3" s="1058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</row>
    <row r="4" spans="1:124" s="80" customFormat="1" ht="27" customHeight="1">
      <c r="A4" s="81" t="s">
        <v>147</v>
      </c>
      <c r="B4" s="922" t="s">
        <v>148</v>
      </c>
      <c r="C4" s="922"/>
      <c r="D4" s="922"/>
      <c r="E4" s="82" t="s">
        <v>37</v>
      </c>
      <c r="F4" s="82" t="s">
        <v>38</v>
      </c>
      <c r="G4" s="82" t="s">
        <v>39</v>
      </c>
      <c r="H4" s="82" t="s">
        <v>149</v>
      </c>
      <c r="I4" s="82" t="s">
        <v>37</v>
      </c>
      <c r="J4" s="82" t="s">
        <v>38</v>
      </c>
      <c r="K4" s="82" t="s">
        <v>39</v>
      </c>
      <c r="L4" s="82" t="s">
        <v>149</v>
      </c>
      <c r="M4" s="82" t="s">
        <v>37</v>
      </c>
      <c r="N4" s="82" t="s">
        <v>38</v>
      </c>
      <c r="O4" s="82" t="s">
        <v>39</v>
      </c>
      <c r="P4" s="82" t="s">
        <v>150</v>
      </c>
      <c r="Q4" s="82" t="s">
        <v>37</v>
      </c>
      <c r="R4" s="82" t="s">
        <v>38</v>
      </c>
      <c r="S4" s="82" t="s">
        <v>39</v>
      </c>
      <c r="T4" s="82" t="s">
        <v>149</v>
      </c>
      <c r="U4" s="82" t="s">
        <v>37</v>
      </c>
      <c r="V4" s="82" t="s">
        <v>38</v>
      </c>
      <c r="W4" s="82" t="s">
        <v>39</v>
      </c>
      <c r="X4" s="82" t="s">
        <v>149</v>
      </c>
      <c r="Y4" s="82" t="s">
        <v>37</v>
      </c>
      <c r="Z4" s="82" t="s">
        <v>38</v>
      </c>
      <c r="AA4" s="82" t="s">
        <v>39</v>
      </c>
      <c r="AB4" s="82" t="s">
        <v>190</v>
      </c>
      <c r="AC4" s="82" t="s">
        <v>37</v>
      </c>
      <c r="AD4" s="82" t="s">
        <v>38</v>
      </c>
      <c r="AE4" s="82" t="s">
        <v>39</v>
      </c>
      <c r="AF4" s="82" t="s">
        <v>149</v>
      </c>
      <c r="AG4" s="82" t="s">
        <v>37</v>
      </c>
      <c r="AH4" s="82" t="s">
        <v>38</v>
      </c>
      <c r="AI4" s="82" t="s">
        <v>39</v>
      </c>
      <c r="AJ4" s="82" t="s">
        <v>149</v>
      </c>
      <c r="AK4" s="82" t="s">
        <v>37</v>
      </c>
      <c r="AL4" s="82" t="s">
        <v>38</v>
      </c>
      <c r="AM4" s="82" t="s">
        <v>39</v>
      </c>
      <c r="AN4" s="82" t="s">
        <v>149</v>
      </c>
      <c r="AO4" s="82" t="s">
        <v>37</v>
      </c>
      <c r="AP4" s="82" t="s">
        <v>38</v>
      </c>
      <c r="AQ4" s="82" t="s">
        <v>39</v>
      </c>
      <c r="AR4" s="82" t="s">
        <v>149</v>
      </c>
      <c r="AS4" s="82" t="s">
        <v>37</v>
      </c>
      <c r="AT4" s="82" t="s">
        <v>38</v>
      </c>
      <c r="AU4" s="82" t="s">
        <v>39</v>
      </c>
      <c r="AV4" s="82" t="s">
        <v>149</v>
      </c>
      <c r="AW4" s="82" t="s">
        <v>37</v>
      </c>
      <c r="AX4" s="82" t="s">
        <v>38</v>
      </c>
      <c r="AY4" s="82" t="s">
        <v>39</v>
      </c>
      <c r="AZ4" s="82" t="s">
        <v>149</v>
      </c>
      <c r="BA4" s="82" t="s">
        <v>37</v>
      </c>
      <c r="BB4" s="82" t="s">
        <v>38</v>
      </c>
      <c r="BC4" s="82" t="s">
        <v>39</v>
      </c>
      <c r="BD4" s="82" t="s">
        <v>149</v>
      </c>
      <c r="BE4" s="82" t="s">
        <v>37</v>
      </c>
      <c r="BF4" s="82" t="s">
        <v>38</v>
      </c>
      <c r="BG4" s="82" t="s">
        <v>39</v>
      </c>
      <c r="BH4" s="82" t="s">
        <v>149</v>
      </c>
      <c r="BI4" s="82" t="s">
        <v>37</v>
      </c>
      <c r="BJ4" s="82" t="s">
        <v>38</v>
      </c>
      <c r="BK4" s="82" t="s">
        <v>39</v>
      </c>
      <c r="BL4" s="82" t="s">
        <v>149</v>
      </c>
      <c r="BM4" s="82" t="s">
        <v>37</v>
      </c>
      <c r="BN4" s="82" t="s">
        <v>38</v>
      </c>
      <c r="BO4" s="82" t="s">
        <v>39</v>
      </c>
      <c r="BP4" s="82" t="s">
        <v>149</v>
      </c>
      <c r="BQ4" s="82" t="s">
        <v>37</v>
      </c>
      <c r="BR4" s="82" t="s">
        <v>38</v>
      </c>
      <c r="BS4" s="82" t="s">
        <v>39</v>
      </c>
      <c r="BT4" s="82" t="s">
        <v>149</v>
      </c>
      <c r="BU4" s="82" t="s">
        <v>37</v>
      </c>
      <c r="BV4" s="82" t="s">
        <v>38</v>
      </c>
      <c r="BW4" s="82" t="s">
        <v>39</v>
      </c>
      <c r="BX4" s="82" t="s">
        <v>149</v>
      </c>
      <c r="BY4" s="82" t="s">
        <v>37</v>
      </c>
      <c r="BZ4" s="82" t="s">
        <v>38</v>
      </c>
      <c r="CA4" s="82" t="s">
        <v>39</v>
      </c>
      <c r="CB4" s="82" t="s">
        <v>151</v>
      </c>
      <c r="CC4" s="83" t="s">
        <v>37</v>
      </c>
      <c r="CD4" s="83" t="s">
        <v>38</v>
      </c>
      <c r="CE4" s="83" t="s">
        <v>39</v>
      </c>
      <c r="CF4" s="82" t="s">
        <v>151</v>
      </c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</row>
    <row r="5" spans="1:124" s="84" customFormat="1">
      <c r="A5" s="61">
        <v>200</v>
      </c>
      <c r="B5" s="930" t="s">
        <v>152</v>
      </c>
      <c r="C5" s="931"/>
      <c r="D5" s="932"/>
      <c r="E5" s="60">
        <f>E7+E9+E10+E45+E6</f>
        <v>148</v>
      </c>
      <c r="F5" s="60">
        <f>F7+F9+F10+F45+F6</f>
        <v>115.71369</v>
      </c>
      <c r="G5" s="60">
        <f>F5/E5*100</f>
        <v>78.184925675675672</v>
      </c>
      <c r="H5" s="60">
        <f t="shared" ref="H5:H11" si="0">F5-E5</f>
        <v>-32.28631</v>
      </c>
      <c r="I5" s="60">
        <f>I7+I9+I10+I45</f>
        <v>190</v>
      </c>
      <c r="J5" s="60">
        <f>J7+J9+J10+J45</f>
        <v>149.57114000000001</v>
      </c>
      <c r="K5" s="60">
        <f>J5/I5*100</f>
        <v>78.721652631578948</v>
      </c>
      <c r="L5" s="61"/>
      <c r="M5" s="60">
        <f>M7+M9+M10+M45</f>
        <v>275</v>
      </c>
      <c r="N5" s="60">
        <f>N7+N9+N10+N45</f>
        <v>341.35309999999993</v>
      </c>
      <c r="O5" s="60">
        <f>N5/M5*100</f>
        <v>124.12839999999998</v>
      </c>
      <c r="P5" s="61">
        <f>N5-M5</f>
        <v>66.353099999999927</v>
      </c>
      <c r="Q5" s="60">
        <f>Q7+Q9+Q10+Q45+Q6</f>
        <v>277</v>
      </c>
      <c r="R5" s="60">
        <f>R7+R9+R10+R45+R6</f>
        <v>291.31182999999999</v>
      </c>
      <c r="S5" s="60">
        <f>R5/Q5*100</f>
        <v>105.16672563176894</v>
      </c>
      <c r="T5" s="60">
        <f>R5-Q5</f>
        <v>14.311829999999986</v>
      </c>
      <c r="U5" s="60">
        <f>U7+U9+U10+U45</f>
        <v>201</v>
      </c>
      <c r="V5" s="60">
        <f>V7+V9+V10+V45</f>
        <v>154.44793999999999</v>
      </c>
      <c r="W5" s="60">
        <f>V5/U5*100</f>
        <v>76.8397711442786</v>
      </c>
      <c r="X5" s="61">
        <f>V5-U5</f>
        <v>-46.552060000000012</v>
      </c>
      <c r="Y5" s="60">
        <f>Y7+Y9+Y10+Y45</f>
        <v>211</v>
      </c>
      <c r="Z5" s="60">
        <f>Z7+Z9+Z10+Z45</f>
        <v>148.33635999999998</v>
      </c>
      <c r="AA5" s="60">
        <f>Z5/Y5*100</f>
        <v>70.301592417061613</v>
      </c>
      <c r="AB5" s="61">
        <f t="shared" ref="AB5:AB19" si="1">Z5-Y5</f>
        <v>-62.663640000000015</v>
      </c>
      <c r="AC5" s="60">
        <f>AC7+AC9+AC10+AC45</f>
        <v>190</v>
      </c>
      <c r="AD5" s="60">
        <f>AD7+AD9+AD10+AD45</f>
        <v>167.31009</v>
      </c>
      <c r="AE5" s="60">
        <f>AD5/AC5*100</f>
        <v>88.057942105263152</v>
      </c>
      <c r="AF5" s="61">
        <f t="shared" ref="AF5:AF19" si="2">AD5-AC5</f>
        <v>-22.689909999999998</v>
      </c>
      <c r="AG5" s="60">
        <f t="shared" ref="AG5:AG65" si="3">E5+I5+M5+Q5+U5+Y5+AC5</f>
        <v>1492</v>
      </c>
      <c r="AH5" s="60">
        <f>AH7+AH9+AH10+AH45+AH6</f>
        <v>1368.0441499999999</v>
      </c>
      <c r="AI5" s="60">
        <f>AH5/AG5*100</f>
        <v>91.691967158176936</v>
      </c>
      <c r="AJ5" s="60">
        <f>AH5-AG5</f>
        <v>-123.95585000000005</v>
      </c>
      <c r="AK5" s="60">
        <f>AK7+AK9+AK10+AK45</f>
        <v>15</v>
      </c>
      <c r="AL5" s="60">
        <f>AL7+AL9+AL10+AL45</f>
        <v>168.98069000000001</v>
      </c>
      <c r="AM5" s="60">
        <f>AL5/AK5*100</f>
        <v>1126.5379333333333</v>
      </c>
      <c r="AN5" s="60">
        <f t="shared" ref="AN5:AN17" si="4">AL5-AK5</f>
        <v>153.98069000000001</v>
      </c>
      <c r="AO5" s="60">
        <f>AO7+AO9+AO10+AO45</f>
        <v>15</v>
      </c>
      <c r="AP5" s="60">
        <f>AP7+AP9+AP10+AP45</f>
        <v>22.95</v>
      </c>
      <c r="AQ5" s="60">
        <f>AP5/AO5*100</f>
        <v>153</v>
      </c>
      <c r="AR5" s="60">
        <f t="shared" ref="AR5:AR13" si="5">AP5-AO5</f>
        <v>7.9499999999999993</v>
      </c>
      <c r="AS5" s="60">
        <f>AS7+AS9+AS10+AS45+AS6</f>
        <v>15</v>
      </c>
      <c r="AT5" s="60">
        <f>AT7+AT9+AT10+AT45+AT6</f>
        <v>21.394659999999998</v>
      </c>
      <c r="AU5" s="60">
        <f>AT5/AS5*100</f>
        <v>142.63106666666664</v>
      </c>
      <c r="AV5" s="60">
        <f t="shared" ref="AV5:AV13" si="6">AT5-AS5</f>
        <v>6.3946599999999982</v>
      </c>
      <c r="AW5" s="60">
        <f>AW7+AW9+AW10+AW45</f>
        <v>15</v>
      </c>
      <c r="AX5" s="60">
        <f>AX7+AX9+AX10+AX45</f>
        <v>41.522950000000002</v>
      </c>
      <c r="AY5" s="60">
        <f>AX5/AW5*100</f>
        <v>276.81966666666671</v>
      </c>
      <c r="AZ5" s="60">
        <f t="shared" ref="AZ5:AZ13" si="7">AX5-AW5</f>
        <v>26.522950000000002</v>
      </c>
      <c r="BA5" s="60">
        <f t="shared" ref="BA5:BA65" si="8">AK5+AO5+AS5+AW5</f>
        <v>60</v>
      </c>
      <c r="BB5" s="60">
        <f>BB7+BB9+BB10+BB45</f>
        <v>254.84830000000002</v>
      </c>
      <c r="BC5" s="60">
        <f>BB5/BA5*100</f>
        <v>424.74716666666666</v>
      </c>
      <c r="BD5" s="60">
        <f t="shared" ref="BD5:BD13" si="9">BB5-BA5</f>
        <v>194.84830000000002</v>
      </c>
      <c r="BE5" s="60">
        <f>BE7+BE9+BE10+BE45</f>
        <v>0</v>
      </c>
      <c r="BF5" s="60">
        <f>BF7+BF9+BF10+BF45</f>
        <v>5.7712500000000002</v>
      </c>
      <c r="BG5" s="60" t="e">
        <f>BF5/BE5*100</f>
        <v>#DIV/0!</v>
      </c>
      <c r="BH5" s="60">
        <f t="shared" ref="BH5:BH13" si="10">BF5-BE5</f>
        <v>5.7712500000000002</v>
      </c>
      <c r="BI5" s="60">
        <f>BI7+BI9+BI10+BI45</f>
        <v>0</v>
      </c>
      <c r="BJ5" s="60">
        <f>BJ7+BJ9+BJ10+BJ45</f>
        <v>16.943460000000002</v>
      </c>
      <c r="BK5" s="60" t="e">
        <f>BJ5/BI5*100</f>
        <v>#DIV/0!</v>
      </c>
      <c r="BL5" s="60">
        <f>BJ5-BI5</f>
        <v>16.943460000000002</v>
      </c>
      <c r="BM5" s="60">
        <f>BM7+BM9+BM10+BM45</f>
        <v>15</v>
      </c>
      <c r="BN5" s="60">
        <f>BN7+BN9+BN10+BN45</f>
        <v>4.3944999999999999</v>
      </c>
      <c r="BO5" s="60">
        <f>BN5/BM5*100</f>
        <v>29.296666666666667</v>
      </c>
      <c r="BP5" s="60">
        <f>BN5-BM5</f>
        <v>-10.605499999999999</v>
      </c>
      <c r="BQ5" s="60">
        <f>BQ7+BQ9+BQ10+BQ45</f>
        <v>31</v>
      </c>
      <c r="BR5" s="60">
        <f>BR7+BR9+BR10+BR45</f>
        <v>1.5</v>
      </c>
      <c r="BS5" s="60">
        <f t="shared" ref="BS5:BS13" si="11">BR5/BQ5*100</f>
        <v>4.838709677419355</v>
      </c>
      <c r="BT5" s="61">
        <f>BR5-BQ5</f>
        <v>-29.5</v>
      </c>
      <c r="BU5" s="60">
        <f>BU7+BU9+BU10+BU45</f>
        <v>550</v>
      </c>
      <c r="BV5" s="43">
        <f>BV7+BV9+BV10+BV45</f>
        <v>299.25864000000001</v>
      </c>
      <c r="BW5" s="62">
        <f>BV5/BU5*100</f>
        <v>54.410661818181815</v>
      </c>
      <c r="BX5" s="61">
        <f>BV5-BU5</f>
        <v>-250.74135999999999</v>
      </c>
      <c r="BY5" s="43">
        <f>BY7+BY9+BY10+BY45</f>
        <v>20.5</v>
      </c>
      <c r="BZ5" s="43">
        <f>BZ7+BZ9+BZ10+BZ45</f>
        <v>11.6</v>
      </c>
      <c r="CA5" s="62">
        <f>BZ5/BY5*100</f>
        <v>56.58536585365853</v>
      </c>
      <c r="CB5" s="61">
        <f>BZ5-BY5</f>
        <v>-8.9</v>
      </c>
      <c r="CC5" s="60">
        <f t="shared" ref="CC5:CC10" si="12">AG5+BA5+BE5+BI5+BM5+BQ5+BU5+BY5</f>
        <v>2168.5</v>
      </c>
      <c r="CD5" s="60">
        <f>CD7+CD9+CD10+CD45+CD6</f>
        <v>1962.3603000000003</v>
      </c>
      <c r="CE5" s="60">
        <f t="shared" ref="CE5:CE66" si="13">CD5/CC5*100</f>
        <v>90.493903620013853</v>
      </c>
      <c r="CF5" s="60">
        <f t="shared" ref="CF5:CF66" si="14">CD5-CC5</f>
        <v>-206.13969999999972</v>
      </c>
      <c r="CH5" s="84">
        <f>F5+J5+N5+R5+V5+Z5+AD5+AL5+AP5+AT5+AX5+BF5+BJ5+BN5+BR5+BV5+BZ5</f>
        <v>1962.3602999999998</v>
      </c>
      <c r="CI5" s="84">
        <f>E5+I5+M5+Q5+U5+Y5+AC5+AG5+AK5+AO5+AS5+AW5+BE5+BI5+BM5+BQ5+BU5+BY5-AG5</f>
        <v>2168.5</v>
      </c>
      <c r="CK5" s="93">
        <f t="shared" ref="CK5:CK65" si="15">F5+J5+N5+R5+V5+Z5+AD5+AL5+AP5+AT5+AX5+BF5+BJ5+BN5+BR5+BV5+BZ5</f>
        <v>1962.3602999999998</v>
      </c>
    </row>
    <row r="6" spans="1:124" s="84" customFormat="1" hidden="1">
      <c r="A6" s="61">
        <v>211</v>
      </c>
      <c r="B6" s="85" t="s">
        <v>364</v>
      </c>
      <c r="C6" s="86"/>
      <c r="D6" s="87"/>
      <c r="E6" s="60">
        <v>0</v>
      </c>
      <c r="F6" s="60">
        <v>0</v>
      </c>
      <c r="G6" s="60" t="e">
        <f>F6/E6*100</f>
        <v>#DIV/0!</v>
      </c>
      <c r="H6" s="60">
        <f t="shared" si="0"/>
        <v>0</v>
      </c>
      <c r="I6" s="60"/>
      <c r="J6" s="60"/>
      <c r="K6" s="60"/>
      <c r="L6" s="61"/>
      <c r="M6" s="60"/>
      <c r="N6" s="60"/>
      <c r="O6" s="60"/>
      <c r="P6" s="61"/>
      <c r="Q6" s="60"/>
      <c r="R6" s="60"/>
      <c r="S6" s="60"/>
      <c r="T6" s="60"/>
      <c r="U6" s="60"/>
      <c r="V6" s="60"/>
      <c r="W6" s="60"/>
      <c r="X6" s="61"/>
      <c r="Y6" s="60"/>
      <c r="Z6" s="60"/>
      <c r="AA6" s="60"/>
      <c r="AB6" s="61"/>
      <c r="AC6" s="60"/>
      <c r="AD6" s="60"/>
      <c r="AE6" s="60"/>
      <c r="AF6" s="61"/>
      <c r="AG6" s="60">
        <f t="shared" si="3"/>
        <v>0</v>
      </c>
      <c r="AH6" s="60">
        <f>F6+R6</f>
        <v>0</v>
      </c>
      <c r="AI6" s="60" t="e">
        <f>AH6/AG6*100</f>
        <v>#DIV/0!</v>
      </c>
      <c r="AJ6" s="60">
        <f>AH6-AG6</f>
        <v>0</v>
      </c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 t="e">
        <f>AT6/AS6*100</f>
        <v>#DIV/0!</v>
      </c>
      <c r="AV6" s="60">
        <f t="shared" si="6"/>
        <v>0</v>
      </c>
      <c r="AW6" s="60"/>
      <c r="AX6" s="60"/>
      <c r="AY6" s="60"/>
      <c r="AZ6" s="60"/>
      <c r="BA6" s="60">
        <f t="shared" si="8"/>
        <v>0</v>
      </c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1"/>
      <c r="BU6" s="60"/>
      <c r="BV6" s="43"/>
      <c r="BW6" s="62"/>
      <c r="BX6" s="61"/>
      <c r="BY6" s="60"/>
      <c r="BZ6" s="60"/>
      <c r="CA6" s="62"/>
      <c r="CB6" s="61"/>
      <c r="CC6" s="60">
        <f t="shared" si="12"/>
        <v>0</v>
      </c>
      <c r="CD6" s="60">
        <f>F6+R6+AT6</f>
        <v>0</v>
      </c>
      <c r="CE6" s="60" t="e">
        <f t="shared" si="13"/>
        <v>#DIV/0!</v>
      </c>
      <c r="CF6" s="60">
        <f t="shared" si="14"/>
        <v>0</v>
      </c>
      <c r="CH6" s="84">
        <f t="shared" ref="CH6:CH66" si="16">F6+J6+N6+R6+V6+Z6+AD6+AL6+AP6+AT6+AX6+BF6+BJ6+BN6+BR6+BV6+BZ6</f>
        <v>0</v>
      </c>
      <c r="CI6" s="84">
        <f t="shared" ref="CI6:CI66" si="17">E6+I6+M6+Q6+U6+Y6+AC6+AG6+AK6+AO6+AS6+AW6+BE6+BI6+BM6+BQ6+BU6+BY6-AG6</f>
        <v>0</v>
      </c>
      <c r="CK6" s="93">
        <f t="shared" si="15"/>
        <v>0</v>
      </c>
    </row>
    <row r="7" spans="1:124" s="88" customFormat="1" ht="13.5">
      <c r="A7" s="70">
        <v>212</v>
      </c>
      <c r="B7" s="949" t="s">
        <v>68</v>
      </c>
      <c r="C7" s="950"/>
      <c r="D7" s="951"/>
      <c r="E7" s="63">
        <f>E8</f>
        <v>2</v>
      </c>
      <c r="F7" s="63">
        <f>F8</f>
        <v>0</v>
      </c>
      <c r="G7" s="60"/>
      <c r="H7" s="60">
        <f t="shared" si="0"/>
        <v>-2</v>
      </c>
      <c r="I7" s="63">
        <f>I8</f>
        <v>2</v>
      </c>
      <c r="J7" s="63">
        <f>J8</f>
        <v>0</v>
      </c>
      <c r="K7" s="70"/>
      <c r="L7" s="70"/>
      <c r="M7" s="63">
        <f>M8</f>
        <v>3</v>
      </c>
      <c r="N7" s="63">
        <f>N8</f>
        <v>0</v>
      </c>
      <c r="O7" s="63"/>
      <c r="P7" s="70">
        <f>N7-M7</f>
        <v>-3</v>
      </c>
      <c r="Q7" s="63">
        <f>Q8</f>
        <v>5</v>
      </c>
      <c r="R7" s="63">
        <f>R8</f>
        <v>0</v>
      </c>
      <c r="S7" s="63"/>
      <c r="T7" s="70"/>
      <c r="U7" s="63">
        <f>U8</f>
        <v>2</v>
      </c>
      <c r="V7" s="63">
        <f>V8</f>
        <v>0</v>
      </c>
      <c r="W7" s="70"/>
      <c r="X7" s="70">
        <f>V7-U7</f>
        <v>-2</v>
      </c>
      <c r="Y7" s="63">
        <f>Y8</f>
        <v>2</v>
      </c>
      <c r="Z7" s="63">
        <f>Z8</f>
        <v>0</v>
      </c>
      <c r="AA7" s="63"/>
      <c r="AB7" s="70">
        <f t="shared" si="1"/>
        <v>-2</v>
      </c>
      <c r="AC7" s="63">
        <f>AC8</f>
        <v>2</v>
      </c>
      <c r="AD7" s="63">
        <f>AD8</f>
        <v>0</v>
      </c>
      <c r="AE7" s="63"/>
      <c r="AF7" s="70"/>
      <c r="AG7" s="60">
        <f t="shared" si="3"/>
        <v>18</v>
      </c>
      <c r="AH7" s="63">
        <f>AH8</f>
        <v>0</v>
      </c>
      <c r="AI7" s="60">
        <f>AH7/AG7*100</f>
        <v>0</v>
      </c>
      <c r="AJ7" s="60">
        <f>AH7-AG7</f>
        <v>-18</v>
      </c>
      <c r="AK7" s="63">
        <f>AK8</f>
        <v>0</v>
      </c>
      <c r="AL7" s="63">
        <f>AL8</f>
        <v>0</v>
      </c>
      <c r="AM7" s="60"/>
      <c r="AN7" s="60">
        <f t="shared" si="4"/>
        <v>0</v>
      </c>
      <c r="AO7" s="63">
        <f>AO8</f>
        <v>0</v>
      </c>
      <c r="AP7" s="63">
        <f>AP8</f>
        <v>0</v>
      </c>
      <c r="AQ7" s="60"/>
      <c r="AR7" s="60">
        <f t="shared" si="5"/>
        <v>0</v>
      </c>
      <c r="AS7" s="63">
        <f>AS8</f>
        <v>0</v>
      </c>
      <c r="AT7" s="63">
        <f>AT8</f>
        <v>0</v>
      </c>
      <c r="AU7" s="60"/>
      <c r="AV7" s="60">
        <f t="shared" si="6"/>
        <v>0</v>
      </c>
      <c r="AW7" s="63">
        <f>AW8</f>
        <v>0</v>
      </c>
      <c r="AX7" s="63">
        <f>AX8</f>
        <v>14.787000000000001</v>
      </c>
      <c r="AY7" s="60"/>
      <c r="AZ7" s="60">
        <f t="shared" si="7"/>
        <v>14.787000000000001</v>
      </c>
      <c r="BA7" s="60">
        <f t="shared" si="8"/>
        <v>0</v>
      </c>
      <c r="BB7" s="63">
        <f>BB8</f>
        <v>14.787000000000001</v>
      </c>
      <c r="BC7" s="60"/>
      <c r="BD7" s="60">
        <f>BB7-BA7</f>
        <v>14.787000000000001</v>
      </c>
      <c r="BE7" s="63">
        <f>BE8</f>
        <v>0</v>
      </c>
      <c r="BF7" s="63">
        <f>BF8</f>
        <v>0</v>
      </c>
      <c r="BG7" s="60"/>
      <c r="BH7" s="60">
        <f t="shared" si="10"/>
        <v>0</v>
      </c>
      <c r="BI7" s="63">
        <f>BI8</f>
        <v>0</v>
      </c>
      <c r="BJ7" s="63">
        <f>BJ8</f>
        <v>0</v>
      </c>
      <c r="BK7" s="60"/>
      <c r="BL7" s="60">
        <f t="shared" ref="BL7:BL13" si="18">BJ7-BI7</f>
        <v>0</v>
      </c>
      <c r="BM7" s="63">
        <f>BM8</f>
        <v>0</v>
      </c>
      <c r="BN7" s="63">
        <f>BN8</f>
        <v>0</v>
      </c>
      <c r="BO7" s="60"/>
      <c r="BP7" s="60">
        <f t="shared" ref="BP7:BP13" si="19">BN7-BM7</f>
        <v>0</v>
      </c>
      <c r="BQ7" s="63">
        <f>BQ8</f>
        <v>2</v>
      </c>
      <c r="BR7" s="63">
        <f>BR8</f>
        <v>0</v>
      </c>
      <c r="BS7" s="63">
        <f t="shared" si="11"/>
        <v>0</v>
      </c>
      <c r="BT7" s="70">
        <f>BR7-BQ7</f>
        <v>-2</v>
      </c>
      <c r="BU7" s="63">
        <f>BU8</f>
        <v>30</v>
      </c>
      <c r="BV7" s="101">
        <f>BV8</f>
        <v>0.5</v>
      </c>
      <c r="BW7" s="64">
        <f>BV7/BU7*100</f>
        <v>1.6666666666666667</v>
      </c>
      <c r="BX7" s="70">
        <f t="shared" ref="BX7:BX66" si="20">BV7-BU7</f>
        <v>-29.5</v>
      </c>
      <c r="BY7" s="101">
        <f>BY8</f>
        <v>2.5</v>
      </c>
      <c r="BZ7" s="101">
        <f>BZ8</f>
        <v>0</v>
      </c>
      <c r="CA7" s="64">
        <f>BZ7/BY7*100</f>
        <v>0</v>
      </c>
      <c r="CB7" s="70">
        <f>BZ7-BY7</f>
        <v>-2.5</v>
      </c>
      <c r="CC7" s="60">
        <f t="shared" si="12"/>
        <v>52.5</v>
      </c>
      <c r="CD7" s="63">
        <f>CD8</f>
        <v>15.287000000000001</v>
      </c>
      <c r="CE7" s="63">
        <f t="shared" si="13"/>
        <v>29.118095238095236</v>
      </c>
      <c r="CF7" s="63">
        <f t="shared" si="14"/>
        <v>-37.213000000000001</v>
      </c>
      <c r="CH7" s="84">
        <f t="shared" si="16"/>
        <v>15.287000000000001</v>
      </c>
      <c r="CI7" s="84">
        <f t="shared" si="17"/>
        <v>52.5</v>
      </c>
      <c r="CK7" s="93">
        <f t="shared" si="15"/>
        <v>15.287000000000001</v>
      </c>
    </row>
    <row r="8" spans="1:124">
      <c r="A8" s="69"/>
      <c r="B8" s="927" t="s">
        <v>153</v>
      </c>
      <c r="C8" s="928"/>
      <c r="D8" s="929"/>
      <c r="E8" s="55">
        <v>2</v>
      </c>
      <c r="F8" s="55"/>
      <c r="G8" s="55"/>
      <c r="H8" s="56">
        <f t="shared" si="0"/>
        <v>-2</v>
      </c>
      <c r="I8" s="55">
        <v>2</v>
      </c>
      <c r="J8" s="55"/>
      <c r="K8" s="69"/>
      <c r="L8" s="69"/>
      <c r="M8" s="55">
        <v>3</v>
      </c>
      <c r="N8" s="55"/>
      <c r="O8" s="55"/>
      <c r="P8" s="69">
        <f>N8-M8</f>
        <v>-3</v>
      </c>
      <c r="Q8" s="55">
        <v>5</v>
      </c>
      <c r="R8" s="55"/>
      <c r="S8" s="55"/>
      <c r="T8" s="69"/>
      <c r="U8" s="55">
        <v>2</v>
      </c>
      <c r="V8" s="55"/>
      <c r="W8" s="69"/>
      <c r="X8" s="69">
        <f>V8-U8</f>
        <v>-2</v>
      </c>
      <c r="Y8" s="55">
        <v>2</v>
      </c>
      <c r="Z8" s="55"/>
      <c r="AA8" s="55"/>
      <c r="AB8" s="69">
        <f t="shared" si="1"/>
        <v>-2</v>
      </c>
      <c r="AC8" s="55">
        <v>2</v>
      </c>
      <c r="AD8" s="55"/>
      <c r="AE8" s="55"/>
      <c r="AF8" s="69"/>
      <c r="AG8" s="53">
        <f t="shared" si="3"/>
        <v>18</v>
      </c>
      <c r="AH8" s="55">
        <f>F8+J8+N8+R8+V8+Z8+AD8</f>
        <v>0</v>
      </c>
      <c r="AI8" s="53">
        <f>AH8/AG8*100</f>
        <v>0</v>
      </c>
      <c r="AJ8" s="55">
        <f>AH8-AG8</f>
        <v>-18</v>
      </c>
      <c r="AK8" s="55"/>
      <c r="AL8" s="55"/>
      <c r="AM8" s="55"/>
      <c r="AN8" s="56">
        <f t="shared" si="4"/>
        <v>0</v>
      </c>
      <c r="AO8" s="55"/>
      <c r="AP8" s="55"/>
      <c r="AQ8" s="55"/>
      <c r="AR8" s="56">
        <f t="shared" si="5"/>
        <v>0</v>
      </c>
      <c r="AS8" s="55"/>
      <c r="AT8" s="55"/>
      <c r="AU8" s="55"/>
      <c r="AV8" s="56">
        <f t="shared" si="6"/>
        <v>0</v>
      </c>
      <c r="AW8" s="55"/>
      <c r="AX8" s="55">
        <v>14.787000000000001</v>
      </c>
      <c r="AY8" s="55"/>
      <c r="AZ8" s="56">
        <f t="shared" si="7"/>
        <v>14.787000000000001</v>
      </c>
      <c r="BA8" s="53">
        <f t="shared" si="8"/>
        <v>0</v>
      </c>
      <c r="BB8" s="55">
        <f>AL8+AP8+AT8+AX8</f>
        <v>14.787000000000001</v>
      </c>
      <c r="BC8" s="55"/>
      <c r="BD8" s="55">
        <f>BB8-BA8</f>
        <v>14.787000000000001</v>
      </c>
      <c r="BE8" s="55"/>
      <c r="BF8" s="55"/>
      <c r="BG8" s="55"/>
      <c r="BH8" s="56">
        <f t="shared" si="10"/>
        <v>0</v>
      </c>
      <c r="BI8" s="55"/>
      <c r="BJ8" s="55"/>
      <c r="BK8" s="55"/>
      <c r="BL8" s="56">
        <f t="shared" si="18"/>
        <v>0</v>
      </c>
      <c r="BM8" s="55"/>
      <c r="BN8" s="55"/>
      <c r="BO8" s="55"/>
      <c r="BP8" s="56">
        <f t="shared" si="19"/>
        <v>0</v>
      </c>
      <c r="BQ8" s="55">
        <v>2</v>
      </c>
      <c r="BR8" s="55"/>
      <c r="BS8" s="55">
        <f t="shared" si="11"/>
        <v>0</v>
      </c>
      <c r="BT8" s="69">
        <f>BR8-BQ8</f>
        <v>-2</v>
      </c>
      <c r="BU8" s="55">
        <v>30</v>
      </c>
      <c r="BV8" s="100">
        <v>0.5</v>
      </c>
      <c r="BW8" s="57">
        <f>BV8/BU8*100</f>
        <v>1.6666666666666667</v>
      </c>
      <c r="BX8" s="69">
        <f t="shared" si="20"/>
        <v>-29.5</v>
      </c>
      <c r="BY8" s="103">
        <v>2.5</v>
      </c>
      <c r="BZ8" s="103"/>
      <c r="CA8" s="69"/>
      <c r="CB8" s="69"/>
      <c r="CC8" s="55">
        <f t="shared" si="12"/>
        <v>52.5</v>
      </c>
      <c r="CD8" s="55">
        <f>R8+V8+Z8+AD8+BR8+BV8+F8+J8+N8+AL8+BZ8+AP8+AT8+AX8+BF8</f>
        <v>15.287000000000001</v>
      </c>
      <c r="CE8" s="55">
        <f t="shared" si="13"/>
        <v>29.118095238095236</v>
      </c>
      <c r="CF8" s="55">
        <f t="shared" si="14"/>
        <v>-37.213000000000001</v>
      </c>
      <c r="CH8" s="89">
        <f t="shared" si="16"/>
        <v>15.287000000000001</v>
      </c>
      <c r="CI8" s="84">
        <f t="shared" si="17"/>
        <v>52.5</v>
      </c>
      <c r="CK8" s="93">
        <f t="shared" si="15"/>
        <v>15.287000000000001</v>
      </c>
    </row>
    <row r="9" spans="1:124" hidden="1">
      <c r="A9" s="69">
        <v>213</v>
      </c>
      <c r="B9" s="952" t="s">
        <v>154</v>
      </c>
      <c r="C9" s="953"/>
      <c r="D9" s="954"/>
      <c r="E9" s="55"/>
      <c r="F9" s="55"/>
      <c r="G9" s="53"/>
      <c r="H9" s="55">
        <f t="shared" si="0"/>
        <v>0</v>
      </c>
      <c r="I9" s="55"/>
      <c r="J9" s="55"/>
      <c r="K9" s="55"/>
      <c r="L9" s="69">
        <f t="shared" ref="L9:L19" si="21">J9-I9</f>
        <v>0</v>
      </c>
      <c r="M9" s="55"/>
      <c r="N9" s="55"/>
      <c r="O9" s="53"/>
      <c r="P9" s="69">
        <f>N9-M9</f>
        <v>0</v>
      </c>
      <c r="Q9" s="55"/>
      <c r="R9" s="55"/>
      <c r="S9" s="55"/>
      <c r="T9" s="69"/>
      <c r="U9" s="55"/>
      <c r="V9" s="55"/>
      <c r="W9" s="69"/>
      <c r="X9" s="69"/>
      <c r="Y9" s="55"/>
      <c r="Z9" s="55"/>
      <c r="AA9" s="55"/>
      <c r="AB9" s="69">
        <f t="shared" si="1"/>
        <v>0</v>
      </c>
      <c r="AC9" s="55"/>
      <c r="AD9" s="55"/>
      <c r="AE9" s="55"/>
      <c r="AF9" s="69"/>
      <c r="AG9" s="53">
        <f t="shared" si="3"/>
        <v>0</v>
      </c>
      <c r="AH9" s="55"/>
      <c r="AI9" s="55"/>
      <c r="AJ9" s="55"/>
      <c r="AK9" s="55"/>
      <c r="AL9" s="55"/>
      <c r="AM9" s="53"/>
      <c r="AN9" s="55">
        <f t="shared" si="4"/>
        <v>0</v>
      </c>
      <c r="AO9" s="55"/>
      <c r="AP9" s="55"/>
      <c r="AQ9" s="53"/>
      <c r="AR9" s="55">
        <f t="shared" si="5"/>
        <v>0</v>
      </c>
      <c r="AS9" s="55"/>
      <c r="AT9" s="55"/>
      <c r="AU9" s="53"/>
      <c r="AV9" s="55">
        <f t="shared" si="6"/>
        <v>0</v>
      </c>
      <c r="AW9" s="55"/>
      <c r="AX9" s="55"/>
      <c r="AY9" s="53"/>
      <c r="AZ9" s="55">
        <f t="shared" si="7"/>
        <v>0</v>
      </c>
      <c r="BA9" s="53">
        <f t="shared" si="8"/>
        <v>0</v>
      </c>
      <c r="BB9" s="55"/>
      <c r="BC9" s="53"/>
      <c r="BD9" s="55">
        <f t="shared" si="9"/>
        <v>0</v>
      </c>
      <c r="BE9" s="55"/>
      <c r="BF9" s="55"/>
      <c r="BG9" s="53"/>
      <c r="BH9" s="55">
        <f t="shared" si="10"/>
        <v>0</v>
      </c>
      <c r="BI9" s="55"/>
      <c r="BJ9" s="55"/>
      <c r="BK9" s="53"/>
      <c r="BL9" s="55">
        <f t="shared" si="18"/>
        <v>0</v>
      </c>
      <c r="BM9" s="55"/>
      <c r="BN9" s="55"/>
      <c r="BO9" s="53"/>
      <c r="BP9" s="55">
        <f t="shared" si="19"/>
        <v>0</v>
      </c>
      <c r="BQ9" s="55"/>
      <c r="BR9" s="55"/>
      <c r="BS9" s="55"/>
      <c r="BT9" s="69"/>
      <c r="BU9" s="55"/>
      <c r="BV9" s="100"/>
      <c r="BW9" s="57"/>
      <c r="BX9" s="69"/>
      <c r="BY9" s="69"/>
      <c r="BZ9" s="69"/>
      <c r="CA9" s="69"/>
      <c r="CB9" s="69"/>
      <c r="CC9" s="55">
        <f t="shared" si="12"/>
        <v>0</v>
      </c>
      <c r="CD9" s="55">
        <f>R9+V9+Z9+AD9+BR9+BV9+F9+J9+N9+AL9+BZ9+AP9+AT9+AX9+BF9</f>
        <v>0</v>
      </c>
      <c r="CE9" s="55"/>
      <c r="CF9" s="55"/>
      <c r="CH9" s="89">
        <f t="shared" si="16"/>
        <v>0</v>
      </c>
      <c r="CI9" s="84">
        <f t="shared" si="17"/>
        <v>0</v>
      </c>
      <c r="CK9" s="93">
        <f t="shared" si="15"/>
        <v>0</v>
      </c>
    </row>
    <row r="10" spans="1:124" s="84" customFormat="1">
      <c r="A10" s="61">
        <v>220</v>
      </c>
      <c r="B10" s="930" t="s">
        <v>72</v>
      </c>
      <c r="C10" s="931"/>
      <c r="D10" s="932"/>
      <c r="E10" s="60">
        <f>E11+E12+E16+E25+E14</f>
        <v>146</v>
      </c>
      <c r="F10" s="60">
        <f>F11+F12+F16+F25+F14</f>
        <v>115.16323</v>
      </c>
      <c r="G10" s="60">
        <f t="shared" ref="G10:G17" si="22">F10/E10*100</f>
        <v>78.878924657534242</v>
      </c>
      <c r="H10" s="60">
        <f t="shared" si="0"/>
        <v>-30.836770000000001</v>
      </c>
      <c r="I10" s="60">
        <f>I11+I12+I16+I25+I14</f>
        <v>188</v>
      </c>
      <c r="J10" s="60">
        <f>J11+J12+J16+J25+J14</f>
        <v>149.00979000000001</v>
      </c>
      <c r="K10" s="60">
        <f>J10/I10*100</f>
        <v>79.260526595744679</v>
      </c>
      <c r="L10" s="61"/>
      <c r="M10" s="60">
        <f>M11+M12+M16+M25+M14</f>
        <v>272</v>
      </c>
      <c r="N10" s="60">
        <f>N11+N12+N16+N25+N14</f>
        <v>340.85309999999993</v>
      </c>
      <c r="O10" s="60">
        <f>N10/M10*100</f>
        <v>125.31363970588232</v>
      </c>
      <c r="P10" s="61">
        <f t="shared" ref="P10:P66" si="23">N10-M10</f>
        <v>68.853099999999927</v>
      </c>
      <c r="Q10" s="60">
        <f>Q11+Q12+Q16+Q25+Q14</f>
        <v>272</v>
      </c>
      <c r="R10" s="60">
        <f>R11+R12+R16+R25+R14</f>
        <v>291.31182999999999</v>
      </c>
      <c r="S10" s="60">
        <f t="shared" ref="S10:S17" si="24">R10/Q10*100</f>
        <v>107.0999375</v>
      </c>
      <c r="T10" s="60">
        <f>R10-Q10</f>
        <v>19.311829999999986</v>
      </c>
      <c r="U10" s="60">
        <f>U11+U12+U16+U25+U14</f>
        <v>199</v>
      </c>
      <c r="V10" s="60">
        <f>V11+V12+V16+V25+V14</f>
        <v>146.10545999999999</v>
      </c>
      <c r="W10" s="60">
        <f>V10/U10*100</f>
        <v>73.419829145728642</v>
      </c>
      <c r="X10" s="61">
        <f t="shared" ref="X10:X17" si="25">V10-U10</f>
        <v>-52.894540000000006</v>
      </c>
      <c r="Y10" s="60">
        <f>Y11+Y12+Y16+Y25+Y14</f>
        <v>209</v>
      </c>
      <c r="Z10" s="60">
        <f>Z11+Z12+Z16+Z25+Z14</f>
        <v>144.63636</v>
      </c>
      <c r="AA10" s="60">
        <f>Z10/Y10*100</f>
        <v>69.203999999999994</v>
      </c>
      <c r="AB10" s="61">
        <f t="shared" si="1"/>
        <v>-64.363640000000004</v>
      </c>
      <c r="AC10" s="60">
        <f>AC11+AC12+AC16+AC25+AC14</f>
        <v>188</v>
      </c>
      <c r="AD10" s="60">
        <f>AD11+AD12+AD16+AD25+AD14</f>
        <v>166.60693000000001</v>
      </c>
      <c r="AE10" s="60">
        <f>AD10/AC10*100</f>
        <v>88.62070744680851</v>
      </c>
      <c r="AF10" s="61">
        <f t="shared" si="2"/>
        <v>-21.393069999999994</v>
      </c>
      <c r="AG10" s="60">
        <f t="shared" si="3"/>
        <v>1474</v>
      </c>
      <c r="AH10" s="60">
        <f>AH11+AH12+AH16+AH25+AH14</f>
        <v>1353.6867</v>
      </c>
      <c r="AI10" s="60">
        <f>AH10/AG10*100</f>
        <v>91.837632293080048</v>
      </c>
      <c r="AJ10" s="60">
        <f t="shared" ref="AJ10:AJ35" si="26">AH10-AG10</f>
        <v>-120.31330000000003</v>
      </c>
      <c r="AK10" s="60">
        <f>AK11+AK12+AK16+AK25+AK14</f>
        <v>15</v>
      </c>
      <c r="AL10" s="60">
        <f>AL11+AL12+AL16+AL25+AL14</f>
        <v>168.98069000000001</v>
      </c>
      <c r="AM10" s="60">
        <f t="shared" ref="AM10:AM17" si="27">AL10/AK10*100</f>
        <v>1126.5379333333333</v>
      </c>
      <c r="AN10" s="60">
        <f t="shared" si="4"/>
        <v>153.98069000000001</v>
      </c>
      <c r="AO10" s="60">
        <f>AO11+AO12+AO16+AO25+AO14</f>
        <v>15</v>
      </c>
      <c r="AP10" s="60">
        <f>AP11+AP12+AP16+AP25+AP14</f>
        <v>20.95</v>
      </c>
      <c r="AQ10" s="60">
        <f>AP10/AO10*100</f>
        <v>139.66666666666669</v>
      </c>
      <c r="AR10" s="60">
        <f t="shared" si="5"/>
        <v>5.9499999999999993</v>
      </c>
      <c r="AS10" s="60">
        <f>AS11+AS12+AS16+AS25+AS14</f>
        <v>15</v>
      </c>
      <c r="AT10" s="60">
        <f>AT11+AT12+AT16+AT25+AT14</f>
        <v>18.394659999999998</v>
      </c>
      <c r="AU10" s="60">
        <f>AT10/AS10*100</f>
        <v>122.63106666666665</v>
      </c>
      <c r="AV10" s="60">
        <f t="shared" si="6"/>
        <v>3.3946599999999982</v>
      </c>
      <c r="AW10" s="60">
        <f>AW11+AW12+AW16+AW25+AW14</f>
        <v>15</v>
      </c>
      <c r="AX10" s="60">
        <f>AX11+AX12+AX16+AX25+AX14</f>
        <v>26.235949999999999</v>
      </c>
      <c r="AY10" s="60">
        <f>AX10/AW10*100</f>
        <v>174.90633333333332</v>
      </c>
      <c r="AZ10" s="60">
        <f t="shared" si="7"/>
        <v>11.235949999999999</v>
      </c>
      <c r="BA10" s="60">
        <f t="shared" si="8"/>
        <v>60</v>
      </c>
      <c r="BB10" s="60">
        <f>BB11+BB12+BB16+BB25+BB14</f>
        <v>234.56130000000002</v>
      </c>
      <c r="BC10" s="60">
        <f>BB10/BA10*100</f>
        <v>390.93549999999999</v>
      </c>
      <c r="BD10" s="60">
        <f t="shared" si="9"/>
        <v>174.56130000000002</v>
      </c>
      <c r="BE10" s="60">
        <f>BE11+BE12+BE16+BE25+BE14</f>
        <v>0</v>
      </c>
      <c r="BF10" s="60">
        <f>BF11+BF12+BF16+BF25+BF14</f>
        <v>5.7712500000000002</v>
      </c>
      <c r="BG10" s="60" t="e">
        <f>BF10/BE10*100</f>
        <v>#DIV/0!</v>
      </c>
      <c r="BH10" s="60">
        <f t="shared" si="10"/>
        <v>5.7712500000000002</v>
      </c>
      <c r="BI10" s="60">
        <f>BI11+BI12+BI16+BI25+BI14</f>
        <v>0</v>
      </c>
      <c r="BJ10" s="60">
        <f>BJ11+BJ12+BJ16+BJ25+BJ14</f>
        <v>16.943460000000002</v>
      </c>
      <c r="BK10" s="60" t="e">
        <f>BJ10/BI10*100</f>
        <v>#DIV/0!</v>
      </c>
      <c r="BL10" s="60">
        <f t="shared" si="18"/>
        <v>16.943460000000002</v>
      </c>
      <c r="BM10" s="60">
        <f>BM11+BM12+BM16+BM25+BM14</f>
        <v>15</v>
      </c>
      <c r="BN10" s="60">
        <f>BN11+BN12+BN16+BN25+BN14</f>
        <v>4.3944999999999999</v>
      </c>
      <c r="BO10" s="60">
        <f>BN10/BM10*100</f>
        <v>29.296666666666667</v>
      </c>
      <c r="BP10" s="60">
        <f t="shared" si="19"/>
        <v>-10.605499999999999</v>
      </c>
      <c r="BQ10" s="60">
        <f>BQ11+BQ12+BQ16+BQ25</f>
        <v>21</v>
      </c>
      <c r="BR10" s="60">
        <f>BR11+BR12+BR16+BR25</f>
        <v>0.5</v>
      </c>
      <c r="BS10" s="60">
        <f t="shared" si="11"/>
        <v>2.3809523809523809</v>
      </c>
      <c r="BT10" s="61">
        <f t="shared" ref="BT10:BT17" si="28">BR10-BQ10</f>
        <v>-20.5</v>
      </c>
      <c r="BU10" s="60">
        <f>BU11+BU12+BU16+BU25+BU15</f>
        <v>239</v>
      </c>
      <c r="BV10" s="43">
        <f>BV11+BV12+BV16+BV25+BV15</f>
        <v>147.51664</v>
      </c>
      <c r="BW10" s="62">
        <f>BV10/BU10*100</f>
        <v>61.722443514644354</v>
      </c>
      <c r="BX10" s="61">
        <f t="shared" si="20"/>
        <v>-91.483360000000005</v>
      </c>
      <c r="BY10" s="60">
        <f>BY11+BY12+BY16+BY25</f>
        <v>18</v>
      </c>
      <c r="BZ10" s="43">
        <f>BZ11+BZ12+BZ16+BZ25</f>
        <v>5.0999999999999996</v>
      </c>
      <c r="CA10" s="62">
        <f>BZ10/BY10*100</f>
        <v>28.333333333333332</v>
      </c>
      <c r="CB10" s="61">
        <f>BZ10-BY10</f>
        <v>-12.9</v>
      </c>
      <c r="CC10" s="60">
        <f t="shared" si="12"/>
        <v>1827</v>
      </c>
      <c r="CD10" s="60">
        <f>CD11+CD12+CD16+CD25+CD14+CD15</f>
        <v>1768.4738500000003</v>
      </c>
      <c r="CE10" s="60">
        <f t="shared" si="13"/>
        <v>96.796598248494817</v>
      </c>
      <c r="CF10" s="60">
        <f t="shared" si="14"/>
        <v>-58.526149999999689</v>
      </c>
      <c r="CH10" s="84">
        <f t="shared" si="16"/>
        <v>1768.4738499999999</v>
      </c>
      <c r="CI10" s="84">
        <f t="shared" si="17"/>
        <v>1827</v>
      </c>
      <c r="CK10" s="93">
        <f t="shared" si="15"/>
        <v>1768.4738499999999</v>
      </c>
    </row>
    <row r="11" spans="1:124">
      <c r="A11" s="69">
        <v>221</v>
      </c>
      <c r="B11" s="952" t="s">
        <v>73</v>
      </c>
      <c r="C11" s="953"/>
      <c r="D11" s="954"/>
      <c r="E11" s="55">
        <v>32</v>
      </c>
      <c r="F11" s="55">
        <v>5.7340400000000002</v>
      </c>
      <c r="G11" s="55">
        <f t="shared" si="22"/>
        <v>17.918875</v>
      </c>
      <c r="H11" s="55">
        <f t="shared" si="0"/>
        <v>-26.26596</v>
      </c>
      <c r="I11" s="55">
        <v>32</v>
      </c>
      <c r="J11" s="55">
        <f>18.30215+5</f>
        <v>23.302150000000001</v>
      </c>
      <c r="K11" s="55">
        <f>J11/I11*100</f>
        <v>72.819218750000005</v>
      </c>
      <c r="L11" s="69">
        <f t="shared" si="21"/>
        <v>-8.697849999999999</v>
      </c>
      <c r="M11" s="55">
        <v>37</v>
      </c>
      <c r="N11" s="55">
        <v>8.2826400000000007</v>
      </c>
      <c r="O11" s="55">
        <f>N11/M11*100</f>
        <v>22.385513513513516</v>
      </c>
      <c r="P11" s="69">
        <f t="shared" si="23"/>
        <v>-28.717359999999999</v>
      </c>
      <c r="Q11" s="55">
        <v>37</v>
      </c>
      <c r="R11" s="55">
        <v>15.83032</v>
      </c>
      <c r="S11" s="56">
        <f t="shared" si="24"/>
        <v>42.784648648648648</v>
      </c>
      <c r="T11" s="69">
        <f>R11-Q11</f>
        <v>-21.16968</v>
      </c>
      <c r="U11" s="55">
        <v>32</v>
      </c>
      <c r="V11" s="55">
        <v>18.21491</v>
      </c>
      <c r="W11" s="55">
        <f>V11/U11*100</f>
        <v>56.92159375</v>
      </c>
      <c r="X11" s="55">
        <f t="shared" si="25"/>
        <v>-13.78509</v>
      </c>
      <c r="Y11" s="55">
        <v>37</v>
      </c>
      <c r="Z11" s="55">
        <v>7.3726399999999996</v>
      </c>
      <c r="AA11" s="55">
        <f>Z11/Y11*100</f>
        <v>19.926054054054056</v>
      </c>
      <c r="AB11" s="69">
        <f t="shared" si="1"/>
        <v>-29.627359999999999</v>
      </c>
      <c r="AC11" s="55">
        <v>32</v>
      </c>
      <c r="AD11" s="55">
        <v>17.703880000000002</v>
      </c>
      <c r="AE11" s="55">
        <f>AD11/AC11*100</f>
        <v>55.324625000000005</v>
      </c>
      <c r="AF11" s="69">
        <f t="shared" si="2"/>
        <v>-14.296119999999998</v>
      </c>
      <c r="AG11" s="53">
        <f t="shared" si="3"/>
        <v>239</v>
      </c>
      <c r="AH11" s="55">
        <f>F11+J11+N11+R11+V11+Z11+AD11</f>
        <v>96.440580000000011</v>
      </c>
      <c r="AI11" s="55">
        <f>AH11/AG11*100</f>
        <v>40.351707112970715</v>
      </c>
      <c r="AJ11" s="55">
        <f t="shared" si="26"/>
        <v>-142.55941999999999</v>
      </c>
      <c r="AK11" s="55">
        <v>10</v>
      </c>
      <c r="AL11" s="55">
        <v>2</v>
      </c>
      <c r="AM11" s="55">
        <f t="shared" si="27"/>
        <v>20</v>
      </c>
      <c r="AN11" s="55">
        <f t="shared" si="4"/>
        <v>-8</v>
      </c>
      <c r="AO11" s="55">
        <v>10</v>
      </c>
      <c r="AP11" s="55"/>
      <c r="AQ11" s="55">
        <f>AP11/AO11*100</f>
        <v>0</v>
      </c>
      <c r="AR11" s="55">
        <f t="shared" si="5"/>
        <v>-10</v>
      </c>
      <c r="AS11" s="55">
        <v>10</v>
      </c>
      <c r="AT11" s="55"/>
      <c r="AU11" s="55">
        <f>AT11/AS11*100</f>
        <v>0</v>
      </c>
      <c r="AV11" s="55">
        <f t="shared" si="6"/>
        <v>-10</v>
      </c>
      <c r="AW11" s="55">
        <v>10</v>
      </c>
      <c r="AX11" s="55"/>
      <c r="AY11" s="55">
        <f>AX11/AW11*100</f>
        <v>0</v>
      </c>
      <c r="AZ11" s="55">
        <f t="shared" si="7"/>
        <v>-10</v>
      </c>
      <c r="BA11" s="53">
        <f t="shared" si="8"/>
        <v>40</v>
      </c>
      <c r="BB11" s="55">
        <f>AL11+AP11+AT11+AX11</f>
        <v>2</v>
      </c>
      <c r="BC11" s="55">
        <f>BB11/BA11*100</f>
        <v>5</v>
      </c>
      <c r="BD11" s="55">
        <f t="shared" si="9"/>
        <v>-38</v>
      </c>
      <c r="BE11" s="55"/>
      <c r="BF11" s="55">
        <v>5.7712500000000002</v>
      </c>
      <c r="BG11" s="55"/>
      <c r="BH11" s="55">
        <f t="shared" si="10"/>
        <v>5.7712500000000002</v>
      </c>
      <c r="BI11" s="55"/>
      <c r="BJ11" s="55">
        <v>6.3034600000000003</v>
      </c>
      <c r="BK11" s="55"/>
      <c r="BL11" s="55">
        <f t="shared" si="18"/>
        <v>6.3034600000000003</v>
      </c>
      <c r="BM11" s="55">
        <v>3</v>
      </c>
      <c r="BN11" s="55">
        <v>4.3944999999999999</v>
      </c>
      <c r="BO11" s="55">
        <f>BN11/BM11*100</f>
        <v>146.48333333333332</v>
      </c>
      <c r="BP11" s="55">
        <f t="shared" si="19"/>
        <v>1.3944999999999999</v>
      </c>
      <c r="BQ11" s="55"/>
      <c r="BR11" s="55"/>
      <c r="BS11" s="55"/>
      <c r="BT11" s="69">
        <f t="shared" si="28"/>
        <v>0</v>
      </c>
      <c r="BU11" s="55">
        <v>53</v>
      </c>
      <c r="BV11" s="100">
        <v>26.607800000000001</v>
      </c>
      <c r="BW11" s="57">
        <f>BV11/BU11*100</f>
        <v>50.203396226415094</v>
      </c>
      <c r="BX11" s="69">
        <f t="shared" si="20"/>
        <v>-26.392199999999999</v>
      </c>
      <c r="BY11" s="69"/>
      <c r="BZ11" s="69"/>
      <c r="CA11" s="69"/>
      <c r="CB11" s="69"/>
      <c r="CC11" s="55">
        <f>AG11+BA11+BE11+BI11+BM11+BQ11+BU11+BY11</f>
        <v>335</v>
      </c>
      <c r="CD11" s="55">
        <f>R11+V11+Z11+AD11+BR11+BV11+F11+J11+N11+AL11+BZ11+AP11+AT11+AX11+BF11+BN11+BJ11</f>
        <v>141.51759000000001</v>
      </c>
      <c r="CE11" s="55">
        <f t="shared" si="13"/>
        <v>42.244056716417916</v>
      </c>
      <c r="CF11" s="55">
        <f t="shared" si="14"/>
        <v>-193.48240999999999</v>
      </c>
      <c r="CG11" s="59">
        <v>54.6</v>
      </c>
      <c r="CH11" s="89">
        <f t="shared" si="16"/>
        <v>141.51759000000001</v>
      </c>
      <c r="CI11" s="84">
        <f t="shared" si="17"/>
        <v>335</v>
      </c>
      <c r="CK11" s="93">
        <f t="shared" si="15"/>
        <v>141.51759000000001</v>
      </c>
    </row>
    <row r="12" spans="1:124" s="88" customFormat="1" ht="13.5">
      <c r="A12" s="70">
        <v>222</v>
      </c>
      <c r="B12" s="949" t="s">
        <v>155</v>
      </c>
      <c r="C12" s="950"/>
      <c r="D12" s="951"/>
      <c r="E12" s="63">
        <f>E13</f>
        <v>0</v>
      </c>
      <c r="F12" s="63">
        <f>F13</f>
        <v>0</v>
      </c>
      <c r="G12" s="60"/>
      <c r="H12" s="63">
        <f t="shared" ref="H12:H46" si="29">F12-E12</f>
        <v>0</v>
      </c>
      <c r="I12" s="63">
        <f>I13</f>
        <v>0</v>
      </c>
      <c r="J12" s="63"/>
      <c r="K12" s="63"/>
      <c r="L12" s="70">
        <f t="shared" si="21"/>
        <v>0</v>
      </c>
      <c r="M12" s="63">
        <f>M13</f>
        <v>0</v>
      </c>
      <c r="N12" s="63"/>
      <c r="O12" s="63"/>
      <c r="P12" s="70">
        <f t="shared" si="23"/>
        <v>0</v>
      </c>
      <c r="Q12" s="63">
        <f>Q13</f>
        <v>0</v>
      </c>
      <c r="R12" s="63">
        <f>R13</f>
        <v>0</v>
      </c>
      <c r="S12" s="63" t="e">
        <f t="shared" si="24"/>
        <v>#DIV/0!</v>
      </c>
      <c r="T12" s="63">
        <f>R12-Q12</f>
        <v>0</v>
      </c>
      <c r="U12" s="63">
        <f>U13</f>
        <v>0</v>
      </c>
      <c r="V12" s="63"/>
      <c r="W12" s="63"/>
      <c r="X12" s="70">
        <f t="shared" si="25"/>
        <v>0</v>
      </c>
      <c r="Y12" s="63">
        <f>Y13</f>
        <v>0</v>
      </c>
      <c r="Z12" s="63">
        <f>Z13</f>
        <v>0</v>
      </c>
      <c r="AA12" s="63"/>
      <c r="AB12" s="70">
        <f t="shared" si="1"/>
        <v>0</v>
      </c>
      <c r="AC12" s="63">
        <f>AC13</f>
        <v>0</v>
      </c>
      <c r="AD12" s="63">
        <f>AD13</f>
        <v>0</v>
      </c>
      <c r="AE12" s="63"/>
      <c r="AF12" s="70">
        <f t="shared" si="2"/>
        <v>0</v>
      </c>
      <c r="AG12" s="60">
        <f t="shared" si="3"/>
        <v>0</v>
      </c>
      <c r="AH12" s="63">
        <f>AH13</f>
        <v>0</v>
      </c>
      <c r="AI12" s="63" t="e">
        <f>AH12/AG12*100</f>
        <v>#DIV/0!</v>
      </c>
      <c r="AJ12" s="70">
        <f t="shared" si="26"/>
        <v>0</v>
      </c>
      <c r="AK12" s="63">
        <f>AK13</f>
        <v>0</v>
      </c>
      <c r="AL12" s="63"/>
      <c r="AM12" s="60"/>
      <c r="AN12" s="63">
        <f t="shared" si="4"/>
        <v>0</v>
      </c>
      <c r="AO12" s="63">
        <f>AO13</f>
        <v>0</v>
      </c>
      <c r="AP12" s="63"/>
      <c r="AQ12" s="60"/>
      <c r="AR12" s="63">
        <f t="shared" si="5"/>
        <v>0</v>
      </c>
      <c r="AS12" s="63">
        <f>AS13</f>
        <v>0</v>
      </c>
      <c r="AT12" s="63"/>
      <c r="AU12" s="60" t="e">
        <f>AT12/AS12*100</f>
        <v>#DIV/0!</v>
      </c>
      <c r="AV12" s="63">
        <f t="shared" si="6"/>
        <v>0</v>
      </c>
      <c r="AW12" s="63">
        <f>AW13</f>
        <v>0</v>
      </c>
      <c r="AX12" s="63"/>
      <c r="AY12" s="60"/>
      <c r="AZ12" s="63">
        <f t="shared" si="7"/>
        <v>0</v>
      </c>
      <c r="BA12" s="60">
        <f t="shared" si="8"/>
        <v>0</v>
      </c>
      <c r="BB12" s="63"/>
      <c r="BC12" s="60" t="e">
        <f>BB12/BA12*100</f>
        <v>#DIV/0!</v>
      </c>
      <c r="BD12" s="63">
        <f t="shared" si="9"/>
        <v>0</v>
      </c>
      <c r="BE12" s="63">
        <f>BE13</f>
        <v>0</v>
      </c>
      <c r="BF12" s="63">
        <f>BF13</f>
        <v>0</v>
      </c>
      <c r="BG12" s="60" t="e">
        <f>BF12/BE12*100</f>
        <v>#DIV/0!</v>
      </c>
      <c r="BH12" s="63">
        <f t="shared" si="10"/>
        <v>0</v>
      </c>
      <c r="BI12" s="63">
        <f>BI13</f>
        <v>0</v>
      </c>
      <c r="BJ12" s="63">
        <f>BJ13</f>
        <v>9</v>
      </c>
      <c r="BK12" s="60"/>
      <c r="BL12" s="63">
        <f t="shared" si="18"/>
        <v>9</v>
      </c>
      <c r="BM12" s="63">
        <f>BM13</f>
        <v>0</v>
      </c>
      <c r="BN12" s="63">
        <f>BN13</f>
        <v>0</v>
      </c>
      <c r="BO12" s="55" t="e">
        <f>BN12/BM12*100</f>
        <v>#DIV/0!</v>
      </c>
      <c r="BP12" s="63">
        <f t="shared" si="19"/>
        <v>0</v>
      </c>
      <c r="BQ12" s="63">
        <f>BQ13</f>
        <v>10</v>
      </c>
      <c r="BR12" s="101">
        <f>BR13</f>
        <v>0.5</v>
      </c>
      <c r="BS12" s="63">
        <f>BR12/BQ12*100</f>
        <v>5</v>
      </c>
      <c r="BT12" s="70">
        <f>BR12-BQ12</f>
        <v>-9.5</v>
      </c>
      <c r="BU12" s="63">
        <f>BU13</f>
        <v>35</v>
      </c>
      <c r="BV12" s="101">
        <f>BV13</f>
        <v>17.707999999999998</v>
      </c>
      <c r="BW12" s="64">
        <f>BV12/BU12*100</f>
        <v>50.594285714285711</v>
      </c>
      <c r="BX12" s="70">
        <f t="shared" si="20"/>
        <v>-17.292000000000002</v>
      </c>
      <c r="BY12" s="63">
        <f>BY13</f>
        <v>7</v>
      </c>
      <c r="BZ12" s="101">
        <f>BZ13</f>
        <v>0</v>
      </c>
      <c r="CA12" s="64">
        <f>BZ12/BY12*100</f>
        <v>0</v>
      </c>
      <c r="CB12" s="70">
        <f>BZ12-BY12</f>
        <v>-7</v>
      </c>
      <c r="CC12" s="60">
        <f>Q12+U12+Y12+AC12+BQ12+BU12+E12+I12+M12+AK12+BY12+AO12+AS12+AW12+BE12</f>
        <v>52</v>
      </c>
      <c r="CD12" s="63">
        <f>CD13</f>
        <v>27.207999999999998</v>
      </c>
      <c r="CE12" s="63">
        <f t="shared" si="13"/>
        <v>52.323076923076918</v>
      </c>
      <c r="CF12" s="63">
        <f t="shared" si="14"/>
        <v>-24.792000000000002</v>
      </c>
      <c r="CH12" s="84">
        <f t="shared" si="16"/>
        <v>27.207999999999998</v>
      </c>
      <c r="CI12" s="84">
        <f t="shared" si="17"/>
        <v>52</v>
      </c>
      <c r="CK12" s="93">
        <f t="shared" si="15"/>
        <v>27.207999999999998</v>
      </c>
    </row>
    <row r="13" spans="1:124" ht="24" customHeight="1">
      <c r="A13" s="69"/>
      <c r="B13" s="939" t="s">
        <v>156</v>
      </c>
      <c r="C13" s="940"/>
      <c r="D13" s="941"/>
      <c r="E13" s="55"/>
      <c r="F13" s="55"/>
      <c r="G13" s="55"/>
      <c r="H13" s="55">
        <f t="shared" si="29"/>
        <v>0</v>
      </c>
      <c r="I13" s="55"/>
      <c r="J13" s="55"/>
      <c r="K13" s="55"/>
      <c r="L13" s="69">
        <f t="shared" si="21"/>
        <v>0</v>
      </c>
      <c r="M13" s="55"/>
      <c r="N13" s="55"/>
      <c r="O13" s="55"/>
      <c r="P13" s="69">
        <f t="shared" si="23"/>
        <v>0</v>
      </c>
      <c r="Q13" s="55"/>
      <c r="R13" s="55"/>
      <c r="S13" s="56" t="e">
        <f t="shared" si="24"/>
        <v>#DIV/0!</v>
      </c>
      <c r="T13" s="55">
        <f>R13-Q13</f>
        <v>0</v>
      </c>
      <c r="U13" s="55"/>
      <c r="V13" s="55"/>
      <c r="W13" s="55"/>
      <c r="X13" s="69">
        <f t="shared" si="25"/>
        <v>0</v>
      </c>
      <c r="Y13" s="55"/>
      <c r="Z13" s="55"/>
      <c r="AA13" s="55"/>
      <c r="AB13" s="69">
        <f t="shared" si="1"/>
        <v>0</v>
      </c>
      <c r="AC13" s="55"/>
      <c r="AD13" s="55"/>
      <c r="AE13" s="55"/>
      <c r="AF13" s="69">
        <f t="shared" si="2"/>
        <v>0</v>
      </c>
      <c r="AG13" s="53">
        <f t="shared" si="3"/>
        <v>0</v>
      </c>
      <c r="AH13" s="55">
        <f>F13+J13+N13+R13+V13+Z13+AD13</f>
        <v>0</v>
      </c>
      <c r="AI13" s="55" t="e">
        <f>AH13/AG13*100</f>
        <v>#DIV/0!</v>
      </c>
      <c r="AJ13" s="69">
        <f t="shared" si="26"/>
        <v>0</v>
      </c>
      <c r="AK13" s="55"/>
      <c r="AL13" s="55"/>
      <c r="AM13" s="55"/>
      <c r="AN13" s="55">
        <f t="shared" si="4"/>
        <v>0</v>
      </c>
      <c r="AO13" s="55"/>
      <c r="AP13" s="55"/>
      <c r="AQ13" s="55"/>
      <c r="AR13" s="55">
        <f t="shared" si="5"/>
        <v>0</v>
      </c>
      <c r="AS13" s="55"/>
      <c r="AT13" s="55"/>
      <c r="AU13" s="55" t="e">
        <f>AT13/AS13*100</f>
        <v>#DIV/0!</v>
      </c>
      <c r="AV13" s="55">
        <f t="shared" si="6"/>
        <v>0</v>
      </c>
      <c r="AW13" s="55"/>
      <c r="AX13" s="55"/>
      <c r="AY13" s="55"/>
      <c r="AZ13" s="55">
        <f t="shared" si="7"/>
        <v>0</v>
      </c>
      <c r="BA13" s="53">
        <f t="shared" si="8"/>
        <v>0</v>
      </c>
      <c r="BB13" s="55">
        <f>AL13+AP13+AT13+AX13</f>
        <v>0</v>
      </c>
      <c r="BC13" s="55" t="e">
        <f>BB13/BA13*100</f>
        <v>#DIV/0!</v>
      </c>
      <c r="BD13" s="55">
        <f t="shared" si="9"/>
        <v>0</v>
      </c>
      <c r="BE13" s="55"/>
      <c r="BF13" s="55"/>
      <c r="BG13" s="55" t="e">
        <f>BF13/BE13*100</f>
        <v>#DIV/0!</v>
      </c>
      <c r="BH13" s="55">
        <f t="shared" si="10"/>
        <v>0</v>
      </c>
      <c r="BI13" s="55"/>
      <c r="BJ13" s="55">
        <v>9</v>
      </c>
      <c r="BK13" s="55"/>
      <c r="BL13" s="55">
        <f t="shared" si="18"/>
        <v>9</v>
      </c>
      <c r="BM13" s="55"/>
      <c r="BN13" s="55"/>
      <c r="BO13" s="55"/>
      <c r="BP13" s="55">
        <f t="shared" si="19"/>
        <v>0</v>
      </c>
      <c r="BQ13" s="55">
        <v>10</v>
      </c>
      <c r="BR13" s="100">
        <v>0.5</v>
      </c>
      <c r="BS13" s="55">
        <f t="shared" si="11"/>
        <v>5</v>
      </c>
      <c r="BT13" s="69">
        <f t="shared" si="28"/>
        <v>-9.5</v>
      </c>
      <c r="BU13" s="55">
        <v>35</v>
      </c>
      <c r="BV13" s="100">
        <v>17.707999999999998</v>
      </c>
      <c r="BW13" s="57">
        <f>BV13/BU13*100</f>
        <v>50.594285714285711</v>
      </c>
      <c r="BX13" s="69">
        <f t="shared" si="20"/>
        <v>-17.292000000000002</v>
      </c>
      <c r="BY13" s="69">
        <v>7</v>
      </c>
      <c r="BZ13" s="103"/>
      <c r="CA13" s="69"/>
      <c r="CB13" s="69"/>
      <c r="CC13" s="55">
        <f t="shared" ref="CC13:CD15" si="30">Q13+U13+Y13+AC13+BQ13+BU13+E13+I13+M13+AK13+BY13+AO13+AS13+AW13+BE13</f>
        <v>52</v>
      </c>
      <c r="CD13" s="55">
        <f>R13+V13+Z13+AD13+BR13+BV13+F13+J13+N13+AL13+BZ13+AP13+AT13+AX13+BF13+BJ13</f>
        <v>27.207999999999998</v>
      </c>
      <c r="CE13" s="55">
        <f t="shared" si="13"/>
        <v>52.323076923076918</v>
      </c>
      <c r="CF13" s="55">
        <f t="shared" si="14"/>
        <v>-24.792000000000002</v>
      </c>
      <c r="CH13" s="89">
        <f t="shared" si="16"/>
        <v>27.207999999999998</v>
      </c>
      <c r="CI13" s="84">
        <f t="shared" si="17"/>
        <v>52</v>
      </c>
      <c r="CK13" s="93">
        <f t="shared" si="15"/>
        <v>27.207999999999998</v>
      </c>
    </row>
    <row r="14" spans="1:124" s="89" customFormat="1" ht="13.5" hidden="1">
      <c r="A14" s="71">
        <v>223</v>
      </c>
      <c r="B14" s="942" t="s">
        <v>233</v>
      </c>
      <c r="C14" s="943"/>
      <c r="D14" s="944"/>
      <c r="E14" s="53"/>
      <c r="F14" s="53"/>
      <c r="G14" s="53"/>
      <c r="H14" s="53"/>
      <c r="I14" s="53"/>
      <c r="J14" s="53"/>
      <c r="K14" s="53"/>
      <c r="L14" s="90"/>
      <c r="M14" s="53"/>
      <c r="N14" s="53"/>
      <c r="O14" s="53"/>
      <c r="P14" s="90"/>
      <c r="Q14" s="53"/>
      <c r="R14" s="53"/>
      <c r="S14" s="58"/>
      <c r="T14" s="53"/>
      <c r="U14" s="53"/>
      <c r="V14" s="53"/>
      <c r="W14" s="53"/>
      <c r="X14" s="90"/>
      <c r="Y14" s="53"/>
      <c r="Z14" s="53"/>
      <c r="AA14" s="53"/>
      <c r="AB14" s="90"/>
      <c r="AC14" s="53"/>
      <c r="AD14" s="53"/>
      <c r="AE14" s="53"/>
      <c r="AF14" s="90"/>
      <c r="AG14" s="53">
        <f t="shared" si="3"/>
        <v>0</v>
      </c>
      <c r="AH14" s="53">
        <f>F14+J14+N14+R14+V14+Z14+AD14</f>
        <v>0</v>
      </c>
      <c r="AI14" s="53"/>
      <c r="AJ14" s="90">
        <f t="shared" si="26"/>
        <v>0</v>
      </c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>
        <f t="shared" si="8"/>
        <v>0</v>
      </c>
      <c r="BB14" s="53">
        <f>AL14+AP14+AT14+AX14</f>
        <v>0</v>
      </c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5"/>
      <c r="BP14" s="53"/>
      <c r="BQ14" s="53"/>
      <c r="BR14" s="53"/>
      <c r="BS14" s="53"/>
      <c r="BT14" s="90"/>
      <c r="BU14" s="53"/>
      <c r="BV14" s="110"/>
      <c r="BW14" s="54"/>
      <c r="BX14" s="90"/>
      <c r="BY14" s="90"/>
      <c r="BZ14" s="90"/>
      <c r="CA14" s="90"/>
      <c r="CB14" s="90"/>
      <c r="CC14" s="53">
        <f t="shared" si="30"/>
        <v>0</v>
      </c>
      <c r="CD14" s="53">
        <f t="shared" si="30"/>
        <v>0</v>
      </c>
      <c r="CE14" s="53" t="e">
        <f>CD14/CC14*100</f>
        <v>#DIV/0!</v>
      </c>
      <c r="CF14" s="53">
        <f>CD14-CC14</f>
        <v>0</v>
      </c>
      <c r="CH14" s="89">
        <f t="shared" si="16"/>
        <v>0</v>
      </c>
      <c r="CI14" s="84">
        <f t="shared" si="17"/>
        <v>0</v>
      </c>
      <c r="CK14" s="93">
        <f t="shared" si="15"/>
        <v>0</v>
      </c>
    </row>
    <row r="15" spans="1:124" hidden="1">
      <c r="A15" s="72">
        <v>224</v>
      </c>
      <c r="B15" s="960" t="s">
        <v>345</v>
      </c>
      <c r="C15" s="961"/>
      <c r="D15" s="962"/>
      <c r="E15" s="55"/>
      <c r="F15" s="55"/>
      <c r="G15" s="55"/>
      <c r="H15" s="55"/>
      <c r="I15" s="55"/>
      <c r="J15" s="55"/>
      <c r="K15" s="55"/>
      <c r="L15" s="69"/>
      <c r="M15" s="55"/>
      <c r="N15" s="55"/>
      <c r="O15" s="55"/>
      <c r="P15" s="69"/>
      <c r="Q15" s="55"/>
      <c r="R15" s="55"/>
      <c r="S15" s="56"/>
      <c r="T15" s="55"/>
      <c r="U15" s="55"/>
      <c r="V15" s="55"/>
      <c r="W15" s="55"/>
      <c r="X15" s="69"/>
      <c r="Y15" s="55"/>
      <c r="Z15" s="55"/>
      <c r="AA15" s="55"/>
      <c r="AB15" s="69"/>
      <c r="AC15" s="55"/>
      <c r="AD15" s="55"/>
      <c r="AE15" s="55"/>
      <c r="AF15" s="69"/>
      <c r="AG15" s="53">
        <f t="shared" si="3"/>
        <v>0</v>
      </c>
      <c r="AH15" s="55"/>
      <c r="AI15" s="55"/>
      <c r="AJ15" s="69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3">
        <f t="shared" si="8"/>
        <v>0</v>
      </c>
      <c r="BB15" s="55">
        <f>AL15+AP15+AT15+AX15</f>
        <v>0</v>
      </c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69"/>
      <c r="BU15" s="55"/>
      <c r="BV15" s="100"/>
      <c r="BW15" s="57"/>
      <c r="BX15" s="69"/>
      <c r="BY15" s="69"/>
      <c r="BZ15" s="69"/>
      <c r="CA15" s="91"/>
      <c r="CB15" s="69"/>
      <c r="CC15" s="55">
        <f t="shared" si="30"/>
        <v>0</v>
      </c>
      <c r="CD15" s="55">
        <f t="shared" si="30"/>
        <v>0</v>
      </c>
      <c r="CE15" s="55"/>
      <c r="CF15" s="55"/>
      <c r="CH15" s="89">
        <f t="shared" si="16"/>
        <v>0</v>
      </c>
      <c r="CI15" s="84">
        <f t="shared" si="17"/>
        <v>0</v>
      </c>
      <c r="CK15" s="93">
        <f t="shared" si="15"/>
        <v>0</v>
      </c>
    </row>
    <row r="16" spans="1:124" s="88" customFormat="1" ht="13.5">
      <c r="A16" s="70">
        <v>225</v>
      </c>
      <c r="B16" s="1053" t="s">
        <v>157</v>
      </c>
      <c r="C16" s="1054"/>
      <c r="D16" s="1055"/>
      <c r="E16" s="63">
        <f>SUM(E17:E24)</f>
        <v>21</v>
      </c>
      <c r="F16" s="63">
        <f>SUM(F17:F24)</f>
        <v>5.6175600000000001</v>
      </c>
      <c r="G16" s="60">
        <f t="shared" si="22"/>
        <v>26.750285714285717</v>
      </c>
      <c r="H16" s="63">
        <f t="shared" si="29"/>
        <v>-15.382439999999999</v>
      </c>
      <c r="I16" s="63">
        <f>SUM(I17:I24)</f>
        <v>28</v>
      </c>
      <c r="J16" s="63">
        <f>SUM(J17:J24)</f>
        <v>32.907589999999999</v>
      </c>
      <c r="K16" s="63">
        <f>J16/I16*100</f>
        <v>117.52710714285715</v>
      </c>
      <c r="L16" s="70">
        <f t="shared" si="21"/>
        <v>4.907589999999999</v>
      </c>
      <c r="M16" s="63">
        <f>SUM(M17:M24)</f>
        <v>42</v>
      </c>
      <c r="N16" s="63">
        <f>SUM(N17:N24)</f>
        <v>196.17819999999998</v>
      </c>
      <c r="O16" s="63">
        <f>N16/M16*100</f>
        <v>467.09095238095227</v>
      </c>
      <c r="P16" s="70">
        <f t="shared" si="23"/>
        <v>154.17819999999998</v>
      </c>
      <c r="Q16" s="63">
        <f>SUM(Q17:Q24)</f>
        <v>42</v>
      </c>
      <c r="R16" s="63">
        <f>SUM(R17:R24)</f>
        <v>12.6</v>
      </c>
      <c r="S16" s="63">
        <f t="shared" si="24"/>
        <v>30</v>
      </c>
      <c r="T16" s="63">
        <f>R16-Q16</f>
        <v>-29.4</v>
      </c>
      <c r="U16" s="63">
        <f>SUM(U17:U24)</f>
        <v>21</v>
      </c>
      <c r="V16" s="63">
        <f>SUM(V17:V24)</f>
        <v>4.5634499999999996</v>
      </c>
      <c r="W16" s="63">
        <f>V16/U16*100</f>
        <v>21.730714285714285</v>
      </c>
      <c r="X16" s="70">
        <f t="shared" si="25"/>
        <v>-16.43655</v>
      </c>
      <c r="Y16" s="63">
        <f>SUM(Y17:Y24)</f>
        <v>32</v>
      </c>
      <c r="Z16" s="63">
        <f>SUM(Z17:Z23)</f>
        <v>5.38246</v>
      </c>
      <c r="AA16" s="63"/>
      <c r="AB16" s="70">
        <f t="shared" si="1"/>
        <v>-26.617539999999998</v>
      </c>
      <c r="AC16" s="63">
        <f>SUM(AC17:AC24)</f>
        <v>28</v>
      </c>
      <c r="AD16" s="63">
        <f>SUM(AD17:AD24)</f>
        <v>21.673999999999999</v>
      </c>
      <c r="AE16" s="63">
        <f>AD16/AC16*100</f>
        <v>77.407142857142858</v>
      </c>
      <c r="AF16" s="70">
        <f t="shared" si="2"/>
        <v>-6.3260000000000005</v>
      </c>
      <c r="AG16" s="60">
        <f t="shared" si="3"/>
        <v>214</v>
      </c>
      <c r="AH16" s="63">
        <f>SUM(AH17:AH24)</f>
        <v>278.92326000000003</v>
      </c>
      <c r="AI16" s="63">
        <f t="shared" ref="AI16:AI25" si="31">AH16/AG16*100</f>
        <v>130.33797196261682</v>
      </c>
      <c r="AJ16" s="70">
        <f t="shared" si="26"/>
        <v>64.923260000000028</v>
      </c>
      <c r="AK16" s="63">
        <f>SUM(AK17:AK23)</f>
        <v>5</v>
      </c>
      <c r="AL16" s="63">
        <f>SUM(AL17:AL23)</f>
        <v>4.048</v>
      </c>
      <c r="AM16" s="60">
        <f t="shared" si="27"/>
        <v>80.959999999999994</v>
      </c>
      <c r="AN16" s="63">
        <f t="shared" si="4"/>
        <v>-0.95199999999999996</v>
      </c>
      <c r="AO16" s="63">
        <f>SUM(AO17:AO23)</f>
        <v>5</v>
      </c>
      <c r="AP16" s="63">
        <f>SUM(AP17:AP23)</f>
        <v>3.2</v>
      </c>
      <c r="AQ16" s="60">
        <f>AP16/AO16*100</f>
        <v>64</v>
      </c>
      <c r="AR16" s="63">
        <f>AP16-AO16</f>
        <v>-1.7999999999999998</v>
      </c>
      <c r="AS16" s="63">
        <f>SUM(AS17:AS23)</f>
        <v>5</v>
      </c>
      <c r="AT16" s="63">
        <f>SUM(AT17:AT23)</f>
        <v>0</v>
      </c>
      <c r="AU16" s="60">
        <f>AT16/AS16*100</f>
        <v>0</v>
      </c>
      <c r="AV16" s="63">
        <f>AT16-AS16</f>
        <v>-5</v>
      </c>
      <c r="AW16" s="63">
        <f>SUM(AW17:AW23)</f>
        <v>5</v>
      </c>
      <c r="AX16" s="63">
        <f>SUM(AX17:AX23)</f>
        <v>4.55</v>
      </c>
      <c r="AY16" s="60">
        <f>AX16/AW16*100</f>
        <v>90.999999999999986</v>
      </c>
      <c r="AZ16" s="63">
        <f>AX16-AW16</f>
        <v>-0.45000000000000018</v>
      </c>
      <c r="BA16" s="60">
        <f t="shared" si="8"/>
        <v>20</v>
      </c>
      <c r="BB16" s="63">
        <f>SUM(BB17:BB24)</f>
        <v>11.798</v>
      </c>
      <c r="BC16" s="60">
        <f>BB16/BA16*100</f>
        <v>58.989999999999995</v>
      </c>
      <c r="BD16" s="63">
        <f>BB16-BA16</f>
        <v>-8.202</v>
      </c>
      <c r="BE16" s="63">
        <f>SUM(BE17:BE23)</f>
        <v>0</v>
      </c>
      <c r="BF16" s="63">
        <f>SUM(BF17:BF23)</f>
        <v>0</v>
      </c>
      <c r="BG16" s="60"/>
      <c r="BH16" s="63">
        <f>BF16-BE16</f>
        <v>0</v>
      </c>
      <c r="BI16" s="63">
        <f>SUM(BI17:BI23)</f>
        <v>0</v>
      </c>
      <c r="BJ16" s="63">
        <f>SUM(BJ17:BJ23)</f>
        <v>0</v>
      </c>
      <c r="BK16" s="60"/>
      <c r="BL16" s="63">
        <f>BJ16-BI16</f>
        <v>0</v>
      </c>
      <c r="BM16" s="63">
        <f>SUM(BM17:BM23)</f>
        <v>12</v>
      </c>
      <c r="BN16" s="63">
        <f>SUM(BN17:BN23)</f>
        <v>0</v>
      </c>
      <c r="BO16" s="55">
        <f>BN16/BM16*100</f>
        <v>0</v>
      </c>
      <c r="BP16" s="63">
        <f t="shared" ref="BP16:BP23" si="32">BN16-BM16</f>
        <v>-12</v>
      </c>
      <c r="BQ16" s="101">
        <f>SUM(BQ17:BQ23)</f>
        <v>0.4</v>
      </c>
      <c r="BR16" s="63">
        <f>SUM(BR17:BR23)</f>
        <v>0</v>
      </c>
      <c r="BS16" s="63"/>
      <c r="BT16" s="70">
        <f t="shared" si="28"/>
        <v>-0.4</v>
      </c>
      <c r="BU16" s="63">
        <f>SUM(BU17:BU23)</f>
        <v>54</v>
      </c>
      <c r="BV16" s="101">
        <f>SUM(BV17:BV23)</f>
        <v>3.15</v>
      </c>
      <c r="BW16" s="64">
        <f>BV16/BU16*100</f>
        <v>5.833333333333333</v>
      </c>
      <c r="BX16" s="70">
        <f t="shared" si="20"/>
        <v>-50.85</v>
      </c>
      <c r="BY16" s="101">
        <f>SUM(BY17:BY23)</f>
        <v>1.5</v>
      </c>
      <c r="BZ16" s="63">
        <f>SUM(BZ17:BZ23)</f>
        <v>0</v>
      </c>
      <c r="CA16" s="64">
        <f>BZ16/BY16*100</f>
        <v>0</v>
      </c>
      <c r="CB16" s="70">
        <f>BZ16-BY16</f>
        <v>-1.5</v>
      </c>
      <c r="CC16" s="63">
        <f>SUM(CC17:CC23)</f>
        <v>202.9</v>
      </c>
      <c r="CD16" s="63">
        <f>SUM(CD17:CD24)</f>
        <v>293.87126000000001</v>
      </c>
      <c r="CE16" s="63">
        <f t="shared" si="13"/>
        <v>144.83551503203549</v>
      </c>
      <c r="CF16" s="63">
        <f t="shared" si="14"/>
        <v>90.971260000000001</v>
      </c>
      <c r="CG16" s="88">
        <v>66.5</v>
      </c>
      <c r="CH16" s="84">
        <f t="shared" si="16"/>
        <v>293.87125999999989</v>
      </c>
      <c r="CI16" s="84">
        <f t="shared" si="17"/>
        <v>301.89999999999998</v>
      </c>
      <c r="CK16" s="93">
        <f t="shared" si="15"/>
        <v>293.87125999999989</v>
      </c>
    </row>
    <row r="17" spans="1:89" ht="12.75" customHeight="1">
      <c r="A17" s="69"/>
      <c r="B17" s="939" t="s">
        <v>210</v>
      </c>
      <c r="C17" s="940"/>
      <c r="D17" s="941"/>
      <c r="E17" s="55">
        <v>7</v>
      </c>
      <c r="F17" s="55"/>
      <c r="G17" s="55">
        <f t="shared" si="22"/>
        <v>0</v>
      </c>
      <c r="H17" s="55">
        <f t="shared" si="29"/>
        <v>-7</v>
      </c>
      <c r="I17" s="55">
        <v>7</v>
      </c>
      <c r="J17" s="55"/>
      <c r="K17" s="55"/>
      <c r="L17" s="69">
        <f t="shared" si="21"/>
        <v>-7</v>
      </c>
      <c r="M17" s="55">
        <v>7</v>
      </c>
      <c r="N17" s="55"/>
      <c r="O17" s="55"/>
      <c r="P17" s="69">
        <f t="shared" si="23"/>
        <v>-7</v>
      </c>
      <c r="Q17" s="55">
        <v>7</v>
      </c>
      <c r="R17" s="55"/>
      <c r="S17" s="56">
        <f t="shared" si="24"/>
        <v>0</v>
      </c>
      <c r="T17" s="56">
        <f t="shared" ref="T17:T28" si="33">R17-Q17</f>
        <v>-7</v>
      </c>
      <c r="U17" s="55">
        <v>7</v>
      </c>
      <c r="V17" s="55"/>
      <c r="W17" s="55"/>
      <c r="X17" s="69">
        <f t="shared" si="25"/>
        <v>-7</v>
      </c>
      <c r="Y17" s="55">
        <v>7</v>
      </c>
      <c r="Z17" s="55"/>
      <c r="AA17" s="55"/>
      <c r="AB17" s="69">
        <f t="shared" si="1"/>
        <v>-7</v>
      </c>
      <c r="AC17" s="55">
        <v>7</v>
      </c>
      <c r="AD17" s="55"/>
      <c r="AE17" s="55"/>
      <c r="AF17" s="69">
        <f t="shared" si="2"/>
        <v>-7</v>
      </c>
      <c r="AG17" s="53">
        <f t="shared" si="3"/>
        <v>49</v>
      </c>
      <c r="AH17" s="55">
        <f t="shared" ref="AH17:AH23" si="34">F17+J17+N17+R17+V17+Z17+AD17</f>
        <v>0</v>
      </c>
      <c r="AI17" s="55">
        <f t="shared" si="31"/>
        <v>0</v>
      </c>
      <c r="AJ17" s="69">
        <f t="shared" si="26"/>
        <v>-49</v>
      </c>
      <c r="AK17" s="55"/>
      <c r="AL17" s="55"/>
      <c r="AM17" s="55" t="e">
        <f t="shared" si="27"/>
        <v>#DIV/0!</v>
      </c>
      <c r="AN17" s="55">
        <f t="shared" si="4"/>
        <v>0</v>
      </c>
      <c r="AO17" s="55"/>
      <c r="AP17" s="55"/>
      <c r="AQ17" s="55" t="e">
        <f>AP17/AO17*100</f>
        <v>#DIV/0!</v>
      </c>
      <c r="AR17" s="55">
        <f>AP17-AO17</f>
        <v>0</v>
      </c>
      <c r="AS17" s="55"/>
      <c r="AT17" s="55"/>
      <c r="AU17" s="55" t="e">
        <f>AT17/AS17*100</f>
        <v>#DIV/0!</v>
      </c>
      <c r="AV17" s="55">
        <f>AT17-AS17</f>
        <v>0</v>
      </c>
      <c r="AW17" s="55"/>
      <c r="AX17" s="55"/>
      <c r="AY17" s="55" t="e">
        <f>AX17/AW17*100</f>
        <v>#DIV/0!</v>
      </c>
      <c r="AZ17" s="55">
        <f>AX17-AW17</f>
        <v>0</v>
      </c>
      <c r="BA17" s="53">
        <f t="shared" si="8"/>
        <v>0</v>
      </c>
      <c r="BB17" s="55"/>
      <c r="BC17" s="55" t="e">
        <f>BB17/BA17*100</f>
        <v>#DIV/0!</v>
      </c>
      <c r="BD17" s="55">
        <f>BB17-BA17</f>
        <v>0</v>
      </c>
      <c r="BE17" s="55"/>
      <c r="BF17" s="55"/>
      <c r="BG17" s="55" t="e">
        <f>BF17/BE17*100</f>
        <v>#DIV/0!</v>
      </c>
      <c r="BH17" s="55">
        <f>BF17-BE17</f>
        <v>0</v>
      </c>
      <c r="BI17" s="55"/>
      <c r="BJ17" s="55"/>
      <c r="BK17" s="55" t="e">
        <f>BJ17/BI17*100</f>
        <v>#DIV/0!</v>
      </c>
      <c r="BL17" s="55">
        <f>BJ17-BI17</f>
        <v>0</v>
      </c>
      <c r="BM17" s="55"/>
      <c r="BN17" s="55"/>
      <c r="BO17" s="55"/>
      <c r="BP17" s="55">
        <f t="shared" si="32"/>
        <v>0</v>
      </c>
      <c r="BQ17" s="55"/>
      <c r="BR17" s="55"/>
      <c r="BS17" s="55"/>
      <c r="BT17" s="69">
        <f t="shared" si="28"/>
        <v>0</v>
      </c>
      <c r="BU17" s="55"/>
      <c r="BV17" s="100"/>
      <c r="BW17" s="57"/>
      <c r="BX17" s="69">
        <f t="shared" si="20"/>
        <v>0</v>
      </c>
      <c r="BY17" s="69"/>
      <c r="BZ17" s="69"/>
      <c r="CA17" s="69"/>
      <c r="CB17" s="69"/>
      <c r="CC17" s="53">
        <f t="shared" ref="CC17:CC65" si="35">AG17+BA17+BE17+BI17+BM17+BQ17+BU17+BY17</f>
        <v>49</v>
      </c>
      <c r="CD17" s="55">
        <f t="shared" ref="CD17:CD23" si="36">R17+V17+Z17+AD17+BR17+BV17+F17+J17+N17+AL17+BZ17+AP17+AT17+AX17+BF17</f>
        <v>0</v>
      </c>
      <c r="CE17" s="56">
        <f t="shared" si="13"/>
        <v>0</v>
      </c>
      <c r="CF17" s="55">
        <f t="shared" si="14"/>
        <v>-49</v>
      </c>
      <c r="CH17" s="89">
        <f t="shared" si="16"/>
        <v>0</v>
      </c>
      <c r="CI17" s="84">
        <f t="shared" si="17"/>
        <v>49</v>
      </c>
      <c r="CK17" s="93">
        <f t="shared" si="15"/>
        <v>0</v>
      </c>
    </row>
    <row r="18" spans="1:89" ht="13.5" hidden="1" customHeight="1">
      <c r="A18" s="69"/>
      <c r="B18" s="939" t="s">
        <v>351</v>
      </c>
      <c r="C18" s="940"/>
      <c r="D18" s="941"/>
      <c r="E18" s="55"/>
      <c r="F18" s="55"/>
      <c r="G18" s="55"/>
      <c r="H18" s="55"/>
      <c r="I18" s="55"/>
      <c r="J18" s="55"/>
      <c r="K18" s="55"/>
      <c r="L18" s="69"/>
      <c r="M18" s="55"/>
      <c r="N18" s="55"/>
      <c r="O18" s="55"/>
      <c r="P18" s="69"/>
      <c r="Q18" s="55"/>
      <c r="R18" s="55"/>
      <c r="S18" s="56"/>
      <c r="T18" s="56"/>
      <c r="U18" s="55"/>
      <c r="V18" s="55"/>
      <c r="W18" s="55"/>
      <c r="X18" s="69"/>
      <c r="Y18" s="55"/>
      <c r="Z18" s="55"/>
      <c r="AA18" s="55"/>
      <c r="AB18" s="69"/>
      <c r="AC18" s="55"/>
      <c r="AD18" s="55"/>
      <c r="AE18" s="55"/>
      <c r="AF18" s="69"/>
      <c r="AG18" s="53">
        <f t="shared" si="3"/>
        <v>0</v>
      </c>
      <c r="AH18" s="55">
        <f t="shared" si="34"/>
        <v>0</v>
      </c>
      <c r="AI18" s="55" t="e">
        <f t="shared" si="31"/>
        <v>#DIV/0!</v>
      </c>
      <c r="AJ18" s="69">
        <f t="shared" si="26"/>
        <v>0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3">
        <f t="shared" si="8"/>
        <v>0</v>
      </c>
      <c r="BB18" s="55">
        <f t="shared" ref="BB18:BB23" si="37">AL18+AP18+AT18+AX18</f>
        <v>0</v>
      </c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>
        <f t="shared" si="32"/>
        <v>0</v>
      </c>
      <c r="BQ18" s="55"/>
      <c r="BR18" s="55"/>
      <c r="BS18" s="55"/>
      <c r="BT18" s="69"/>
      <c r="BU18" s="55"/>
      <c r="BV18" s="100"/>
      <c r="BW18" s="57"/>
      <c r="BX18" s="69"/>
      <c r="BY18" s="69"/>
      <c r="BZ18" s="69"/>
      <c r="CA18" s="69"/>
      <c r="CB18" s="69"/>
      <c r="CC18" s="53">
        <f t="shared" si="35"/>
        <v>0</v>
      </c>
      <c r="CD18" s="55">
        <f t="shared" si="36"/>
        <v>0</v>
      </c>
      <c r="CE18" s="56" t="e">
        <f t="shared" si="13"/>
        <v>#DIV/0!</v>
      </c>
      <c r="CF18" s="55">
        <f>CD18-CC18</f>
        <v>0</v>
      </c>
      <c r="CH18" s="89">
        <f t="shared" si="16"/>
        <v>0</v>
      </c>
      <c r="CI18" s="84">
        <f t="shared" si="17"/>
        <v>0</v>
      </c>
      <c r="CK18" s="93">
        <f t="shared" si="15"/>
        <v>0</v>
      </c>
    </row>
    <row r="19" spans="1:89" ht="13.5" customHeight="1">
      <c r="A19" s="69"/>
      <c r="B19" s="939" t="s">
        <v>158</v>
      </c>
      <c r="C19" s="940"/>
      <c r="D19" s="941"/>
      <c r="E19" s="55"/>
      <c r="F19" s="55"/>
      <c r="G19" s="55"/>
      <c r="H19" s="55"/>
      <c r="I19" s="55"/>
      <c r="J19" s="55"/>
      <c r="K19" s="55"/>
      <c r="L19" s="69">
        <f t="shared" si="21"/>
        <v>0</v>
      </c>
      <c r="M19" s="55"/>
      <c r="N19" s="55"/>
      <c r="O19" s="55"/>
      <c r="P19" s="69">
        <f t="shared" si="23"/>
        <v>0</v>
      </c>
      <c r="Q19" s="55"/>
      <c r="R19" s="55"/>
      <c r="S19" s="56"/>
      <c r="T19" s="56">
        <f t="shared" si="33"/>
        <v>0</v>
      </c>
      <c r="U19" s="55"/>
      <c r="V19" s="55"/>
      <c r="W19" s="55"/>
      <c r="X19" s="69"/>
      <c r="Y19" s="55"/>
      <c r="Z19" s="55"/>
      <c r="AA19" s="55"/>
      <c r="AB19" s="69">
        <f t="shared" si="1"/>
        <v>0</v>
      </c>
      <c r="AC19" s="55"/>
      <c r="AD19" s="55"/>
      <c r="AE19" s="55"/>
      <c r="AF19" s="69">
        <f t="shared" si="2"/>
        <v>0</v>
      </c>
      <c r="AG19" s="53">
        <f t="shared" si="3"/>
        <v>0</v>
      </c>
      <c r="AH19" s="55">
        <f t="shared" si="34"/>
        <v>0</v>
      </c>
      <c r="AI19" s="55" t="e">
        <f t="shared" si="31"/>
        <v>#DIV/0!</v>
      </c>
      <c r="AJ19" s="69">
        <f t="shared" si="26"/>
        <v>0</v>
      </c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3">
        <f t="shared" si="8"/>
        <v>0</v>
      </c>
      <c r="BB19" s="55">
        <f t="shared" si="37"/>
        <v>0</v>
      </c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>
        <f t="shared" si="32"/>
        <v>0</v>
      </c>
      <c r="BQ19" s="55"/>
      <c r="BR19" s="55"/>
      <c r="BS19" s="55"/>
      <c r="BT19" s="69"/>
      <c r="BU19" s="55">
        <v>14</v>
      </c>
      <c r="BV19" s="100">
        <v>3.15</v>
      </c>
      <c r="BW19" s="57"/>
      <c r="BX19" s="69">
        <f t="shared" si="20"/>
        <v>-10.85</v>
      </c>
      <c r="BY19" s="69"/>
      <c r="BZ19" s="69"/>
      <c r="CA19" s="69"/>
      <c r="CB19" s="69"/>
      <c r="CC19" s="53">
        <f t="shared" si="35"/>
        <v>14</v>
      </c>
      <c r="CD19" s="55">
        <f t="shared" si="36"/>
        <v>3.15</v>
      </c>
      <c r="CE19" s="56">
        <f t="shared" si="13"/>
        <v>22.5</v>
      </c>
      <c r="CF19" s="55">
        <f>CD19-CC19</f>
        <v>-10.85</v>
      </c>
      <c r="CH19" s="89">
        <f t="shared" si="16"/>
        <v>3.15</v>
      </c>
      <c r="CI19" s="84">
        <f t="shared" si="17"/>
        <v>14</v>
      </c>
      <c r="CK19" s="93">
        <f t="shared" si="15"/>
        <v>3.15</v>
      </c>
    </row>
    <row r="20" spans="1:89" ht="13.5" hidden="1" customHeight="1">
      <c r="A20" s="69"/>
      <c r="B20" s="939" t="s">
        <v>214</v>
      </c>
      <c r="C20" s="940"/>
      <c r="D20" s="941"/>
      <c r="E20" s="55"/>
      <c r="F20" s="55"/>
      <c r="G20" s="55"/>
      <c r="H20" s="55"/>
      <c r="I20" s="55"/>
      <c r="J20" s="55"/>
      <c r="K20" s="55"/>
      <c r="L20" s="69"/>
      <c r="M20" s="55"/>
      <c r="N20" s="55"/>
      <c r="O20" s="55"/>
      <c r="P20" s="69"/>
      <c r="Q20" s="55"/>
      <c r="R20" s="55"/>
      <c r="S20" s="56"/>
      <c r="T20" s="56">
        <f t="shared" si="33"/>
        <v>0</v>
      </c>
      <c r="U20" s="55"/>
      <c r="V20" s="55"/>
      <c r="W20" s="55"/>
      <c r="X20" s="69"/>
      <c r="Y20" s="55"/>
      <c r="Z20" s="55"/>
      <c r="AA20" s="55"/>
      <c r="AB20" s="69"/>
      <c r="AC20" s="55"/>
      <c r="AD20" s="55"/>
      <c r="AE20" s="55"/>
      <c r="AF20" s="69"/>
      <c r="AG20" s="53">
        <f t="shared" si="3"/>
        <v>0</v>
      </c>
      <c r="AH20" s="55">
        <f t="shared" si="34"/>
        <v>0</v>
      </c>
      <c r="AI20" s="55" t="e">
        <f t="shared" si="31"/>
        <v>#DIV/0!</v>
      </c>
      <c r="AJ20" s="69">
        <f t="shared" si="26"/>
        <v>0</v>
      </c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3">
        <f t="shared" si="8"/>
        <v>0</v>
      </c>
      <c r="BB20" s="55">
        <f t="shared" si="37"/>
        <v>0</v>
      </c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>
        <f t="shared" si="32"/>
        <v>0</v>
      </c>
      <c r="BQ20" s="55"/>
      <c r="BR20" s="55"/>
      <c r="BS20" s="55"/>
      <c r="BT20" s="69"/>
      <c r="BU20" s="55"/>
      <c r="BV20" s="100"/>
      <c r="BW20" s="57" t="e">
        <f>BV20/BU20*100</f>
        <v>#DIV/0!</v>
      </c>
      <c r="BX20" s="69">
        <f t="shared" si="20"/>
        <v>0</v>
      </c>
      <c r="BY20" s="69"/>
      <c r="BZ20" s="69"/>
      <c r="CA20" s="69"/>
      <c r="CB20" s="69"/>
      <c r="CC20" s="53">
        <f t="shared" si="35"/>
        <v>0</v>
      </c>
      <c r="CD20" s="55">
        <f t="shared" si="36"/>
        <v>0</v>
      </c>
      <c r="CE20" s="56" t="e">
        <f t="shared" si="13"/>
        <v>#DIV/0!</v>
      </c>
      <c r="CF20" s="55">
        <f>CD20-CC20</f>
        <v>0</v>
      </c>
      <c r="CH20" s="89">
        <f t="shared" si="16"/>
        <v>0</v>
      </c>
      <c r="CI20" s="84">
        <f t="shared" si="17"/>
        <v>0</v>
      </c>
      <c r="CK20" s="93">
        <f t="shared" si="15"/>
        <v>0</v>
      </c>
    </row>
    <row r="21" spans="1:89" ht="13.5" customHeight="1">
      <c r="A21" s="69"/>
      <c r="B21" s="939" t="s">
        <v>234</v>
      </c>
      <c r="C21" s="940"/>
      <c r="D21" s="941"/>
      <c r="E21" s="55">
        <v>3</v>
      </c>
      <c r="F21" s="55"/>
      <c r="G21" s="55"/>
      <c r="H21" s="55"/>
      <c r="I21" s="55">
        <v>10</v>
      </c>
      <c r="J21" s="55"/>
      <c r="K21" s="55"/>
      <c r="L21" s="69"/>
      <c r="M21" s="55">
        <v>15</v>
      </c>
      <c r="N21" s="55"/>
      <c r="O21" s="55"/>
      <c r="P21" s="69"/>
      <c r="Q21" s="55">
        <v>15</v>
      </c>
      <c r="R21" s="55">
        <v>0.6</v>
      </c>
      <c r="S21" s="56"/>
      <c r="T21" s="56"/>
      <c r="U21" s="55">
        <v>3</v>
      </c>
      <c r="V21" s="55"/>
      <c r="W21" s="55"/>
      <c r="X21" s="69"/>
      <c r="Y21" s="55">
        <v>10</v>
      </c>
      <c r="Z21" s="55">
        <v>5.38246</v>
      </c>
      <c r="AA21" s="55"/>
      <c r="AB21" s="69"/>
      <c r="AC21" s="55">
        <v>10</v>
      </c>
      <c r="AD21" s="55">
        <v>2.0499999999999998</v>
      </c>
      <c r="AE21" s="55"/>
      <c r="AF21" s="69"/>
      <c r="AG21" s="53">
        <f t="shared" si="3"/>
        <v>66</v>
      </c>
      <c r="AH21" s="55">
        <f t="shared" si="34"/>
        <v>8.0324600000000004</v>
      </c>
      <c r="AI21" s="55">
        <f t="shared" si="31"/>
        <v>12.170393939393941</v>
      </c>
      <c r="AJ21" s="69">
        <f t="shared" si="26"/>
        <v>-57.96754</v>
      </c>
      <c r="AK21" s="55">
        <v>5</v>
      </c>
      <c r="AL21" s="55">
        <v>4.048</v>
      </c>
      <c r="AM21" s="55"/>
      <c r="AN21" s="55"/>
      <c r="AO21" s="55">
        <v>5</v>
      </c>
      <c r="AP21" s="55">
        <v>3.2</v>
      </c>
      <c r="AQ21" s="55"/>
      <c r="AR21" s="55"/>
      <c r="AS21" s="55">
        <v>5</v>
      </c>
      <c r="AT21" s="55"/>
      <c r="AU21" s="55"/>
      <c r="AV21" s="55"/>
      <c r="AW21" s="55">
        <v>5</v>
      </c>
      <c r="AX21" s="55">
        <v>4.55</v>
      </c>
      <c r="AY21" s="55"/>
      <c r="AZ21" s="55"/>
      <c r="BA21" s="53">
        <f t="shared" si="8"/>
        <v>20</v>
      </c>
      <c r="BB21" s="55">
        <f t="shared" si="37"/>
        <v>11.798</v>
      </c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>
        <v>12</v>
      </c>
      <c r="BN21" s="55"/>
      <c r="BO21" s="55">
        <f>BN21/BM21*100</f>
        <v>0</v>
      </c>
      <c r="BP21" s="55">
        <f t="shared" si="32"/>
        <v>-12</v>
      </c>
      <c r="BQ21" s="100">
        <v>0.4</v>
      </c>
      <c r="BR21" s="100"/>
      <c r="BS21" s="55"/>
      <c r="BT21" s="69"/>
      <c r="BU21" s="55"/>
      <c r="BV21" s="100"/>
      <c r="BW21" s="57"/>
      <c r="BX21" s="69"/>
      <c r="BY21" s="69"/>
      <c r="BZ21" s="69"/>
      <c r="CA21" s="69"/>
      <c r="CB21" s="69"/>
      <c r="CC21" s="53">
        <f t="shared" si="35"/>
        <v>98.4</v>
      </c>
      <c r="CD21" s="55">
        <f t="shared" si="36"/>
        <v>19.830460000000002</v>
      </c>
      <c r="CE21" s="56">
        <f t="shared" si="13"/>
        <v>20.15290650406504</v>
      </c>
      <c r="CF21" s="55">
        <f>CD21-CC21</f>
        <v>-78.569540000000003</v>
      </c>
      <c r="CH21" s="89">
        <f t="shared" si="16"/>
        <v>19.830460000000002</v>
      </c>
      <c r="CI21" s="84">
        <f t="shared" si="17"/>
        <v>98.4</v>
      </c>
      <c r="CK21" s="93">
        <f t="shared" si="15"/>
        <v>19.830460000000002</v>
      </c>
    </row>
    <row r="22" spans="1:89" ht="12.6" customHeight="1">
      <c r="A22" s="69"/>
      <c r="B22" s="939" t="s">
        <v>212</v>
      </c>
      <c r="C22" s="940"/>
      <c r="D22" s="941"/>
      <c r="E22" s="55"/>
      <c r="F22" s="55">
        <v>2.6</v>
      </c>
      <c r="G22" s="55" t="e">
        <f>F22/E22*100</f>
        <v>#DIV/0!</v>
      </c>
      <c r="H22" s="55"/>
      <c r="I22" s="55"/>
      <c r="J22" s="55"/>
      <c r="K22" s="55"/>
      <c r="L22" s="69">
        <f t="shared" ref="L22:L28" si="38">J22-I22</f>
        <v>0</v>
      </c>
      <c r="M22" s="55"/>
      <c r="N22" s="55">
        <v>186.29499999999999</v>
      </c>
      <c r="O22" s="55"/>
      <c r="P22" s="69">
        <f t="shared" si="23"/>
        <v>186.29499999999999</v>
      </c>
      <c r="Q22" s="55"/>
      <c r="R22" s="55"/>
      <c r="S22" s="55" t="e">
        <f>R22/Q22*100</f>
        <v>#DIV/0!</v>
      </c>
      <c r="T22" s="55">
        <f t="shared" si="33"/>
        <v>0</v>
      </c>
      <c r="U22" s="55"/>
      <c r="V22" s="55"/>
      <c r="W22" s="55"/>
      <c r="X22" s="69">
        <f>V22-U22</f>
        <v>0</v>
      </c>
      <c r="Y22" s="55"/>
      <c r="Z22" s="55"/>
      <c r="AA22" s="55"/>
      <c r="AB22" s="69">
        <f>Z22-Y22</f>
        <v>0</v>
      </c>
      <c r="AC22" s="55"/>
      <c r="AD22" s="55"/>
      <c r="AE22" s="55" t="e">
        <f>AD22/AC22*100</f>
        <v>#DIV/0!</v>
      </c>
      <c r="AF22" s="69"/>
      <c r="AG22" s="53">
        <f t="shared" si="3"/>
        <v>0</v>
      </c>
      <c r="AH22" s="55">
        <f t="shared" si="34"/>
        <v>188.89499999999998</v>
      </c>
      <c r="AI22" s="55" t="e">
        <f t="shared" si="31"/>
        <v>#DIV/0!</v>
      </c>
      <c r="AJ22" s="69">
        <f t="shared" si="26"/>
        <v>188.89499999999998</v>
      </c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3">
        <f t="shared" si="8"/>
        <v>0</v>
      </c>
      <c r="BB22" s="55">
        <f t="shared" si="37"/>
        <v>0</v>
      </c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>
        <f t="shared" si="32"/>
        <v>0</v>
      </c>
      <c r="BQ22" s="100"/>
      <c r="BR22" s="55"/>
      <c r="BS22" s="55"/>
      <c r="BT22" s="69">
        <f>BR22-BQ22</f>
        <v>0</v>
      </c>
      <c r="BU22" s="55">
        <v>40</v>
      </c>
      <c r="BV22" s="100"/>
      <c r="BW22" s="57">
        <f>BV22/BU22*100</f>
        <v>0</v>
      </c>
      <c r="BX22" s="69">
        <f t="shared" si="20"/>
        <v>-40</v>
      </c>
      <c r="BY22" s="103">
        <v>1.5</v>
      </c>
      <c r="BZ22" s="69"/>
      <c r="CA22" s="69"/>
      <c r="CB22" s="69"/>
      <c r="CC22" s="53">
        <f t="shared" si="35"/>
        <v>41.5</v>
      </c>
      <c r="CD22" s="55">
        <f t="shared" si="36"/>
        <v>188.89499999999998</v>
      </c>
      <c r="CE22" s="56">
        <f t="shared" si="13"/>
        <v>455.16867469879514</v>
      </c>
      <c r="CF22" s="55">
        <f>CD22-CC22</f>
        <v>147.39499999999998</v>
      </c>
      <c r="CH22" s="89">
        <f t="shared" si="16"/>
        <v>188.89499999999998</v>
      </c>
      <c r="CI22" s="84">
        <f t="shared" si="17"/>
        <v>41.5</v>
      </c>
      <c r="CK22" s="93">
        <f t="shared" si="15"/>
        <v>188.89499999999998</v>
      </c>
    </row>
    <row r="23" spans="1:89" ht="12.75" hidden="1" customHeight="1">
      <c r="A23" s="69"/>
      <c r="B23" s="939" t="s">
        <v>159</v>
      </c>
      <c r="C23" s="940"/>
      <c r="D23" s="941"/>
      <c r="E23" s="55"/>
      <c r="F23" s="55"/>
      <c r="G23" s="55" t="e">
        <f>F23/E23*100</f>
        <v>#DIV/0!</v>
      </c>
      <c r="H23" s="55">
        <f t="shared" si="29"/>
        <v>0</v>
      </c>
      <c r="I23" s="55"/>
      <c r="J23" s="55"/>
      <c r="K23" s="55"/>
      <c r="L23" s="69">
        <f t="shared" si="38"/>
        <v>0</v>
      </c>
      <c r="M23" s="55"/>
      <c r="N23" s="55"/>
      <c r="O23" s="55"/>
      <c r="P23" s="69">
        <f t="shared" si="23"/>
        <v>0</v>
      </c>
      <c r="Q23" s="55"/>
      <c r="R23" s="55"/>
      <c r="S23" s="55"/>
      <c r="T23" s="55">
        <f t="shared" si="33"/>
        <v>0</v>
      </c>
      <c r="U23" s="55"/>
      <c r="V23" s="55"/>
      <c r="W23" s="55" t="e">
        <f>V23/U23*100</f>
        <v>#DIV/0!</v>
      </c>
      <c r="X23" s="69"/>
      <c r="Y23" s="55"/>
      <c r="Z23" s="55"/>
      <c r="AA23" s="55"/>
      <c r="AB23" s="69">
        <f>Z23-Y23</f>
        <v>0</v>
      </c>
      <c r="AC23" s="55"/>
      <c r="AD23" s="55"/>
      <c r="AE23" s="55" t="e">
        <f>AD23/AC23*100</f>
        <v>#DIV/0!</v>
      </c>
      <c r="AF23" s="69">
        <f>AD23-AC23</f>
        <v>0</v>
      </c>
      <c r="AG23" s="53">
        <f t="shared" si="3"/>
        <v>0</v>
      </c>
      <c r="AH23" s="55">
        <f t="shared" si="34"/>
        <v>0</v>
      </c>
      <c r="AI23" s="55" t="e">
        <f t="shared" si="31"/>
        <v>#DIV/0!</v>
      </c>
      <c r="AJ23" s="69">
        <f t="shared" si="26"/>
        <v>0</v>
      </c>
      <c r="AK23" s="55"/>
      <c r="AL23" s="55"/>
      <c r="AM23" s="55"/>
      <c r="AN23" s="55">
        <f>AL23-AK23</f>
        <v>0</v>
      </c>
      <c r="AO23" s="55"/>
      <c r="AP23" s="55"/>
      <c r="AQ23" s="55"/>
      <c r="AR23" s="55">
        <f>AP23-AO23</f>
        <v>0</v>
      </c>
      <c r="AS23" s="55"/>
      <c r="AT23" s="55"/>
      <c r="AU23" s="55"/>
      <c r="AV23" s="55">
        <f>AT23-AS23</f>
        <v>0</v>
      </c>
      <c r="AW23" s="55"/>
      <c r="AX23" s="55"/>
      <c r="AY23" s="55"/>
      <c r="AZ23" s="55">
        <f>AX23-AW23</f>
        <v>0</v>
      </c>
      <c r="BA23" s="53">
        <f t="shared" si="8"/>
        <v>0</v>
      </c>
      <c r="BB23" s="55">
        <f t="shared" si="37"/>
        <v>0</v>
      </c>
      <c r="BC23" s="55"/>
      <c r="BD23" s="55">
        <f>BB23-BA23</f>
        <v>0</v>
      </c>
      <c r="BE23" s="55"/>
      <c r="BF23" s="55"/>
      <c r="BG23" s="55"/>
      <c r="BH23" s="55">
        <f>BF23-BE23</f>
        <v>0</v>
      </c>
      <c r="BI23" s="55"/>
      <c r="BJ23" s="55"/>
      <c r="BK23" s="55"/>
      <c r="BL23" s="55">
        <f>BJ23-BI23</f>
        <v>0</v>
      </c>
      <c r="BM23" s="55"/>
      <c r="BN23" s="55"/>
      <c r="BO23" s="55"/>
      <c r="BP23" s="55">
        <f t="shared" si="32"/>
        <v>0</v>
      </c>
      <c r="BQ23" s="55"/>
      <c r="BR23" s="55"/>
      <c r="BS23" s="55"/>
      <c r="BT23" s="69"/>
      <c r="BU23" s="55"/>
      <c r="BV23" s="100"/>
      <c r="BW23" s="57"/>
      <c r="BX23" s="69"/>
      <c r="BY23" s="69"/>
      <c r="BZ23" s="69"/>
      <c r="CA23" s="69"/>
      <c r="CB23" s="69"/>
      <c r="CC23" s="53">
        <f t="shared" si="35"/>
        <v>0</v>
      </c>
      <c r="CD23" s="55">
        <f t="shared" si="36"/>
        <v>0</v>
      </c>
      <c r="CE23" s="55" t="e">
        <f t="shared" si="13"/>
        <v>#DIV/0!</v>
      </c>
      <c r="CF23" s="55">
        <f t="shared" si="14"/>
        <v>0</v>
      </c>
      <c r="CH23" s="89">
        <f t="shared" si="16"/>
        <v>0</v>
      </c>
      <c r="CI23" s="84">
        <f t="shared" si="17"/>
        <v>0</v>
      </c>
      <c r="CK23" s="93">
        <f t="shared" si="15"/>
        <v>0</v>
      </c>
    </row>
    <row r="24" spans="1:89" ht="12.75" customHeight="1">
      <c r="A24" s="69"/>
      <c r="B24" s="927" t="s">
        <v>194</v>
      </c>
      <c r="C24" s="928"/>
      <c r="D24" s="929"/>
      <c r="E24" s="55">
        <v>11</v>
      </c>
      <c r="F24" s="55">
        <v>3.01756</v>
      </c>
      <c r="G24" s="55"/>
      <c r="H24" s="55"/>
      <c r="I24" s="55">
        <v>11</v>
      </c>
      <c r="J24" s="55">
        <v>32.907589999999999</v>
      </c>
      <c r="K24" s="56">
        <f>J24/I24*100</f>
        <v>299.15990909090908</v>
      </c>
      <c r="L24" s="55">
        <f>J24-I24</f>
        <v>21.907589999999999</v>
      </c>
      <c r="M24" s="55">
        <v>20</v>
      </c>
      <c r="N24" s="55">
        <v>9.8832000000000004</v>
      </c>
      <c r="O24" s="55"/>
      <c r="P24" s="55"/>
      <c r="Q24" s="55">
        <v>20</v>
      </c>
      <c r="R24" s="55">
        <v>12</v>
      </c>
      <c r="S24" s="55"/>
      <c r="T24" s="69"/>
      <c r="U24" s="55">
        <v>11</v>
      </c>
      <c r="V24" s="55">
        <v>4.5634499999999996</v>
      </c>
      <c r="W24" s="55"/>
      <c r="X24" s="69"/>
      <c r="Y24" s="55">
        <v>15</v>
      </c>
      <c r="Z24" s="55"/>
      <c r="AA24" s="55"/>
      <c r="AB24" s="69"/>
      <c r="AC24" s="55">
        <v>11</v>
      </c>
      <c r="AD24" s="55">
        <v>19.623999999999999</v>
      </c>
      <c r="AE24" s="55"/>
      <c r="AF24" s="69"/>
      <c r="AG24" s="53">
        <f>E24+I24+M24+Q24+U24+Y24+AC24</f>
        <v>99</v>
      </c>
      <c r="AH24" s="55">
        <f>F24+J24+N24+R24+V24+Z24+AD24</f>
        <v>81.995800000000003</v>
      </c>
      <c r="AI24" s="55">
        <f>AH24/AG24*100</f>
        <v>82.824040404040417</v>
      </c>
      <c r="AJ24" s="55">
        <f>AH24-AG24</f>
        <v>-17.004199999999997</v>
      </c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3">
        <f>AK24+AO24+AS24+AW24</f>
        <v>0</v>
      </c>
      <c r="BB24" s="55">
        <f>AL24+AP24+AT24+AX24</f>
        <v>0</v>
      </c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69"/>
      <c r="BU24" s="55"/>
      <c r="BV24" s="100"/>
      <c r="BW24" s="57"/>
      <c r="BX24" s="69"/>
      <c r="BY24" s="69"/>
      <c r="BZ24" s="69"/>
      <c r="CA24" s="69"/>
      <c r="CB24" s="69"/>
      <c r="CC24" s="53">
        <f>AG24+BA24+BE24+BI24+BM24+BQ24+BU24+BY24</f>
        <v>99</v>
      </c>
      <c r="CD24" s="55">
        <f>R24+V24+Z24+AD24+BR24+BV24+F24+J24+N24+AL24+BZ24+AP24+AT24+AX24+BF24</f>
        <v>81.995800000000003</v>
      </c>
      <c r="CE24" s="55">
        <f>CD24/CC24*100</f>
        <v>82.824040404040417</v>
      </c>
      <c r="CF24" s="55">
        <f>CD24-CC24</f>
        <v>-17.004199999999997</v>
      </c>
      <c r="CH24" s="89">
        <f>F24+J24+N24+R24+V24+Z24+AD24+AL24+AP24+AT24+AX24+BF24+BJ24+BN24+BR24+BV24+BZ24</f>
        <v>81.995800000000003</v>
      </c>
      <c r="CI24" s="84">
        <f>E24+I24+M24+Q24+U24+Y24+AC24+AG24+AK24+AO24+AS24+AW24+BE24+BI24+BM24+BQ24+BU24+BY24-AG24</f>
        <v>99</v>
      </c>
      <c r="CK24" s="93">
        <f t="shared" si="15"/>
        <v>81.995800000000003</v>
      </c>
    </row>
    <row r="25" spans="1:89" s="88" customFormat="1" ht="15" customHeight="1">
      <c r="A25" s="70">
        <v>226</v>
      </c>
      <c r="B25" s="949" t="s">
        <v>84</v>
      </c>
      <c r="C25" s="950"/>
      <c r="D25" s="951"/>
      <c r="E25" s="63">
        <f>SUM(E26:E44)</f>
        <v>93</v>
      </c>
      <c r="F25" s="63">
        <f>SUM(F26:F44)</f>
        <v>103.81162999999999</v>
      </c>
      <c r="G25" s="60">
        <f>F25/E25*100</f>
        <v>111.62540860215053</v>
      </c>
      <c r="H25" s="63">
        <f t="shared" si="29"/>
        <v>10.811629999999994</v>
      </c>
      <c r="I25" s="63">
        <f>SUM(I26:I44)</f>
        <v>128</v>
      </c>
      <c r="J25" s="63">
        <f>SUM(J26:J44)</f>
        <v>92.800049999999999</v>
      </c>
      <c r="K25" s="63">
        <f>J25/I25*100</f>
        <v>72.500039062499994</v>
      </c>
      <c r="L25" s="70">
        <f t="shared" si="38"/>
        <v>-35.199950000000001</v>
      </c>
      <c r="M25" s="63">
        <f>SUM(M26:M44)</f>
        <v>193</v>
      </c>
      <c r="N25" s="63">
        <f>SUM(N26:N44)</f>
        <v>136.39225999999999</v>
      </c>
      <c r="O25" s="63">
        <f>N25/M25*100</f>
        <v>70.669564766839372</v>
      </c>
      <c r="P25" s="70">
        <f t="shared" si="23"/>
        <v>-56.607740000000007</v>
      </c>
      <c r="Q25" s="63">
        <f>SUM(Q26:Q44)</f>
        <v>193</v>
      </c>
      <c r="R25" s="63">
        <f>SUM(R26:R44)</f>
        <v>262.88150999999999</v>
      </c>
      <c r="S25" s="63">
        <f>R25/Q25*100</f>
        <v>136.20803626943007</v>
      </c>
      <c r="T25" s="63">
        <f t="shared" si="33"/>
        <v>69.881509999999992</v>
      </c>
      <c r="U25" s="63">
        <f>SUM(U26:U44)</f>
        <v>146</v>
      </c>
      <c r="V25" s="63">
        <f>SUM(V26:V44)</f>
        <v>123.3271</v>
      </c>
      <c r="W25" s="60">
        <f>V25/U25*100</f>
        <v>84.47061643835616</v>
      </c>
      <c r="X25" s="63">
        <f>V25-U25</f>
        <v>-22.672899999999998</v>
      </c>
      <c r="Y25" s="63">
        <f>SUM(Y26:Y44)</f>
        <v>140</v>
      </c>
      <c r="Z25" s="63">
        <f>SUM(Z26:Z44)</f>
        <v>131.88126</v>
      </c>
      <c r="AA25" s="63">
        <f>Z25/Y25*100</f>
        <v>94.200900000000004</v>
      </c>
      <c r="AB25" s="70">
        <f>Z25-Y25</f>
        <v>-8.1187400000000025</v>
      </c>
      <c r="AC25" s="63">
        <f>SUM(AC26:AC44)</f>
        <v>128</v>
      </c>
      <c r="AD25" s="63">
        <f>SUM(AD26:AD44)</f>
        <v>127.22905</v>
      </c>
      <c r="AE25" s="60">
        <f>AD25/AC25*100</f>
        <v>99.397695312500005</v>
      </c>
      <c r="AF25" s="70">
        <f>AD25-AC25</f>
        <v>-0.77094999999999914</v>
      </c>
      <c r="AG25" s="60">
        <f t="shared" si="3"/>
        <v>1021</v>
      </c>
      <c r="AH25" s="63">
        <f>SUM(AH26:AH44)</f>
        <v>978.32285999999999</v>
      </c>
      <c r="AI25" s="63">
        <f t="shared" si="31"/>
        <v>95.820064642507347</v>
      </c>
      <c r="AJ25" s="63">
        <f t="shared" si="26"/>
        <v>-42.677140000000009</v>
      </c>
      <c r="AK25" s="63">
        <f>SUM(AK26:AK44)</f>
        <v>0</v>
      </c>
      <c r="AL25" s="63">
        <f>SUM(AL26:AL44)</f>
        <v>162.93269000000001</v>
      </c>
      <c r="AM25" s="60" t="e">
        <f>AL25/AK25*100</f>
        <v>#DIV/0!</v>
      </c>
      <c r="AN25" s="63">
        <f>AL25-AK25</f>
        <v>162.93269000000001</v>
      </c>
      <c r="AO25" s="63">
        <f>SUM(AO26:AO44)</f>
        <v>0</v>
      </c>
      <c r="AP25" s="63">
        <f>SUM(AP26:AP44)</f>
        <v>17.75</v>
      </c>
      <c r="AQ25" s="60" t="e">
        <f>AP25/AO25*100</f>
        <v>#DIV/0!</v>
      </c>
      <c r="AR25" s="63">
        <f>AP25-AO25</f>
        <v>17.75</v>
      </c>
      <c r="AS25" s="63">
        <f>SUM(AS26:AS44)</f>
        <v>0</v>
      </c>
      <c r="AT25" s="63">
        <f>SUM(AT26:AT44)</f>
        <v>18.394659999999998</v>
      </c>
      <c r="AU25" s="60" t="e">
        <f>AT25/AS25*100</f>
        <v>#DIV/0!</v>
      </c>
      <c r="AV25" s="63">
        <f>AT25-AS25</f>
        <v>18.394659999999998</v>
      </c>
      <c r="AW25" s="63">
        <f>SUM(AW26:AW44)</f>
        <v>0</v>
      </c>
      <c r="AX25" s="63">
        <f>SUM(AX26:AX44)</f>
        <v>21.685949999999998</v>
      </c>
      <c r="AY25" s="60" t="e">
        <f>AX25/AW25*100</f>
        <v>#DIV/0!</v>
      </c>
      <c r="AZ25" s="63">
        <f>AX25-AW25</f>
        <v>21.685949999999998</v>
      </c>
      <c r="BA25" s="60">
        <f t="shared" si="8"/>
        <v>0</v>
      </c>
      <c r="BB25" s="63">
        <f>SUM(BB26:BB44)</f>
        <v>220.76330000000002</v>
      </c>
      <c r="BC25" s="60" t="e">
        <f>BB25/BA25*100</f>
        <v>#DIV/0!</v>
      </c>
      <c r="BD25" s="63">
        <f>BB25-BA25</f>
        <v>220.76330000000002</v>
      </c>
      <c r="BE25" s="63">
        <f>SUM(BE26:BE44)</f>
        <v>0</v>
      </c>
      <c r="BF25" s="63">
        <f>SUM(BF26:BF44)</f>
        <v>0</v>
      </c>
      <c r="BG25" s="60" t="e">
        <f>BF25/BE25*100</f>
        <v>#DIV/0!</v>
      </c>
      <c r="BH25" s="63">
        <f>BF25-BE25</f>
        <v>0</v>
      </c>
      <c r="BI25" s="63">
        <f>SUM(BI26:BI44)</f>
        <v>0</v>
      </c>
      <c r="BJ25" s="63">
        <f>SUM(BJ26:BJ44)</f>
        <v>1.64</v>
      </c>
      <c r="BK25" s="60" t="e">
        <f>BJ25/BI25*100</f>
        <v>#DIV/0!</v>
      </c>
      <c r="BL25" s="63">
        <f>BJ25-BI25</f>
        <v>1.64</v>
      </c>
      <c r="BM25" s="63">
        <f>SUM(BM26:BM44)</f>
        <v>0</v>
      </c>
      <c r="BN25" s="63">
        <f>SUM(BN26:BN44)</f>
        <v>0</v>
      </c>
      <c r="BO25" s="60" t="e">
        <f>BN25/BM25*100</f>
        <v>#DIV/0!</v>
      </c>
      <c r="BP25" s="63">
        <f>BN25-BM25</f>
        <v>0</v>
      </c>
      <c r="BQ25" s="101">
        <f>SUM(BQ26:BQ44)</f>
        <v>10.6</v>
      </c>
      <c r="BR25" s="63">
        <f>SUM(BR26:BR44)</f>
        <v>0</v>
      </c>
      <c r="BS25" s="63">
        <f>BR25/BQ25*100</f>
        <v>0</v>
      </c>
      <c r="BT25" s="70">
        <f>BR25-BQ25</f>
        <v>-10.6</v>
      </c>
      <c r="BU25" s="63">
        <f>SUM(BU26:BU44)</f>
        <v>97</v>
      </c>
      <c r="BV25" s="101">
        <f>SUM(BV26:BV44)</f>
        <v>100.05083999999999</v>
      </c>
      <c r="BW25" s="64">
        <f>BV25/BU25*100</f>
        <v>103.14519587628865</v>
      </c>
      <c r="BX25" s="70">
        <f t="shared" si="20"/>
        <v>3.0508399999999938</v>
      </c>
      <c r="BY25" s="101">
        <f>SUM(BY26:BY44)</f>
        <v>9.5</v>
      </c>
      <c r="BZ25" s="63">
        <f>SUM(BZ26:BZ44)</f>
        <v>5.0999999999999996</v>
      </c>
      <c r="CA25" s="64">
        <f>BZ25/BY25*100</f>
        <v>53.684210526315788</v>
      </c>
      <c r="CB25" s="70">
        <f>BZ25-BY25</f>
        <v>-4.4000000000000004</v>
      </c>
      <c r="CC25" s="60">
        <f t="shared" si="35"/>
        <v>1138.0999999999999</v>
      </c>
      <c r="CD25" s="63">
        <f>SUM(CD26:CD44)</f>
        <v>1305.8770000000002</v>
      </c>
      <c r="CE25" s="63">
        <f t="shared" si="13"/>
        <v>114.7418504525086</v>
      </c>
      <c r="CF25" s="63">
        <f t="shared" si="14"/>
        <v>167.77700000000027</v>
      </c>
      <c r="CG25" s="88">
        <v>9.6</v>
      </c>
      <c r="CH25" s="84">
        <f t="shared" si="16"/>
        <v>1305.877</v>
      </c>
      <c r="CI25" s="84">
        <f t="shared" si="17"/>
        <v>1138.0999999999999</v>
      </c>
      <c r="CK25" s="93">
        <f t="shared" si="15"/>
        <v>1305.877</v>
      </c>
    </row>
    <row r="26" spans="1:89" ht="22.5" customHeight="1">
      <c r="A26" s="69"/>
      <c r="B26" s="939" t="s">
        <v>160</v>
      </c>
      <c r="C26" s="940"/>
      <c r="D26" s="941"/>
      <c r="E26" s="55"/>
      <c r="F26" s="55"/>
      <c r="G26" s="55"/>
      <c r="H26" s="55"/>
      <c r="I26" s="55"/>
      <c r="J26" s="55"/>
      <c r="K26" s="56"/>
      <c r="L26" s="69">
        <f t="shared" si="38"/>
        <v>0</v>
      </c>
      <c r="M26" s="55"/>
      <c r="N26" s="55"/>
      <c r="O26" s="55"/>
      <c r="P26" s="69">
        <f t="shared" si="23"/>
        <v>0</v>
      </c>
      <c r="Q26" s="55"/>
      <c r="R26" s="55"/>
      <c r="S26" s="55"/>
      <c r="T26" s="69">
        <f t="shared" si="33"/>
        <v>0</v>
      </c>
      <c r="U26" s="55"/>
      <c r="V26" s="55"/>
      <c r="W26" s="55"/>
      <c r="X26" s="69">
        <f>V26-U26</f>
        <v>0</v>
      </c>
      <c r="Y26" s="55"/>
      <c r="Z26" s="55"/>
      <c r="AA26" s="55"/>
      <c r="AB26" s="69">
        <f>Z26-Y26</f>
        <v>0</v>
      </c>
      <c r="AC26" s="55"/>
      <c r="AD26" s="55"/>
      <c r="AE26" s="55"/>
      <c r="AF26" s="69"/>
      <c r="AG26" s="53">
        <f t="shared" si="3"/>
        <v>0</v>
      </c>
      <c r="AH26" s="55">
        <f t="shared" ref="AH26:AH44" si="39">F26+J26+N26+R26+V26+Z26+AD26</f>
        <v>0</v>
      </c>
      <c r="AI26" s="55" t="e">
        <f t="shared" ref="AI26:AI34" si="40">AH26/AG26*100</f>
        <v>#DIV/0!</v>
      </c>
      <c r="AJ26" s="55">
        <f t="shared" si="26"/>
        <v>0</v>
      </c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3">
        <f t="shared" si="8"/>
        <v>0</v>
      </c>
      <c r="BB26" s="55">
        <f t="shared" ref="BB26:BB44" si="41">AL26+AP26+AT26+AX26</f>
        <v>0</v>
      </c>
      <c r="BC26" s="55"/>
      <c r="BD26" s="55">
        <f>BB26-BA26</f>
        <v>0</v>
      </c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69">
        <f>BR26-BQ26</f>
        <v>0</v>
      </c>
      <c r="BU26" s="55"/>
      <c r="BV26" s="100">
        <v>12</v>
      </c>
      <c r="BW26" s="57"/>
      <c r="BX26" s="69"/>
      <c r="BY26" s="69"/>
      <c r="BZ26" s="69"/>
      <c r="CA26" s="69"/>
      <c r="CB26" s="69"/>
      <c r="CC26" s="53">
        <f t="shared" si="35"/>
        <v>0</v>
      </c>
      <c r="CD26" s="55">
        <f>R26+V26+Z26+AD26+BR26+BV26+F26+J26+N26+AL26+BZ26+AP26+AT26+AX26+BF26</f>
        <v>12</v>
      </c>
      <c r="CE26" s="55" t="e">
        <f t="shared" si="13"/>
        <v>#DIV/0!</v>
      </c>
      <c r="CF26" s="55">
        <f>CD26-CC26</f>
        <v>12</v>
      </c>
      <c r="CH26" s="89">
        <f t="shared" si="16"/>
        <v>12</v>
      </c>
      <c r="CI26" s="84">
        <f t="shared" si="17"/>
        <v>0</v>
      </c>
      <c r="CK26" s="93">
        <f t="shared" si="15"/>
        <v>12</v>
      </c>
    </row>
    <row r="27" spans="1:89" ht="13.5" customHeight="1">
      <c r="A27" s="69"/>
      <c r="B27" s="939" t="s">
        <v>353</v>
      </c>
      <c r="C27" s="940"/>
      <c r="D27" s="941"/>
      <c r="E27" s="55"/>
      <c r="F27" s="55"/>
      <c r="G27" s="55"/>
      <c r="H27" s="55"/>
      <c r="I27" s="55"/>
      <c r="J27" s="55"/>
      <c r="K27" s="56"/>
      <c r="L27" s="69">
        <f t="shared" si="38"/>
        <v>0</v>
      </c>
      <c r="M27" s="55"/>
      <c r="N27" s="55"/>
      <c r="O27" s="55"/>
      <c r="P27" s="69">
        <f t="shared" si="23"/>
        <v>0</v>
      </c>
      <c r="Q27" s="55"/>
      <c r="R27" s="55"/>
      <c r="S27" s="55"/>
      <c r="T27" s="69"/>
      <c r="U27" s="55"/>
      <c r="V27" s="55"/>
      <c r="W27" s="55"/>
      <c r="X27" s="69"/>
      <c r="Y27" s="55"/>
      <c r="Z27" s="55"/>
      <c r="AA27" s="55"/>
      <c r="AB27" s="69"/>
      <c r="AC27" s="55"/>
      <c r="AD27" s="55"/>
      <c r="AE27" s="55"/>
      <c r="AF27" s="69"/>
      <c r="AG27" s="53">
        <f t="shared" si="3"/>
        <v>0</v>
      </c>
      <c r="AH27" s="55">
        <f>F27+J27+N27+R27+V27+Z27+AD27</f>
        <v>0</v>
      </c>
      <c r="AI27" s="55" t="e">
        <f>AH27/AG27*100</f>
        <v>#DIV/0!</v>
      </c>
      <c r="AJ27" s="55">
        <f>AH27-AG27</f>
        <v>0</v>
      </c>
      <c r="AK27" s="55"/>
      <c r="AL27" s="55">
        <v>162.93269000000001</v>
      </c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3">
        <f t="shared" si="8"/>
        <v>0</v>
      </c>
      <c r="BB27" s="55">
        <f>AL27+AP27+AT27+AX27</f>
        <v>162.93269000000001</v>
      </c>
      <c r="BC27" s="55" t="e">
        <f>BB27/BA27*100</f>
        <v>#DIV/0!</v>
      </c>
      <c r="BD27" s="55">
        <f>BB27-BA27</f>
        <v>162.93269000000001</v>
      </c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69"/>
      <c r="BU27" s="55"/>
      <c r="BV27" s="100"/>
      <c r="BW27" s="57"/>
      <c r="BX27" s="69"/>
      <c r="BY27" s="69"/>
      <c r="BZ27" s="69"/>
      <c r="CA27" s="69"/>
      <c r="CB27" s="69"/>
      <c r="CC27" s="53">
        <f t="shared" si="35"/>
        <v>0</v>
      </c>
      <c r="CD27" s="55">
        <f>R27+V27+Z27+AD27+BR27+BV27+F27+J27+N27+AL27+BZ27+AP27+AT27+AX27+BF27</f>
        <v>162.93269000000001</v>
      </c>
      <c r="CE27" s="55" t="e">
        <f>CD27/CC27*100</f>
        <v>#DIV/0!</v>
      </c>
      <c r="CF27" s="55">
        <f>CD27-CC27</f>
        <v>162.93269000000001</v>
      </c>
      <c r="CH27" s="89">
        <f t="shared" si="16"/>
        <v>162.93269000000001</v>
      </c>
      <c r="CI27" s="84">
        <f t="shared" si="17"/>
        <v>0</v>
      </c>
      <c r="CK27" s="93">
        <f t="shared" si="15"/>
        <v>162.93269000000001</v>
      </c>
    </row>
    <row r="28" spans="1:89" ht="12.75" hidden="1" customHeight="1">
      <c r="A28" s="69"/>
      <c r="B28" s="927" t="s">
        <v>161</v>
      </c>
      <c r="C28" s="928"/>
      <c r="D28" s="929"/>
      <c r="E28" s="55"/>
      <c r="F28" s="55"/>
      <c r="G28" s="55"/>
      <c r="H28" s="55"/>
      <c r="I28" s="55"/>
      <c r="J28" s="55"/>
      <c r="K28" s="56"/>
      <c r="L28" s="69">
        <f t="shared" si="38"/>
        <v>0</v>
      </c>
      <c r="M28" s="55"/>
      <c r="N28" s="55"/>
      <c r="O28" s="55"/>
      <c r="P28" s="69">
        <f t="shared" si="23"/>
        <v>0</v>
      </c>
      <c r="Q28" s="55"/>
      <c r="R28" s="55"/>
      <c r="S28" s="55"/>
      <c r="T28" s="69">
        <f t="shared" si="33"/>
        <v>0</v>
      </c>
      <c r="U28" s="55"/>
      <c r="V28" s="55"/>
      <c r="W28" s="55"/>
      <c r="X28" s="69">
        <f>V28-U28</f>
        <v>0</v>
      </c>
      <c r="Y28" s="55"/>
      <c r="Z28" s="55"/>
      <c r="AA28" s="55"/>
      <c r="AB28" s="69">
        <f>Z28-Y28</f>
        <v>0</v>
      </c>
      <c r="AC28" s="55"/>
      <c r="AD28" s="55"/>
      <c r="AE28" s="55"/>
      <c r="AF28" s="69"/>
      <c r="AG28" s="53">
        <f t="shared" si="3"/>
        <v>0</v>
      </c>
      <c r="AH28" s="55">
        <f t="shared" si="39"/>
        <v>0</v>
      </c>
      <c r="AI28" s="55"/>
      <c r="AJ28" s="55">
        <f t="shared" si="26"/>
        <v>0</v>
      </c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3">
        <f t="shared" si="8"/>
        <v>0</v>
      </c>
      <c r="BB28" s="55">
        <f t="shared" si="41"/>
        <v>0</v>
      </c>
      <c r="BC28" s="55"/>
      <c r="BD28" s="55">
        <f>BB28-BA28</f>
        <v>0</v>
      </c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69">
        <f>BR28-BQ28</f>
        <v>0</v>
      </c>
      <c r="BU28" s="55"/>
      <c r="BV28" s="100"/>
      <c r="BW28" s="57"/>
      <c r="BX28" s="69">
        <f t="shared" si="20"/>
        <v>0</v>
      </c>
      <c r="BY28" s="69"/>
      <c r="BZ28" s="69"/>
      <c r="CA28" s="69"/>
      <c r="CB28" s="69"/>
      <c r="CC28" s="53">
        <f t="shared" si="35"/>
        <v>0</v>
      </c>
      <c r="CD28" s="55">
        <f>R28+V28+Z28+AD28+BR28+BV28+F28+J28+N28+AL28+BZ28+AP28+AT28+AX28+BF28+BN28</f>
        <v>0</v>
      </c>
      <c r="CE28" s="55"/>
      <c r="CF28" s="55">
        <f t="shared" si="14"/>
        <v>0</v>
      </c>
      <c r="CH28" s="89">
        <f t="shared" si="16"/>
        <v>0</v>
      </c>
      <c r="CI28" s="84">
        <f t="shared" si="17"/>
        <v>0</v>
      </c>
      <c r="CK28" s="93">
        <f t="shared" si="15"/>
        <v>0</v>
      </c>
    </row>
    <row r="29" spans="1:89" ht="12.75" customHeight="1">
      <c r="A29" s="69"/>
      <c r="B29" s="927" t="s">
        <v>162</v>
      </c>
      <c r="C29" s="928"/>
      <c r="D29" s="929"/>
      <c r="E29" s="55">
        <v>5</v>
      </c>
      <c r="F29" s="55"/>
      <c r="G29" s="55"/>
      <c r="H29" s="55"/>
      <c r="I29" s="55">
        <v>10</v>
      </c>
      <c r="J29" s="55"/>
      <c r="K29" s="56"/>
      <c r="L29" s="69"/>
      <c r="M29" s="55">
        <v>15</v>
      </c>
      <c r="N29" s="55"/>
      <c r="O29" s="55"/>
      <c r="P29" s="69">
        <f t="shared" si="23"/>
        <v>-15</v>
      </c>
      <c r="Q29" s="55">
        <v>15</v>
      </c>
      <c r="R29" s="55"/>
      <c r="S29" s="55"/>
      <c r="T29" s="69"/>
      <c r="U29" s="55">
        <v>5</v>
      </c>
      <c r="V29" s="55"/>
      <c r="W29" s="55"/>
      <c r="X29" s="69"/>
      <c r="Y29" s="55">
        <v>15</v>
      </c>
      <c r="Z29" s="55"/>
      <c r="AA29" s="55"/>
      <c r="AB29" s="69"/>
      <c r="AC29" s="55">
        <v>10</v>
      </c>
      <c r="AD29" s="55"/>
      <c r="AE29" s="55"/>
      <c r="AF29" s="69"/>
      <c r="AG29" s="53">
        <f t="shared" si="3"/>
        <v>75</v>
      </c>
      <c r="AH29" s="55">
        <f t="shared" si="39"/>
        <v>0</v>
      </c>
      <c r="AI29" s="55">
        <f t="shared" si="40"/>
        <v>0</v>
      </c>
      <c r="AJ29" s="55">
        <f t="shared" si="26"/>
        <v>-75</v>
      </c>
      <c r="AK29" s="55"/>
      <c r="AL29" s="55"/>
      <c r="AM29" s="55" t="e">
        <f>AL29/AK29*100</f>
        <v>#DIV/0!</v>
      </c>
      <c r="AN29" s="55">
        <f t="shared" ref="AN29:AN43" si="42">AL29-AK29</f>
        <v>0</v>
      </c>
      <c r="AO29" s="55"/>
      <c r="AP29" s="55"/>
      <c r="AQ29" s="55" t="e">
        <f>AP29/AO29*100</f>
        <v>#DIV/0!</v>
      </c>
      <c r="AR29" s="55">
        <f t="shared" ref="AR29:AR43" si="43">AP29-AO29</f>
        <v>0</v>
      </c>
      <c r="AS29" s="55"/>
      <c r="AT29" s="55"/>
      <c r="AU29" s="55" t="e">
        <f>AT29/AS29*100</f>
        <v>#DIV/0!</v>
      </c>
      <c r="AV29" s="55">
        <f t="shared" ref="AV29:AV43" si="44">AT29-AS29</f>
        <v>0</v>
      </c>
      <c r="AW29" s="55"/>
      <c r="AX29" s="55"/>
      <c r="AY29" s="55" t="e">
        <f>AX29/AW29*100</f>
        <v>#DIV/0!</v>
      </c>
      <c r="AZ29" s="55">
        <f t="shared" ref="AZ29:AZ43" si="45">AX29-AW29</f>
        <v>0</v>
      </c>
      <c r="BA29" s="53">
        <f t="shared" si="8"/>
        <v>0</v>
      </c>
      <c r="BB29" s="55">
        <f t="shared" si="41"/>
        <v>0</v>
      </c>
      <c r="BC29" s="55" t="e">
        <f>BB29/BA29*100</f>
        <v>#DIV/0!</v>
      </c>
      <c r="BD29" s="55">
        <f t="shared" ref="BD29:BD43" si="46">BB29-BA29</f>
        <v>0</v>
      </c>
      <c r="BE29" s="55"/>
      <c r="BF29" s="55"/>
      <c r="BG29" s="55"/>
      <c r="BH29" s="55">
        <f t="shared" ref="BH29:BH43" si="47">BF29-BE29</f>
        <v>0</v>
      </c>
      <c r="BI29" s="55"/>
      <c r="BJ29" s="55"/>
      <c r="BK29" s="55"/>
      <c r="BL29" s="55">
        <f t="shared" ref="BL29:BL43" si="48">BJ29-BI29</f>
        <v>0</v>
      </c>
      <c r="BM29" s="55"/>
      <c r="BN29" s="55"/>
      <c r="BO29" s="55"/>
      <c r="BP29" s="55">
        <f t="shared" ref="BP29:BP43" si="49">BN29-BM29</f>
        <v>0</v>
      </c>
      <c r="BQ29" s="55"/>
      <c r="BR29" s="55"/>
      <c r="BS29" s="55"/>
      <c r="BT29" s="69">
        <f t="shared" ref="BT29:BT40" si="50">BR29-BQ29</f>
        <v>0</v>
      </c>
      <c r="BU29" s="55"/>
      <c r="BV29" s="100">
        <v>3.5</v>
      </c>
      <c r="BW29" s="57"/>
      <c r="BX29" s="69"/>
      <c r="BY29" s="69"/>
      <c r="BZ29" s="69"/>
      <c r="CA29" s="69"/>
      <c r="CB29" s="69"/>
      <c r="CC29" s="53">
        <f t="shared" si="35"/>
        <v>75</v>
      </c>
      <c r="CD29" s="55">
        <f>R29+V29+Z29+AD29+BR29+BV29+F29+J29+N29+AL29+BZ29+AP29+AT29+AX29+BF29</f>
        <v>3.5</v>
      </c>
      <c r="CE29" s="55">
        <f t="shared" si="13"/>
        <v>4.666666666666667</v>
      </c>
      <c r="CF29" s="55">
        <f t="shared" si="14"/>
        <v>-71.5</v>
      </c>
      <c r="CH29" s="89">
        <f t="shared" si="16"/>
        <v>3.5</v>
      </c>
      <c r="CI29" s="84">
        <f t="shared" si="17"/>
        <v>75</v>
      </c>
      <c r="CK29" s="93">
        <f t="shared" si="15"/>
        <v>3.5</v>
      </c>
    </row>
    <row r="30" spans="1:89" ht="12.75" hidden="1" customHeight="1">
      <c r="A30" s="69"/>
      <c r="B30" s="927" t="s">
        <v>389</v>
      </c>
      <c r="C30" s="928"/>
      <c r="D30" s="929"/>
      <c r="E30" s="55"/>
      <c r="F30" s="55"/>
      <c r="G30" s="55"/>
      <c r="H30" s="55">
        <f t="shared" si="29"/>
        <v>0</v>
      </c>
      <c r="I30" s="55"/>
      <c r="J30" s="55"/>
      <c r="K30" s="56" t="e">
        <f>J30/I30*100</f>
        <v>#DIV/0!</v>
      </c>
      <c r="L30" s="55">
        <f>J30-I30</f>
        <v>0</v>
      </c>
      <c r="M30" s="55"/>
      <c r="N30" s="55"/>
      <c r="O30" s="55" t="e">
        <f>N30/M30*100</f>
        <v>#DIV/0!</v>
      </c>
      <c r="P30" s="69">
        <f t="shared" si="23"/>
        <v>0</v>
      </c>
      <c r="Q30" s="55"/>
      <c r="R30" s="55"/>
      <c r="S30" s="55" t="e">
        <f>R30/Q30*100</f>
        <v>#DIV/0!</v>
      </c>
      <c r="T30" s="69">
        <f t="shared" ref="T30:T44" si="51">R30-Q30</f>
        <v>0</v>
      </c>
      <c r="U30" s="55"/>
      <c r="V30" s="55"/>
      <c r="W30" s="55"/>
      <c r="X30" s="69">
        <f t="shared" ref="X30:X37" si="52">V30-U30</f>
        <v>0</v>
      </c>
      <c r="Y30" s="55"/>
      <c r="Z30" s="55"/>
      <c r="AA30" s="55" t="e">
        <f>Z30/Y30*100</f>
        <v>#DIV/0!</v>
      </c>
      <c r="AB30" s="69">
        <f>Z30-Y30</f>
        <v>0</v>
      </c>
      <c r="AC30" s="55"/>
      <c r="AD30" s="55"/>
      <c r="AE30" s="55"/>
      <c r="AF30" s="69">
        <f>AD30-AC30</f>
        <v>0</v>
      </c>
      <c r="AG30" s="53">
        <f t="shared" si="3"/>
        <v>0</v>
      </c>
      <c r="AH30" s="55">
        <f t="shared" si="39"/>
        <v>0</v>
      </c>
      <c r="AI30" s="55" t="e">
        <f t="shared" si="40"/>
        <v>#DIV/0!</v>
      </c>
      <c r="AJ30" s="55">
        <f t="shared" si="26"/>
        <v>0</v>
      </c>
      <c r="AK30" s="55"/>
      <c r="AL30" s="55"/>
      <c r="AM30" s="55"/>
      <c r="AN30" s="55">
        <f t="shared" si="42"/>
        <v>0</v>
      </c>
      <c r="AO30" s="55"/>
      <c r="AP30" s="55"/>
      <c r="AQ30" s="55"/>
      <c r="AR30" s="55">
        <f t="shared" si="43"/>
        <v>0</v>
      </c>
      <c r="AS30" s="55"/>
      <c r="AT30" s="55"/>
      <c r="AU30" s="55"/>
      <c r="AV30" s="55">
        <f t="shared" si="44"/>
        <v>0</v>
      </c>
      <c r="AW30" s="55"/>
      <c r="AX30" s="55"/>
      <c r="AY30" s="55"/>
      <c r="AZ30" s="55">
        <f t="shared" si="45"/>
        <v>0</v>
      </c>
      <c r="BA30" s="53">
        <f t="shared" si="8"/>
        <v>0</v>
      </c>
      <c r="BB30" s="55">
        <f t="shared" si="41"/>
        <v>0</v>
      </c>
      <c r="BC30" s="55"/>
      <c r="BD30" s="55">
        <f t="shared" si="46"/>
        <v>0</v>
      </c>
      <c r="BE30" s="55"/>
      <c r="BF30" s="55"/>
      <c r="BG30" s="55"/>
      <c r="BH30" s="55">
        <f t="shared" si="47"/>
        <v>0</v>
      </c>
      <c r="BI30" s="55"/>
      <c r="BJ30" s="55"/>
      <c r="BK30" s="55"/>
      <c r="BL30" s="55">
        <f t="shared" si="48"/>
        <v>0</v>
      </c>
      <c r="BM30" s="55"/>
      <c r="BN30" s="55"/>
      <c r="BO30" s="55"/>
      <c r="BP30" s="55">
        <f t="shared" si="49"/>
        <v>0</v>
      </c>
      <c r="BQ30" s="55"/>
      <c r="BR30" s="55"/>
      <c r="BS30" s="55"/>
      <c r="BT30" s="69">
        <f t="shared" si="50"/>
        <v>0</v>
      </c>
      <c r="BU30" s="55"/>
      <c r="BV30" s="100"/>
      <c r="BW30" s="57"/>
      <c r="BX30" s="69">
        <f t="shared" si="20"/>
        <v>0</v>
      </c>
      <c r="BY30" s="69"/>
      <c r="BZ30" s="69"/>
      <c r="CA30" s="69"/>
      <c r="CB30" s="69"/>
      <c r="CC30" s="53">
        <f t="shared" si="35"/>
        <v>0</v>
      </c>
      <c r="CD30" s="55">
        <f>R30+V30+Z30+AD30+BR30+BV30+F30+J30+N30+AL30+BZ30+AP30+AT30+AX30+BF30</f>
        <v>0</v>
      </c>
      <c r="CE30" s="55" t="e">
        <f t="shared" si="13"/>
        <v>#DIV/0!</v>
      </c>
      <c r="CF30" s="55">
        <f t="shared" si="14"/>
        <v>0</v>
      </c>
      <c r="CH30" s="89">
        <f t="shared" si="16"/>
        <v>0</v>
      </c>
      <c r="CI30" s="84">
        <f t="shared" si="17"/>
        <v>0</v>
      </c>
      <c r="CK30" s="93">
        <f t="shared" si="15"/>
        <v>0</v>
      </c>
    </row>
    <row r="31" spans="1:89" ht="12.75" hidden="1" customHeight="1">
      <c r="A31" s="69"/>
      <c r="B31" s="1050" t="s">
        <v>211</v>
      </c>
      <c r="C31" s="1051"/>
      <c r="D31" s="1052"/>
      <c r="E31" s="55"/>
      <c r="F31" s="55"/>
      <c r="G31" s="55"/>
      <c r="H31" s="55">
        <f t="shared" si="29"/>
        <v>0</v>
      </c>
      <c r="I31" s="55"/>
      <c r="J31" s="55"/>
      <c r="K31" s="56"/>
      <c r="L31" s="55">
        <f>J31-I31</f>
        <v>0</v>
      </c>
      <c r="M31" s="55"/>
      <c r="N31" s="55"/>
      <c r="O31" s="55"/>
      <c r="P31" s="69">
        <f t="shared" si="23"/>
        <v>0</v>
      </c>
      <c r="Q31" s="55"/>
      <c r="R31" s="55"/>
      <c r="S31" s="55"/>
      <c r="T31" s="69">
        <f t="shared" si="51"/>
        <v>0</v>
      </c>
      <c r="U31" s="55"/>
      <c r="V31" s="55"/>
      <c r="W31" s="55"/>
      <c r="X31" s="69">
        <f t="shared" si="52"/>
        <v>0</v>
      </c>
      <c r="Y31" s="55"/>
      <c r="Z31" s="55"/>
      <c r="AA31" s="55"/>
      <c r="AB31" s="69">
        <f>Z31-Y31</f>
        <v>0</v>
      </c>
      <c r="AC31" s="55"/>
      <c r="AD31" s="55"/>
      <c r="AE31" s="55"/>
      <c r="AF31" s="69"/>
      <c r="AG31" s="53">
        <f t="shared" si="3"/>
        <v>0</v>
      </c>
      <c r="AH31" s="55">
        <f t="shared" si="39"/>
        <v>0</v>
      </c>
      <c r="AI31" s="55" t="e">
        <f t="shared" si="40"/>
        <v>#DIV/0!</v>
      </c>
      <c r="AJ31" s="55">
        <f t="shared" si="26"/>
        <v>0</v>
      </c>
      <c r="AK31" s="55"/>
      <c r="AL31" s="55"/>
      <c r="AM31" s="55"/>
      <c r="AN31" s="55">
        <f t="shared" si="42"/>
        <v>0</v>
      </c>
      <c r="AO31" s="55"/>
      <c r="AP31" s="55"/>
      <c r="AQ31" s="55"/>
      <c r="AR31" s="55">
        <f t="shared" si="43"/>
        <v>0</v>
      </c>
      <c r="AS31" s="55"/>
      <c r="AT31" s="55"/>
      <c r="AU31" s="55"/>
      <c r="AV31" s="55">
        <f t="shared" si="44"/>
        <v>0</v>
      </c>
      <c r="AW31" s="55"/>
      <c r="AX31" s="55"/>
      <c r="AY31" s="55"/>
      <c r="AZ31" s="55">
        <f t="shared" si="45"/>
        <v>0</v>
      </c>
      <c r="BA31" s="53">
        <f t="shared" si="8"/>
        <v>0</v>
      </c>
      <c r="BB31" s="55">
        <f t="shared" si="41"/>
        <v>0</v>
      </c>
      <c r="BC31" s="55"/>
      <c r="BD31" s="55">
        <f t="shared" si="46"/>
        <v>0</v>
      </c>
      <c r="BE31" s="55"/>
      <c r="BF31" s="55"/>
      <c r="BG31" s="55"/>
      <c r="BH31" s="55">
        <f t="shared" si="47"/>
        <v>0</v>
      </c>
      <c r="BI31" s="55"/>
      <c r="BJ31" s="55"/>
      <c r="BK31" s="55"/>
      <c r="BL31" s="55">
        <f t="shared" si="48"/>
        <v>0</v>
      </c>
      <c r="BM31" s="55"/>
      <c r="BN31" s="55"/>
      <c r="BO31" s="55"/>
      <c r="BP31" s="55">
        <f t="shared" si="49"/>
        <v>0</v>
      </c>
      <c r="BQ31" s="55"/>
      <c r="BR31" s="55"/>
      <c r="BS31" s="55"/>
      <c r="BT31" s="69">
        <f t="shared" si="50"/>
        <v>0</v>
      </c>
      <c r="BU31" s="55"/>
      <c r="BV31" s="100"/>
      <c r="BW31" s="57"/>
      <c r="BX31" s="69">
        <f t="shared" si="20"/>
        <v>0</v>
      </c>
      <c r="BY31" s="69"/>
      <c r="BZ31" s="69"/>
      <c r="CA31" s="69"/>
      <c r="CB31" s="69"/>
      <c r="CC31" s="53">
        <f t="shared" si="35"/>
        <v>0</v>
      </c>
      <c r="CD31" s="55">
        <f>R31+V31+Z31+AD31+BR31+BV31+F31+J31+N31+AL31+BZ31+AP31+AT31+AX31+BF31</f>
        <v>0</v>
      </c>
      <c r="CE31" s="55" t="e">
        <f t="shared" si="13"/>
        <v>#DIV/0!</v>
      </c>
      <c r="CF31" s="55">
        <f t="shared" si="14"/>
        <v>0</v>
      </c>
      <c r="CH31" s="89">
        <f t="shared" si="16"/>
        <v>0</v>
      </c>
      <c r="CI31" s="84">
        <f t="shared" si="17"/>
        <v>0</v>
      </c>
      <c r="CK31" s="93">
        <f t="shared" si="15"/>
        <v>0</v>
      </c>
    </row>
    <row r="32" spans="1:89" ht="12.75" customHeight="1">
      <c r="A32" s="69"/>
      <c r="B32" s="1050" t="s">
        <v>363</v>
      </c>
      <c r="C32" s="1051"/>
      <c r="D32" s="1052"/>
      <c r="E32" s="55"/>
      <c r="F32" s="55"/>
      <c r="G32" s="55"/>
      <c r="H32" s="55">
        <f t="shared" si="29"/>
        <v>0</v>
      </c>
      <c r="I32" s="55"/>
      <c r="J32" s="55"/>
      <c r="K32" s="56"/>
      <c r="L32" s="55"/>
      <c r="M32" s="55"/>
      <c r="N32" s="55"/>
      <c r="O32" s="55"/>
      <c r="P32" s="69">
        <f t="shared" si="23"/>
        <v>0</v>
      </c>
      <c r="Q32" s="55"/>
      <c r="R32" s="55"/>
      <c r="S32" s="55"/>
      <c r="T32" s="69">
        <f t="shared" si="51"/>
        <v>0</v>
      </c>
      <c r="U32" s="55"/>
      <c r="V32" s="55"/>
      <c r="W32" s="55"/>
      <c r="X32" s="69">
        <f t="shared" si="52"/>
        <v>0</v>
      </c>
      <c r="Y32" s="55"/>
      <c r="Z32" s="55"/>
      <c r="AA32" s="55"/>
      <c r="AB32" s="69"/>
      <c r="AC32" s="55"/>
      <c r="AD32" s="55"/>
      <c r="AE32" s="55"/>
      <c r="AF32" s="69">
        <f>AD32-AC32</f>
        <v>0</v>
      </c>
      <c r="AG32" s="53">
        <f t="shared" si="3"/>
        <v>0</v>
      </c>
      <c r="AH32" s="55">
        <f t="shared" si="39"/>
        <v>0</v>
      </c>
      <c r="AI32" s="55"/>
      <c r="AJ32" s="55">
        <f t="shared" si="26"/>
        <v>0</v>
      </c>
      <c r="AK32" s="55"/>
      <c r="AL32" s="55"/>
      <c r="AM32" s="55"/>
      <c r="AN32" s="55">
        <f t="shared" si="42"/>
        <v>0</v>
      </c>
      <c r="AO32" s="55"/>
      <c r="AP32" s="55"/>
      <c r="AQ32" s="55"/>
      <c r="AR32" s="55">
        <f t="shared" si="43"/>
        <v>0</v>
      </c>
      <c r="AS32" s="55"/>
      <c r="AT32" s="55"/>
      <c r="AU32" s="55"/>
      <c r="AV32" s="55">
        <f t="shared" si="44"/>
        <v>0</v>
      </c>
      <c r="AW32" s="55"/>
      <c r="AX32" s="55"/>
      <c r="AY32" s="55"/>
      <c r="AZ32" s="55">
        <f t="shared" si="45"/>
        <v>0</v>
      </c>
      <c r="BA32" s="53">
        <f t="shared" si="8"/>
        <v>0</v>
      </c>
      <c r="BB32" s="55">
        <f t="shared" si="41"/>
        <v>0</v>
      </c>
      <c r="BC32" s="55"/>
      <c r="BD32" s="55">
        <f t="shared" si="46"/>
        <v>0</v>
      </c>
      <c r="BE32" s="55"/>
      <c r="BF32" s="55"/>
      <c r="BG32" s="55"/>
      <c r="BH32" s="55">
        <f t="shared" si="47"/>
        <v>0</v>
      </c>
      <c r="BI32" s="55"/>
      <c r="BJ32" s="55"/>
      <c r="BK32" s="55"/>
      <c r="BL32" s="55">
        <f t="shared" si="48"/>
        <v>0</v>
      </c>
      <c r="BM32" s="55"/>
      <c r="BN32" s="55"/>
      <c r="BO32" s="55"/>
      <c r="BP32" s="55">
        <f t="shared" si="49"/>
        <v>0</v>
      </c>
      <c r="BQ32" s="55"/>
      <c r="BR32" s="55"/>
      <c r="BS32" s="55"/>
      <c r="BT32" s="69">
        <f t="shared" si="50"/>
        <v>0</v>
      </c>
      <c r="BU32" s="100">
        <v>29.6</v>
      </c>
      <c r="BV32" s="100"/>
      <c r="BW32" s="57"/>
      <c r="BX32" s="69"/>
      <c r="BY32" s="69"/>
      <c r="BZ32" s="69"/>
      <c r="CA32" s="69"/>
      <c r="CB32" s="69"/>
      <c r="CC32" s="53">
        <f t="shared" si="35"/>
        <v>29.6</v>
      </c>
      <c r="CD32" s="55">
        <f>R32+V32+Z32+AD32+BR32+BV32+F32+J32+N32+AL32+BZ32+AP32+AT32+AX32+BF32+BJ32</f>
        <v>0</v>
      </c>
      <c r="CE32" s="55">
        <f t="shared" si="13"/>
        <v>0</v>
      </c>
      <c r="CF32" s="55">
        <f t="shared" si="14"/>
        <v>-29.6</v>
      </c>
      <c r="CH32" s="89">
        <f t="shared" si="16"/>
        <v>0</v>
      </c>
      <c r="CI32" s="84">
        <f t="shared" si="17"/>
        <v>29.6</v>
      </c>
      <c r="CK32" s="93">
        <f t="shared" si="15"/>
        <v>0</v>
      </c>
    </row>
    <row r="33" spans="1:89" hidden="1">
      <c r="A33" s="69"/>
      <c r="B33" s="1050" t="s">
        <v>191</v>
      </c>
      <c r="C33" s="1051"/>
      <c r="D33" s="1052"/>
      <c r="E33" s="55"/>
      <c r="F33" s="55"/>
      <c r="G33" s="55"/>
      <c r="H33" s="55">
        <f t="shared" si="29"/>
        <v>0</v>
      </c>
      <c r="I33" s="55"/>
      <c r="J33" s="55"/>
      <c r="K33" s="56" t="e">
        <f>J33/I33*100</f>
        <v>#DIV/0!</v>
      </c>
      <c r="L33" s="55"/>
      <c r="M33" s="55"/>
      <c r="N33" s="55"/>
      <c r="O33" s="55"/>
      <c r="P33" s="69">
        <f>N33-M33</f>
        <v>0</v>
      </c>
      <c r="Q33" s="55"/>
      <c r="R33" s="55"/>
      <c r="S33" s="55" t="e">
        <f>R33/Q33*100</f>
        <v>#DIV/0!</v>
      </c>
      <c r="T33" s="69">
        <f t="shared" si="51"/>
        <v>0</v>
      </c>
      <c r="U33" s="55"/>
      <c r="V33" s="55"/>
      <c r="W33" s="55"/>
      <c r="X33" s="69">
        <f t="shared" si="52"/>
        <v>0</v>
      </c>
      <c r="Y33" s="55"/>
      <c r="Z33" s="55"/>
      <c r="AA33" s="55"/>
      <c r="AB33" s="69">
        <f t="shared" ref="AB33:AB39" si="53">Z33-Y33</f>
        <v>0</v>
      </c>
      <c r="AC33" s="55"/>
      <c r="AD33" s="55"/>
      <c r="AE33" s="55"/>
      <c r="AF33" s="69"/>
      <c r="AG33" s="53">
        <f t="shared" si="3"/>
        <v>0</v>
      </c>
      <c r="AH33" s="55">
        <f t="shared" si="39"/>
        <v>0</v>
      </c>
      <c r="AI33" s="55" t="e">
        <f t="shared" si="40"/>
        <v>#DIV/0!</v>
      </c>
      <c r="AJ33" s="55">
        <f t="shared" si="26"/>
        <v>0</v>
      </c>
      <c r="AK33" s="55"/>
      <c r="AL33" s="55"/>
      <c r="AM33" s="55"/>
      <c r="AN33" s="55">
        <f t="shared" si="42"/>
        <v>0</v>
      </c>
      <c r="AO33" s="55"/>
      <c r="AP33" s="55"/>
      <c r="AQ33" s="55"/>
      <c r="AR33" s="55">
        <f t="shared" si="43"/>
        <v>0</v>
      </c>
      <c r="AS33" s="55"/>
      <c r="AT33" s="55"/>
      <c r="AU33" s="55"/>
      <c r="AV33" s="55">
        <f t="shared" si="44"/>
        <v>0</v>
      </c>
      <c r="AW33" s="55"/>
      <c r="AX33" s="55"/>
      <c r="AY33" s="55"/>
      <c r="AZ33" s="55">
        <f t="shared" si="45"/>
        <v>0</v>
      </c>
      <c r="BA33" s="53">
        <f t="shared" si="8"/>
        <v>0</v>
      </c>
      <c r="BB33" s="55">
        <f t="shared" si="41"/>
        <v>0</v>
      </c>
      <c r="BC33" s="55"/>
      <c r="BD33" s="55">
        <f t="shared" si="46"/>
        <v>0</v>
      </c>
      <c r="BE33" s="55"/>
      <c r="BF33" s="55"/>
      <c r="BG33" s="55"/>
      <c r="BH33" s="55">
        <f t="shared" si="47"/>
        <v>0</v>
      </c>
      <c r="BI33" s="55"/>
      <c r="BJ33" s="55"/>
      <c r="BK33" s="55"/>
      <c r="BL33" s="55">
        <f t="shared" si="48"/>
        <v>0</v>
      </c>
      <c r="BM33" s="55"/>
      <c r="BN33" s="55"/>
      <c r="BO33" s="55"/>
      <c r="BP33" s="55">
        <f t="shared" si="49"/>
        <v>0</v>
      </c>
      <c r="BQ33" s="55"/>
      <c r="BR33" s="55"/>
      <c r="BS33" s="55"/>
      <c r="BT33" s="69">
        <f t="shared" si="50"/>
        <v>0</v>
      </c>
      <c r="BU33" s="55"/>
      <c r="BV33" s="100"/>
      <c r="BW33" s="57"/>
      <c r="BX33" s="69"/>
      <c r="BY33" s="69"/>
      <c r="BZ33" s="69"/>
      <c r="CA33" s="69"/>
      <c r="CB33" s="69"/>
      <c r="CC33" s="53">
        <f t="shared" si="35"/>
        <v>0</v>
      </c>
      <c r="CD33" s="55">
        <f>R33+V33+Z33+AD33+BR33+BV33+F33+J33+N33+AL33+BZ33+AP33+AT33+AX33+BF33</f>
        <v>0</v>
      </c>
      <c r="CE33" s="55" t="e">
        <f t="shared" si="13"/>
        <v>#DIV/0!</v>
      </c>
      <c r="CF33" s="55">
        <f t="shared" si="14"/>
        <v>0</v>
      </c>
      <c r="CH33" s="89">
        <f t="shared" si="16"/>
        <v>0</v>
      </c>
      <c r="CI33" s="84">
        <f t="shared" si="17"/>
        <v>0</v>
      </c>
      <c r="CK33" s="93">
        <f t="shared" si="15"/>
        <v>0</v>
      </c>
    </row>
    <row r="34" spans="1:89">
      <c r="A34" s="69"/>
      <c r="B34" s="1050" t="s">
        <v>390</v>
      </c>
      <c r="C34" s="1051"/>
      <c r="D34" s="1052"/>
      <c r="E34" s="55">
        <v>10</v>
      </c>
      <c r="F34" s="55"/>
      <c r="G34" s="55"/>
      <c r="H34" s="55">
        <f t="shared" si="29"/>
        <v>-10</v>
      </c>
      <c r="I34" s="55">
        <v>15</v>
      </c>
      <c r="J34" s="55"/>
      <c r="K34" s="56"/>
      <c r="L34" s="55">
        <f>J34-I34</f>
        <v>-15</v>
      </c>
      <c r="M34" s="55">
        <v>25</v>
      </c>
      <c r="N34" s="55"/>
      <c r="O34" s="55"/>
      <c r="P34" s="69">
        <f>N34-M34</f>
        <v>-25</v>
      </c>
      <c r="Q34" s="55">
        <v>25</v>
      </c>
      <c r="R34" s="55">
        <v>14.52</v>
      </c>
      <c r="S34" s="55"/>
      <c r="T34" s="69">
        <f t="shared" si="51"/>
        <v>-10.48</v>
      </c>
      <c r="U34" s="55">
        <v>10</v>
      </c>
      <c r="V34" s="55"/>
      <c r="W34" s="55"/>
      <c r="X34" s="69">
        <f t="shared" si="52"/>
        <v>-10</v>
      </c>
      <c r="Y34" s="55">
        <v>15</v>
      </c>
      <c r="Z34" s="55"/>
      <c r="AA34" s="55"/>
      <c r="AB34" s="69">
        <f t="shared" si="53"/>
        <v>-15</v>
      </c>
      <c r="AC34" s="55">
        <v>15</v>
      </c>
      <c r="AD34" s="55">
        <v>14.52</v>
      </c>
      <c r="AE34" s="55"/>
      <c r="AF34" s="69">
        <f>AD34-AC34</f>
        <v>-0.48000000000000043</v>
      </c>
      <c r="AG34" s="53">
        <f t="shared" si="3"/>
        <v>115</v>
      </c>
      <c r="AH34" s="55">
        <f t="shared" si="39"/>
        <v>29.04</v>
      </c>
      <c r="AI34" s="55">
        <f t="shared" si="40"/>
        <v>25.252173913043478</v>
      </c>
      <c r="AJ34" s="55">
        <f t="shared" si="26"/>
        <v>-85.960000000000008</v>
      </c>
      <c r="AK34" s="55"/>
      <c r="AL34" s="55"/>
      <c r="AM34" s="55"/>
      <c r="AN34" s="55">
        <f t="shared" si="42"/>
        <v>0</v>
      </c>
      <c r="AO34" s="55"/>
      <c r="AP34" s="55"/>
      <c r="AQ34" s="55"/>
      <c r="AR34" s="55">
        <f t="shared" si="43"/>
        <v>0</v>
      </c>
      <c r="AS34" s="55"/>
      <c r="AT34" s="55"/>
      <c r="AU34" s="55"/>
      <c r="AV34" s="55">
        <f t="shared" si="44"/>
        <v>0</v>
      </c>
      <c r="AW34" s="55"/>
      <c r="AX34" s="55"/>
      <c r="AY34" s="55"/>
      <c r="AZ34" s="55">
        <f t="shared" si="45"/>
        <v>0</v>
      </c>
      <c r="BA34" s="53">
        <f t="shared" si="8"/>
        <v>0</v>
      </c>
      <c r="BB34" s="55">
        <f t="shared" si="41"/>
        <v>0</v>
      </c>
      <c r="BC34" s="55"/>
      <c r="BD34" s="55">
        <f t="shared" si="46"/>
        <v>0</v>
      </c>
      <c r="BE34" s="55"/>
      <c r="BF34" s="55"/>
      <c r="BG34" s="55"/>
      <c r="BH34" s="55">
        <f t="shared" si="47"/>
        <v>0</v>
      </c>
      <c r="BI34" s="55"/>
      <c r="BJ34" s="55"/>
      <c r="BK34" s="55"/>
      <c r="BL34" s="55">
        <f t="shared" si="48"/>
        <v>0</v>
      </c>
      <c r="BM34" s="55"/>
      <c r="BN34" s="55"/>
      <c r="BO34" s="55"/>
      <c r="BP34" s="55">
        <f t="shared" si="49"/>
        <v>0</v>
      </c>
      <c r="BQ34" s="55"/>
      <c r="BR34" s="55"/>
      <c r="BS34" s="55"/>
      <c r="BT34" s="69">
        <f t="shared" si="50"/>
        <v>0</v>
      </c>
      <c r="BU34" s="55"/>
      <c r="BV34" s="100"/>
      <c r="BW34" s="57"/>
      <c r="BX34" s="69">
        <f t="shared" si="20"/>
        <v>0</v>
      </c>
      <c r="BY34" s="69"/>
      <c r="BZ34" s="69"/>
      <c r="CA34" s="69"/>
      <c r="CB34" s="69"/>
      <c r="CC34" s="53">
        <f t="shared" si="35"/>
        <v>115</v>
      </c>
      <c r="CD34" s="55">
        <f>R34+V34+Z34+AD34+BR34+BV34+F34+J34+N34+AL34+BZ34+AP34+AT34+AX34+BF34</f>
        <v>29.04</v>
      </c>
      <c r="CE34" s="55">
        <f t="shared" si="13"/>
        <v>25.252173913043478</v>
      </c>
      <c r="CF34" s="55">
        <f t="shared" si="14"/>
        <v>-85.960000000000008</v>
      </c>
      <c r="CH34" s="89">
        <f t="shared" si="16"/>
        <v>29.04</v>
      </c>
      <c r="CI34" s="84">
        <f t="shared" si="17"/>
        <v>115</v>
      </c>
      <c r="CK34" s="93">
        <f t="shared" si="15"/>
        <v>29.04</v>
      </c>
    </row>
    <row r="35" spans="1:89">
      <c r="A35" s="69"/>
      <c r="B35" s="1050" t="s">
        <v>163</v>
      </c>
      <c r="C35" s="1051"/>
      <c r="D35" s="1052"/>
      <c r="E35" s="55"/>
      <c r="F35" s="55">
        <v>62.068080000000002</v>
      </c>
      <c r="G35" s="55"/>
      <c r="H35" s="55">
        <f t="shared" si="29"/>
        <v>62.068080000000002</v>
      </c>
      <c r="I35" s="55"/>
      <c r="J35" s="55">
        <v>34.74579</v>
      </c>
      <c r="K35" s="56" t="e">
        <f>J35/I35*100</f>
        <v>#DIV/0!</v>
      </c>
      <c r="L35" s="55">
        <f>J35-I35</f>
        <v>34.74579</v>
      </c>
      <c r="M35" s="55"/>
      <c r="N35" s="55">
        <v>57.05</v>
      </c>
      <c r="O35" s="55"/>
      <c r="P35" s="69">
        <f t="shared" si="23"/>
        <v>57.05</v>
      </c>
      <c r="Q35" s="55"/>
      <c r="R35" s="55">
        <v>80.241640000000004</v>
      </c>
      <c r="S35" s="55" t="e">
        <f>R35/Q35*100</f>
        <v>#DIV/0!</v>
      </c>
      <c r="T35" s="69">
        <f t="shared" si="51"/>
        <v>80.241640000000004</v>
      </c>
      <c r="U35" s="55"/>
      <c r="V35" s="55">
        <v>32.44</v>
      </c>
      <c r="W35" s="55"/>
      <c r="X35" s="69">
        <f t="shared" si="52"/>
        <v>32.44</v>
      </c>
      <c r="Y35" s="55"/>
      <c r="Z35" s="55">
        <v>63.924999999999997</v>
      </c>
      <c r="AA35" s="55"/>
      <c r="AB35" s="69">
        <f t="shared" si="53"/>
        <v>63.924999999999997</v>
      </c>
      <c r="AC35" s="55"/>
      <c r="AD35" s="55">
        <v>50.26079</v>
      </c>
      <c r="AE35" s="55" t="e">
        <f>AD35/AC35*100</f>
        <v>#DIV/0!</v>
      </c>
      <c r="AF35" s="69">
        <f>AD35-AC35</f>
        <v>50.26079</v>
      </c>
      <c r="AG35" s="53">
        <f t="shared" si="3"/>
        <v>0</v>
      </c>
      <c r="AH35" s="55">
        <f t="shared" si="39"/>
        <v>380.73130000000003</v>
      </c>
      <c r="AI35" s="55" t="e">
        <f>AH35/AG35*100</f>
        <v>#DIV/0!</v>
      </c>
      <c r="AJ35" s="55">
        <f t="shared" si="26"/>
        <v>380.73130000000003</v>
      </c>
      <c r="AK35" s="55"/>
      <c r="AL35" s="55"/>
      <c r="AM35" s="55"/>
      <c r="AN35" s="55">
        <f t="shared" si="42"/>
        <v>0</v>
      </c>
      <c r="AO35" s="55"/>
      <c r="AP35" s="55">
        <v>17.75</v>
      </c>
      <c r="AQ35" s="55"/>
      <c r="AR35" s="55">
        <f t="shared" si="43"/>
        <v>17.75</v>
      </c>
      <c r="AS35" s="55"/>
      <c r="AT35" s="55">
        <v>18.394659999999998</v>
      </c>
      <c r="AU35" s="55"/>
      <c r="AV35" s="55">
        <f t="shared" si="44"/>
        <v>18.394659999999998</v>
      </c>
      <c r="AW35" s="55"/>
      <c r="AX35" s="55">
        <v>21.685949999999998</v>
      </c>
      <c r="AY35" s="55"/>
      <c r="AZ35" s="55">
        <f t="shared" si="45"/>
        <v>21.685949999999998</v>
      </c>
      <c r="BA35" s="53">
        <f t="shared" si="8"/>
        <v>0</v>
      </c>
      <c r="BB35" s="55">
        <f t="shared" si="41"/>
        <v>57.83061</v>
      </c>
      <c r="BC35" s="55"/>
      <c r="BD35" s="55">
        <f t="shared" si="46"/>
        <v>57.83061</v>
      </c>
      <c r="BE35" s="55"/>
      <c r="BF35" s="55"/>
      <c r="BG35" s="55"/>
      <c r="BH35" s="55">
        <f t="shared" si="47"/>
        <v>0</v>
      </c>
      <c r="BI35" s="55"/>
      <c r="BJ35" s="55">
        <v>1.64</v>
      </c>
      <c r="BK35" s="55"/>
      <c r="BL35" s="55">
        <f t="shared" si="48"/>
        <v>1.64</v>
      </c>
      <c r="BM35" s="55"/>
      <c r="BN35" s="55"/>
      <c r="BO35" s="55"/>
      <c r="BP35" s="55">
        <f t="shared" si="49"/>
        <v>0</v>
      </c>
      <c r="BQ35" s="100">
        <v>10.6</v>
      </c>
      <c r="BR35" s="55"/>
      <c r="BS35" s="56"/>
      <c r="BT35" s="69">
        <f t="shared" si="50"/>
        <v>-10.6</v>
      </c>
      <c r="BU35" s="100">
        <v>35.4</v>
      </c>
      <c r="BV35" s="100">
        <v>22.3</v>
      </c>
      <c r="BW35" s="55">
        <f>BV35/BU35*100</f>
        <v>62.994350282485875</v>
      </c>
      <c r="BX35" s="69">
        <f t="shared" si="20"/>
        <v>-13.099999999999998</v>
      </c>
      <c r="BY35" s="103">
        <v>9.5</v>
      </c>
      <c r="BZ35" s="69"/>
      <c r="CA35" s="69"/>
      <c r="CB35" s="69"/>
      <c r="CC35" s="53">
        <f t="shared" si="35"/>
        <v>55.5</v>
      </c>
      <c r="CD35" s="55">
        <f>R35+V35+Z35+AD35+BR35+BV35+F35+J35+N35+AL35+BZ35+AP35+AT35+AX35+BF35+BN35+BJ35</f>
        <v>462.50191000000001</v>
      </c>
      <c r="CE35" s="55">
        <f t="shared" si="13"/>
        <v>833.33677477477477</v>
      </c>
      <c r="CF35" s="55">
        <f t="shared" si="14"/>
        <v>407.00191000000001</v>
      </c>
      <c r="CH35" s="89">
        <f t="shared" si="16"/>
        <v>462.50191000000001</v>
      </c>
      <c r="CI35" s="84">
        <f t="shared" si="17"/>
        <v>55.5</v>
      </c>
      <c r="CK35" s="93">
        <f t="shared" si="15"/>
        <v>462.50191000000001</v>
      </c>
    </row>
    <row r="36" spans="1:89" hidden="1">
      <c r="A36" s="69"/>
      <c r="B36" s="1050" t="s">
        <v>215</v>
      </c>
      <c r="C36" s="1051"/>
      <c r="D36" s="1052"/>
      <c r="E36" s="55"/>
      <c r="F36" s="55"/>
      <c r="G36" s="55"/>
      <c r="H36" s="55">
        <f t="shared" si="29"/>
        <v>0</v>
      </c>
      <c r="I36" s="55"/>
      <c r="J36" s="55"/>
      <c r="K36" s="56"/>
      <c r="L36" s="55"/>
      <c r="M36" s="55"/>
      <c r="N36" s="55"/>
      <c r="O36" s="55"/>
      <c r="P36" s="69"/>
      <c r="Q36" s="55"/>
      <c r="R36" s="55"/>
      <c r="S36" s="55"/>
      <c r="T36" s="69"/>
      <c r="U36" s="55"/>
      <c r="V36" s="55"/>
      <c r="W36" s="55"/>
      <c r="X36" s="69">
        <f t="shared" si="52"/>
        <v>0</v>
      </c>
      <c r="Y36" s="55"/>
      <c r="Z36" s="55"/>
      <c r="AA36" s="55"/>
      <c r="AB36" s="69">
        <f t="shared" si="53"/>
        <v>0</v>
      </c>
      <c r="AC36" s="55"/>
      <c r="AD36" s="55"/>
      <c r="AE36" s="55"/>
      <c r="AF36" s="69"/>
      <c r="AG36" s="53">
        <f t="shared" si="3"/>
        <v>0</v>
      </c>
      <c r="AH36" s="55">
        <f t="shared" si="39"/>
        <v>0</v>
      </c>
      <c r="AI36" s="55" t="e">
        <f>AH36/AG36*100</f>
        <v>#DIV/0!</v>
      </c>
      <c r="AJ36" s="55">
        <f t="shared" ref="AJ36:AJ43" si="54">AH36-AG36</f>
        <v>0</v>
      </c>
      <c r="AK36" s="55"/>
      <c r="AL36" s="55"/>
      <c r="AM36" s="55"/>
      <c r="AN36" s="55">
        <f t="shared" si="42"/>
        <v>0</v>
      </c>
      <c r="AO36" s="55"/>
      <c r="AP36" s="55"/>
      <c r="AQ36" s="55"/>
      <c r="AR36" s="55">
        <f t="shared" si="43"/>
        <v>0</v>
      </c>
      <c r="AS36" s="55"/>
      <c r="AT36" s="55"/>
      <c r="AU36" s="55"/>
      <c r="AV36" s="55">
        <f t="shared" si="44"/>
        <v>0</v>
      </c>
      <c r="AW36" s="55"/>
      <c r="AX36" s="55"/>
      <c r="AY36" s="55"/>
      <c r="AZ36" s="55">
        <f t="shared" si="45"/>
        <v>0</v>
      </c>
      <c r="BA36" s="53">
        <f t="shared" si="8"/>
        <v>0</v>
      </c>
      <c r="BB36" s="55">
        <f t="shared" si="41"/>
        <v>0</v>
      </c>
      <c r="BC36" s="55"/>
      <c r="BD36" s="55">
        <f t="shared" si="46"/>
        <v>0</v>
      </c>
      <c r="BE36" s="55"/>
      <c r="BF36" s="55"/>
      <c r="BG36" s="55"/>
      <c r="BH36" s="55">
        <f t="shared" si="47"/>
        <v>0</v>
      </c>
      <c r="BI36" s="55"/>
      <c r="BJ36" s="55"/>
      <c r="BK36" s="55"/>
      <c r="BL36" s="55">
        <f t="shared" si="48"/>
        <v>0</v>
      </c>
      <c r="BM36" s="55"/>
      <c r="BN36" s="55"/>
      <c r="BO36" s="55"/>
      <c r="BP36" s="55">
        <f t="shared" si="49"/>
        <v>0</v>
      </c>
      <c r="BQ36" s="55"/>
      <c r="BR36" s="55"/>
      <c r="BS36" s="55"/>
      <c r="BT36" s="69">
        <f t="shared" si="50"/>
        <v>0</v>
      </c>
      <c r="BU36" s="55"/>
      <c r="BV36" s="100"/>
      <c r="BW36" s="55"/>
      <c r="BX36" s="69"/>
      <c r="BY36" s="69"/>
      <c r="BZ36" s="69"/>
      <c r="CA36" s="69"/>
      <c r="CB36" s="69"/>
      <c r="CC36" s="53">
        <f t="shared" si="35"/>
        <v>0</v>
      </c>
      <c r="CD36" s="55">
        <f>R36+V36+Z36+AD36+BR36+BV36+F36+J36+N36+AL36+BZ36+AP36+AT36+AX36+BF36</f>
        <v>0</v>
      </c>
      <c r="CE36" s="55" t="e">
        <f t="shared" si="13"/>
        <v>#DIV/0!</v>
      </c>
      <c r="CF36" s="55">
        <f t="shared" si="14"/>
        <v>0</v>
      </c>
      <c r="CH36" s="89">
        <f t="shared" si="16"/>
        <v>0</v>
      </c>
      <c r="CI36" s="84">
        <f t="shared" si="17"/>
        <v>0</v>
      </c>
      <c r="CK36" s="93">
        <f t="shared" si="15"/>
        <v>0</v>
      </c>
    </row>
    <row r="37" spans="1:89" hidden="1">
      <c r="A37" s="69"/>
      <c r="B37" s="1050" t="s">
        <v>164</v>
      </c>
      <c r="C37" s="1051"/>
      <c r="D37" s="1052"/>
      <c r="E37" s="55"/>
      <c r="F37" s="55"/>
      <c r="G37" s="55"/>
      <c r="H37" s="55">
        <f t="shared" si="29"/>
        <v>0</v>
      </c>
      <c r="I37" s="55"/>
      <c r="J37" s="55"/>
      <c r="K37" s="56"/>
      <c r="L37" s="55">
        <f>J37-I37</f>
        <v>0</v>
      </c>
      <c r="M37" s="55"/>
      <c r="N37" s="55"/>
      <c r="O37" s="55"/>
      <c r="P37" s="69">
        <f t="shared" si="23"/>
        <v>0</v>
      </c>
      <c r="Q37" s="55"/>
      <c r="R37" s="55"/>
      <c r="S37" s="55"/>
      <c r="T37" s="69">
        <f t="shared" si="51"/>
        <v>0</v>
      </c>
      <c r="U37" s="55"/>
      <c r="V37" s="55"/>
      <c r="W37" s="55"/>
      <c r="X37" s="69">
        <f t="shared" si="52"/>
        <v>0</v>
      </c>
      <c r="Y37" s="55"/>
      <c r="Z37" s="55"/>
      <c r="AA37" s="55"/>
      <c r="AB37" s="69">
        <f t="shared" si="53"/>
        <v>0</v>
      </c>
      <c r="AC37" s="55"/>
      <c r="AD37" s="55"/>
      <c r="AE37" s="55"/>
      <c r="AF37" s="69"/>
      <c r="AG37" s="53">
        <f t="shared" si="3"/>
        <v>0</v>
      </c>
      <c r="AH37" s="55">
        <f t="shared" si="39"/>
        <v>0</v>
      </c>
      <c r="AI37" s="55"/>
      <c r="AJ37" s="55">
        <f t="shared" si="54"/>
        <v>0</v>
      </c>
      <c r="AK37" s="55"/>
      <c r="AL37" s="55"/>
      <c r="AM37" s="55"/>
      <c r="AN37" s="55">
        <f t="shared" si="42"/>
        <v>0</v>
      </c>
      <c r="AO37" s="55"/>
      <c r="AP37" s="55"/>
      <c r="AQ37" s="55"/>
      <c r="AR37" s="55">
        <f t="shared" si="43"/>
        <v>0</v>
      </c>
      <c r="AS37" s="55"/>
      <c r="AT37" s="55"/>
      <c r="AU37" s="55"/>
      <c r="AV37" s="55">
        <f t="shared" si="44"/>
        <v>0</v>
      </c>
      <c r="AW37" s="55"/>
      <c r="AX37" s="55"/>
      <c r="AY37" s="55"/>
      <c r="AZ37" s="55">
        <f t="shared" si="45"/>
        <v>0</v>
      </c>
      <c r="BA37" s="53">
        <f t="shared" si="8"/>
        <v>0</v>
      </c>
      <c r="BB37" s="55">
        <f t="shared" si="41"/>
        <v>0</v>
      </c>
      <c r="BC37" s="55"/>
      <c r="BD37" s="55">
        <f t="shared" si="46"/>
        <v>0</v>
      </c>
      <c r="BE37" s="55"/>
      <c r="BF37" s="55"/>
      <c r="BG37" s="55"/>
      <c r="BH37" s="55">
        <f t="shared" si="47"/>
        <v>0</v>
      </c>
      <c r="BI37" s="55"/>
      <c r="BJ37" s="55"/>
      <c r="BK37" s="55"/>
      <c r="BL37" s="55">
        <f t="shared" si="48"/>
        <v>0</v>
      </c>
      <c r="BM37" s="55"/>
      <c r="BN37" s="55"/>
      <c r="BO37" s="55"/>
      <c r="BP37" s="55">
        <f t="shared" si="49"/>
        <v>0</v>
      </c>
      <c r="BQ37" s="55"/>
      <c r="BR37" s="55"/>
      <c r="BS37" s="55"/>
      <c r="BT37" s="69">
        <f t="shared" si="50"/>
        <v>0</v>
      </c>
      <c r="BU37" s="55"/>
      <c r="BV37" s="100"/>
      <c r="BW37" s="55" t="e">
        <f>BV37/BU37*100</f>
        <v>#DIV/0!</v>
      </c>
      <c r="BX37" s="69">
        <f t="shared" si="20"/>
        <v>0</v>
      </c>
      <c r="BY37" s="69"/>
      <c r="BZ37" s="69"/>
      <c r="CA37" s="69"/>
      <c r="CB37" s="69"/>
      <c r="CC37" s="53">
        <f t="shared" si="35"/>
        <v>0</v>
      </c>
      <c r="CD37" s="55">
        <f>R37+V37+Z37+AD37+BR37+BV37+F37+J37+N37+AL37+BZ37+AP37+AT37+AX37+BF37</f>
        <v>0</v>
      </c>
      <c r="CE37" s="55" t="e">
        <f t="shared" si="13"/>
        <v>#DIV/0!</v>
      </c>
      <c r="CF37" s="55">
        <f t="shared" si="14"/>
        <v>0</v>
      </c>
      <c r="CH37" s="89">
        <f t="shared" si="16"/>
        <v>0</v>
      </c>
      <c r="CI37" s="84">
        <f t="shared" si="17"/>
        <v>0</v>
      </c>
      <c r="CK37" s="93">
        <f t="shared" si="15"/>
        <v>0</v>
      </c>
    </row>
    <row r="38" spans="1:89" ht="12.75" customHeight="1">
      <c r="A38" s="69"/>
      <c r="B38" s="927" t="s">
        <v>352</v>
      </c>
      <c r="C38" s="928"/>
      <c r="D38" s="929"/>
      <c r="E38" s="55"/>
      <c r="F38" s="55"/>
      <c r="G38" s="55"/>
      <c r="H38" s="55">
        <f t="shared" si="29"/>
        <v>0</v>
      </c>
      <c r="I38" s="55"/>
      <c r="J38" s="55">
        <v>29.643550000000001</v>
      </c>
      <c r="K38" s="56"/>
      <c r="L38" s="55">
        <f>J38-I38</f>
        <v>29.643550000000001</v>
      </c>
      <c r="M38" s="55"/>
      <c r="N38" s="55"/>
      <c r="O38" s="55"/>
      <c r="P38" s="69">
        <f t="shared" si="23"/>
        <v>0</v>
      </c>
      <c r="Q38" s="55"/>
      <c r="R38" s="55"/>
      <c r="S38" s="55"/>
      <c r="T38" s="69">
        <f t="shared" si="51"/>
        <v>0</v>
      </c>
      <c r="U38" s="55"/>
      <c r="V38" s="55"/>
      <c r="W38" s="55"/>
      <c r="X38" s="69">
        <f t="shared" ref="X38:X45" si="55">V38-U38</f>
        <v>0</v>
      </c>
      <c r="Y38" s="55"/>
      <c r="Z38" s="55"/>
      <c r="AA38" s="55"/>
      <c r="AB38" s="69">
        <f t="shared" si="53"/>
        <v>0</v>
      </c>
      <c r="AC38" s="55"/>
      <c r="AD38" s="55"/>
      <c r="AE38" s="55"/>
      <c r="AF38" s="69"/>
      <c r="AG38" s="53">
        <f t="shared" si="3"/>
        <v>0</v>
      </c>
      <c r="AH38" s="55">
        <f t="shared" si="39"/>
        <v>29.643550000000001</v>
      </c>
      <c r="AI38" s="55"/>
      <c r="AJ38" s="55">
        <f t="shared" si="54"/>
        <v>29.643550000000001</v>
      </c>
      <c r="AK38" s="55"/>
      <c r="AL38" s="55"/>
      <c r="AM38" s="55"/>
      <c r="AN38" s="55">
        <f t="shared" si="42"/>
        <v>0</v>
      </c>
      <c r="AO38" s="55"/>
      <c r="AP38" s="55"/>
      <c r="AQ38" s="55"/>
      <c r="AR38" s="55">
        <f t="shared" si="43"/>
        <v>0</v>
      </c>
      <c r="AS38" s="55"/>
      <c r="AT38" s="55"/>
      <c r="AU38" s="55"/>
      <c r="AV38" s="55">
        <f t="shared" si="44"/>
        <v>0</v>
      </c>
      <c r="AW38" s="55"/>
      <c r="AX38" s="55"/>
      <c r="AY38" s="55"/>
      <c r="AZ38" s="55">
        <f t="shared" si="45"/>
        <v>0</v>
      </c>
      <c r="BA38" s="53">
        <f t="shared" si="8"/>
        <v>0</v>
      </c>
      <c r="BB38" s="55">
        <f t="shared" si="41"/>
        <v>0</v>
      </c>
      <c r="BC38" s="55"/>
      <c r="BD38" s="55">
        <f t="shared" si="46"/>
        <v>0</v>
      </c>
      <c r="BE38" s="55"/>
      <c r="BF38" s="55"/>
      <c r="BG38" s="55"/>
      <c r="BH38" s="55">
        <f t="shared" si="47"/>
        <v>0</v>
      </c>
      <c r="BI38" s="55"/>
      <c r="BJ38" s="55"/>
      <c r="BK38" s="55"/>
      <c r="BL38" s="55">
        <f t="shared" si="48"/>
        <v>0</v>
      </c>
      <c r="BM38" s="55"/>
      <c r="BN38" s="55"/>
      <c r="BO38" s="55"/>
      <c r="BP38" s="55">
        <f t="shared" si="49"/>
        <v>0</v>
      </c>
      <c r="BQ38" s="55"/>
      <c r="BR38" s="55"/>
      <c r="BS38" s="55"/>
      <c r="BT38" s="69">
        <f t="shared" si="50"/>
        <v>0</v>
      </c>
      <c r="BU38" s="55"/>
      <c r="BV38" s="100"/>
      <c r="BW38" s="55"/>
      <c r="BX38" s="69">
        <f t="shared" ref="BX38:BX43" si="56">BV38-BU38</f>
        <v>0</v>
      </c>
      <c r="BY38" s="69"/>
      <c r="BZ38" s="69"/>
      <c r="CA38" s="69"/>
      <c r="CB38" s="69"/>
      <c r="CC38" s="53">
        <f t="shared" si="35"/>
        <v>0</v>
      </c>
      <c r="CD38" s="55">
        <f>R38+V38+Z38+AD38+BR38+BV38+F38+J38+N38+AL38+BZ38+AP38+AT38+AX38+BF38+BN38</f>
        <v>29.643550000000001</v>
      </c>
      <c r="CE38" s="55"/>
      <c r="CF38" s="55">
        <f t="shared" si="14"/>
        <v>29.643550000000001</v>
      </c>
      <c r="CH38" s="89">
        <f t="shared" si="16"/>
        <v>29.643550000000001</v>
      </c>
      <c r="CI38" s="84">
        <f t="shared" si="17"/>
        <v>0</v>
      </c>
      <c r="CK38" s="93">
        <f t="shared" si="15"/>
        <v>29.643550000000001</v>
      </c>
    </row>
    <row r="39" spans="1:89" ht="12.75" customHeight="1">
      <c r="A39" s="69"/>
      <c r="B39" s="927" t="s">
        <v>216</v>
      </c>
      <c r="C39" s="928"/>
      <c r="D39" s="929"/>
      <c r="E39" s="55">
        <v>53</v>
      </c>
      <c r="F39" s="55">
        <v>29.643550000000001</v>
      </c>
      <c r="G39" s="55"/>
      <c r="H39" s="55">
        <f t="shared" si="29"/>
        <v>-23.356449999999999</v>
      </c>
      <c r="I39" s="55">
        <v>53</v>
      </c>
      <c r="J39" s="55"/>
      <c r="K39" s="56"/>
      <c r="L39" s="55"/>
      <c r="M39" s="55">
        <v>53</v>
      </c>
      <c r="N39" s="55">
        <v>35.57226</v>
      </c>
      <c r="O39" s="55"/>
      <c r="P39" s="69"/>
      <c r="Q39" s="55">
        <v>53</v>
      </c>
      <c r="R39" s="55">
        <v>29.643550000000001</v>
      </c>
      <c r="S39" s="55"/>
      <c r="T39" s="69">
        <f t="shared" si="51"/>
        <v>-23.356449999999999</v>
      </c>
      <c r="U39" s="55">
        <v>106</v>
      </c>
      <c r="V39" s="55">
        <v>59.287100000000002</v>
      </c>
      <c r="W39" s="55"/>
      <c r="X39" s="69">
        <f t="shared" si="55"/>
        <v>-46.712899999999998</v>
      </c>
      <c r="Y39" s="55">
        <v>53</v>
      </c>
      <c r="Z39" s="55">
        <v>35.57226</v>
      </c>
      <c r="AA39" s="55"/>
      <c r="AB39" s="69">
        <f t="shared" si="53"/>
        <v>-17.42774</v>
      </c>
      <c r="AC39" s="55">
        <v>53</v>
      </c>
      <c r="AD39" s="55">
        <v>29.643550000000001</v>
      </c>
      <c r="AE39" s="55"/>
      <c r="AF39" s="69"/>
      <c r="AG39" s="53">
        <f t="shared" si="3"/>
        <v>424</v>
      </c>
      <c r="AH39" s="55">
        <f t="shared" si="39"/>
        <v>219.36227000000002</v>
      </c>
      <c r="AI39" s="55"/>
      <c r="AJ39" s="55">
        <f t="shared" si="54"/>
        <v>-204.63772999999998</v>
      </c>
      <c r="AK39" s="55"/>
      <c r="AL39" s="55"/>
      <c r="AM39" s="55"/>
      <c r="AN39" s="55">
        <f t="shared" si="42"/>
        <v>0</v>
      </c>
      <c r="AO39" s="55"/>
      <c r="AP39" s="55"/>
      <c r="AQ39" s="55"/>
      <c r="AR39" s="55">
        <f t="shared" si="43"/>
        <v>0</v>
      </c>
      <c r="AS39" s="55"/>
      <c r="AT39" s="55"/>
      <c r="AU39" s="55"/>
      <c r="AV39" s="55">
        <f t="shared" si="44"/>
        <v>0</v>
      </c>
      <c r="AW39" s="55"/>
      <c r="AX39" s="55"/>
      <c r="AY39" s="55"/>
      <c r="AZ39" s="55">
        <f t="shared" si="45"/>
        <v>0</v>
      </c>
      <c r="BA39" s="53">
        <f t="shared" si="8"/>
        <v>0</v>
      </c>
      <c r="BB39" s="55">
        <f t="shared" si="41"/>
        <v>0</v>
      </c>
      <c r="BC39" s="55"/>
      <c r="BD39" s="55">
        <f t="shared" si="46"/>
        <v>0</v>
      </c>
      <c r="BE39" s="55"/>
      <c r="BF39" s="55"/>
      <c r="BG39" s="55"/>
      <c r="BH39" s="55">
        <f t="shared" si="47"/>
        <v>0</v>
      </c>
      <c r="BI39" s="55"/>
      <c r="BJ39" s="55"/>
      <c r="BK39" s="55"/>
      <c r="BL39" s="55">
        <f t="shared" si="48"/>
        <v>0</v>
      </c>
      <c r="BM39" s="55"/>
      <c r="BN39" s="55"/>
      <c r="BO39" s="55"/>
      <c r="BP39" s="55">
        <f t="shared" si="49"/>
        <v>0</v>
      </c>
      <c r="BQ39" s="55"/>
      <c r="BR39" s="55"/>
      <c r="BS39" s="55"/>
      <c r="BT39" s="69">
        <f t="shared" si="50"/>
        <v>0</v>
      </c>
      <c r="BU39" s="55">
        <v>32</v>
      </c>
      <c r="BV39" s="100">
        <v>30.769829999999999</v>
      </c>
      <c r="BW39" s="55"/>
      <c r="BX39" s="69">
        <f t="shared" si="56"/>
        <v>-1.2301700000000011</v>
      </c>
      <c r="BY39" s="69"/>
      <c r="BZ39" s="69"/>
      <c r="CA39" s="69"/>
      <c r="CB39" s="69"/>
      <c r="CC39" s="53">
        <f t="shared" si="35"/>
        <v>456</v>
      </c>
      <c r="CD39" s="55">
        <f t="shared" ref="CD39:CD44" si="57">R39+V39+Z39+AD39+BR39+BV39+F39+J39+N39+AL39+BZ39+AP39+AT39+AX39+BF39</f>
        <v>250.13210000000001</v>
      </c>
      <c r="CE39" s="55">
        <f t="shared" si="13"/>
        <v>54.85353070175438</v>
      </c>
      <c r="CF39" s="55">
        <f t="shared" si="14"/>
        <v>-205.86789999999999</v>
      </c>
      <c r="CH39" s="89">
        <f t="shared" si="16"/>
        <v>250.13210000000004</v>
      </c>
      <c r="CI39" s="84">
        <f t="shared" si="17"/>
        <v>456</v>
      </c>
      <c r="CK39" s="93">
        <f t="shared" si="15"/>
        <v>250.13210000000004</v>
      </c>
    </row>
    <row r="40" spans="1:89" ht="12.75" customHeight="1">
      <c r="A40" s="69"/>
      <c r="B40" s="927" t="s">
        <v>165</v>
      </c>
      <c r="C40" s="928"/>
      <c r="D40" s="929"/>
      <c r="E40" s="55">
        <v>25</v>
      </c>
      <c r="F40" s="55">
        <v>12.1</v>
      </c>
      <c r="G40" s="55"/>
      <c r="H40" s="55">
        <f t="shared" si="29"/>
        <v>-12.9</v>
      </c>
      <c r="I40" s="55">
        <v>50</v>
      </c>
      <c r="J40" s="55">
        <v>28.410710000000002</v>
      </c>
      <c r="K40" s="56">
        <f>J40/I40*100</f>
        <v>56.821420000000003</v>
      </c>
      <c r="L40" s="55">
        <f t="shared" ref="L40:L46" si="58">J40-I40</f>
        <v>-21.589289999999998</v>
      </c>
      <c r="M40" s="55">
        <v>100</v>
      </c>
      <c r="N40" s="55">
        <v>43.77</v>
      </c>
      <c r="O40" s="55"/>
      <c r="P40" s="69"/>
      <c r="Q40" s="55">
        <v>100</v>
      </c>
      <c r="R40" s="55">
        <v>138.47631999999999</v>
      </c>
      <c r="S40" s="55">
        <f>R40/Q40*100</f>
        <v>138.47631999999999</v>
      </c>
      <c r="T40" s="69">
        <f t="shared" si="51"/>
        <v>38.476319999999987</v>
      </c>
      <c r="U40" s="55">
        <v>25</v>
      </c>
      <c r="V40" s="55">
        <v>31.6</v>
      </c>
      <c r="W40" s="55"/>
      <c r="X40" s="69">
        <f t="shared" si="55"/>
        <v>6.6000000000000014</v>
      </c>
      <c r="Y40" s="55">
        <v>57</v>
      </c>
      <c r="Z40" s="55">
        <v>32.384</v>
      </c>
      <c r="AA40" s="55">
        <f>Z40/Y40*100</f>
        <v>56.814035087719297</v>
      </c>
      <c r="AB40" s="69">
        <f t="shared" ref="AB40:AB46" si="59">Z40-Y40</f>
        <v>-24.616</v>
      </c>
      <c r="AC40" s="55">
        <v>50</v>
      </c>
      <c r="AD40" s="55">
        <v>32.80471</v>
      </c>
      <c r="AE40" s="55">
        <f>AD40/AC40*100</f>
        <v>65.60942</v>
      </c>
      <c r="AF40" s="69">
        <f>AD40-AC40</f>
        <v>-17.19529</v>
      </c>
      <c r="AG40" s="53">
        <f t="shared" si="3"/>
        <v>407</v>
      </c>
      <c r="AH40" s="55">
        <f t="shared" si="39"/>
        <v>319.54573999999997</v>
      </c>
      <c r="AI40" s="55">
        <f>AH40/AG40*100</f>
        <v>78.512466830466821</v>
      </c>
      <c r="AJ40" s="55">
        <f t="shared" si="54"/>
        <v>-87.454260000000033</v>
      </c>
      <c r="AK40" s="55"/>
      <c r="AL40" s="55"/>
      <c r="AM40" s="55"/>
      <c r="AN40" s="55">
        <f t="shared" si="42"/>
        <v>0</v>
      </c>
      <c r="AO40" s="55"/>
      <c r="AP40" s="55"/>
      <c r="AQ40" s="55"/>
      <c r="AR40" s="55">
        <f t="shared" si="43"/>
        <v>0</v>
      </c>
      <c r="AS40" s="55"/>
      <c r="AT40" s="55"/>
      <c r="AU40" s="55"/>
      <c r="AV40" s="55">
        <f t="shared" si="44"/>
        <v>0</v>
      </c>
      <c r="AW40" s="55"/>
      <c r="AX40" s="55"/>
      <c r="AY40" s="55"/>
      <c r="AZ40" s="55">
        <f t="shared" si="45"/>
        <v>0</v>
      </c>
      <c r="BA40" s="53">
        <f t="shared" si="8"/>
        <v>0</v>
      </c>
      <c r="BB40" s="55">
        <f t="shared" si="41"/>
        <v>0</v>
      </c>
      <c r="BC40" s="55"/>
      <c r="BD40" s="55">
        <f t="shared" si="46"/>
        <v>0</v>
      </c>
      <c r="BE40" s="55"/>
      <c r="BF40" s="55"/>
      <c r="BG40" s="55"/>
      <c r="BH40" s="55">
        <f t="shared" si="47"/>
        <v>0</v>
      </c>
      <c r="BI40" s="55"/>
      <c r="BJ40" s="55"/>
      <c r="BK40" s="55"/>
      <c r="BL40" s="55">
        <f t="shared" si="48"/>
        <v>0</v>
      </c>
      <c r="BM40" s="55"/>
      <c r="BN40" s="55"/>
      <c r="BO40" s="55"/>
      <c r="BP40" s="55">
        <f t="shared" si="49"/>
        <v>0</v>
      </c>
      <c r="BQ40" s="55"/>
      <c r="BR40" s="55"/>
      <c r="BS40" s="55"/>
      <c r="BT40" s="69">
        <f t="shared" si="50"/>
        <v>0</v>
      </c>
      <c r="BU40" s="55"/>
      <c r="BV40" s="100">
        <v>28.6</v>
      </c>
      <c r="BW40" s="55"/>
      <c r="BX40" s="69">
        <f t="shared" si="56"/>
        <v>28.6</v>
      </c>
      <c r="BY40" s="69"/>
      <c r="BZ40" s="69">
        <v>5.0999999999999996</v>
      </c>
      <c r="CA40" s="69"/>
      <c r="CB40" s="69"/>
      <c r="CC40" s="53">
        <f t="shared" si="35"/>
        <v>407</v>
      </c>
      <c r="CD40" s="55">
        <f t="shared" si="57"/>
        <v>353.24574000000001</v>
      </c>
      <c r="CE40" s="55">
        <f t="shared" si="13"/>
        <v>86.792565110565107</v>
      </c>
      <c r="CF40" s="55">
        <f t="shared" si="14"/>
        <v>-53.754259999999988</v>
      </c>
      <c r="CH40" s="89">
        <f t="shared" si="16"/>
        <v>353.24574000000001</v>
      </c>
      <c r="CI40" s="84">
        <f t="shared" si="17"/>
        <v>407</v>
      </c>
      <c r="CK40" s="93">
        <f t="shared" si="15"/>
        <v>353.24574000000001</v>
      </c>
    </row>
    <row r="41" spans="1:89" hidden="1">
      <c r="A41" s="69"/>
      <c r="B41" s="927" t="s">
        <v>409</v>
      </c>
      <c r="C41" s="928"/>
      <c r="D41" s="929"/>
      <c r="E41" s="55"/>
      <c r="F41" s="55"/>
      <c r="G41" s="55"/>
      <c r="H41" s="55">
        <f>F41-E41</f>
        <v>0</v>
      </c>
      <c r="I41" s="55"/>
      <c r="J41" s="55"/>
      <c r="K41" s="56"/>
      <c r="L41" s="55">
        <f t="shared" si="58"/>
        <v>0</v>
      </c>
      <c r="M41" s="55"/>
      <c r="N41" s="55"/>
      <c r="O41" s="55"/>
      <c r="P41" s="69">
        <f t="shared" ref="P41:P46" si="60">N41-M41</f>
        <v>0</v>
      </c>
      <c r="Q41" s="55"/>
      <c r="R41" s="55"/>
      <c r="S41" s="55"/>
      <c r="T41" s="69">
        <f>R41-Q41</f>
        <v>0</v>
      </c>
      <c r="U41" s="55"/>
      <c r="V41" s="55"/>
      <c r="W41" s="55"/>
      <c r="X41" s="69">
        <f>V41-U41</f>
        <v>0</v>
      </c>
      <c r="Y41" s="55"/>
      <c r="Z41" s="55"/>
      <c r="AA41" s="55"/>
      <c r="AB41" s="69">
        <f t="shared" si="59"/>
        <v>0</v>
      </c>
      <c r="AC41" s="55"/>
      <c r="AD41" s="55"/>
      <c r="AE41" s="55"/>
      <c r="AF41" s="69">
        <f>AD41-AC41</f>
        <v>0</v>
      </c>
      <c r="AG41" s="53">
        <f>E41+I41+M41+Q41+U41+Y41+AC41</f>
        <v>0</v>
      </c>
      <c r="AH41" s="55">
        <f>F41+J41+N41+R41+V41+Z41+AD41</f>
        <v>0</v>
      </c>
      <c r="AI41" s="55"/>
      <c r="AJ41" s="55">
        <f t="shared" si="54"/>
        <v>0</v>
      </c>
      <c r="AK41" s="55"/>
      <c r="AL41" s="55"/>
      <c r="AM41" s="55"/>
      <c r="AN41" s="55">
        <f>AL41-AK41</f>
        <v>0</v>
      </c>
      <c r="AO41" s="55"/>
      <c r="AP41" s="55"/>
      <c r="AQ41" s="55"/>
      <c r="AR41" s="55">
        <f>AP41-AO41</f>
        <v>0</v>
      </c>
      <c r="AS41" s="55"/>
      <c r="AT41" s="55"/>
      <c r="AU41" s="55"/>
      <c r="AV41" s="55">
        <f>AT41-AS41</f>
        <v>0</v>
      </c>
      <c r="AW41" s="55"/>
      <c r="AX41" s="55"/>
      <c r="AY41" s="55"/>
      <c r="AZ41" s="55">
        <f>AX41-AW41</f>
        <v>0</v>
      </c>
      <c r="BA41" s="53">
        <f>AK41+AO41+AS41+AW41</f>
        <v>0</v>
      </c>
      <c r="BB41" s="55">
        <f>AL41+AP41+AT41+AX41</f>
        <v>0</v>
      </c>
      <c r="BC41" s="55"/>
      <c r="BD41" s="55">
        <f>BB41-BA41</f>
        <v>0</v>
      </c>
      <c r="BE41" s="55"/>
      <c r="BF41" s="55"/>
      <c r="BG41" s="55"/>
      <c r="BH41" s="55">
        <f>BF41-BE41</f>
        <v>0</v>
      </c>
      <c r="BI41" s="55"/>
      <c r="BJ41" s="55"/>
      <c r="BK41" s="55"/>
      <c r="BL41" s="55">
        <f>BJ41-BI41</f>
        <v>0</v>
      </c>
      <c r="BM41" s="55"/>
      <c r="BN41" s="55"/>
      <c r="BO41" s="55"/>
      <c r="BP41" s="55">
        <f>BN41-BM41</f>
        <v>0</v>
      </c>
      <c r="BQ41" s="55"/>
      <c r="BR41" s="55"/>
      <c r="BS41" s="55"/>
      <c r="BT41" s="69">
        <f>BR41-BQ41</f>
        <v>0</v>
      </c>
      <c r="BU41" s="55"/>
      <c r="BV41" s="100"/>
      <c r="BW41" s="57"/>
      <c r="BX41" s="69">
        <f t="shared" si="56"/>
        <v>0</v>
      </c>
      <c r="BY41" s="69"/>
      <c r="BZ41" s="69"/>
      <c r="CA41" s="69"/>
      <c r="CB41" s="69"/>
      <c r="CC41" s="53">
        <f>AG41+BA41+BE41+BI41+BM41+BQ41+BU41+BY41</f>
        <v>0</v>
      </c>
      <c r="CD41" s="55">
        <f t="shared" si="57"/>
        <v>0</v>
      </c>
      <c r="CE41" s="55"/>
      <c r="CF41" s="55">
        <f>CD41-CC41</f>
        <v>0</v>
      </c>
      <c r="CH41" s="89">
        <f>F41+J41+N41+R41+V41+Z41+AD41+AL41+AP41+AT41+AX41+BF41+BJ41+BN41+BR41+BV41+BZ41</f>
        <v>0</v>
      </c>
      <c r="CI41" s="84">
        <f>E41+I41+M41+Q41+U41+Y41+AC41+AG41+AK41+AO41+AS41+AW41+BE41+BI41+BM41+BQ41+BU41+BY41-AG41</f>
        <v>0</v>
      </c>
      <c r="CK41" s="93">
        <f t="shared" si="15"/>
        <v>0</v>
      </c>
    </row>
    <row r="42" spans="1:89" hidden="1">
      <c r="A42" s="69"/>
      <c r="B42" s="927" t="s">
        <v>408</v>
      </c>
      <c r="C42" s="928"/>
      <c r="D42" s="929"/>
      <c r="E42" s="55"/>
      <c r="F42" s="55"/>
      <c r="G42" s="55"/>
      <c r="H42" s="55">
        <f>F42-E42</f>
        <v>0</v>
      </c>
      <c r="I42" s="55"/>
      <c r="J42" s="55"/>
      <c r="K42" s="56"/>
      <c r="L42" s="55">
        <f t="shared" si="58"/>
        <v>0</v>
      </c>
      <c r="M42" s="55"/>
      <c r="N42" s="55"/>
      <c r="O42" s="55"/>
      <c r="P42" s="69">
        <f t="shared" si="60"/>
        <v>0</v>
      </c>
      <c r="Q42" s="55"/>
      <c r="R42" s="55"/>
      <c r="S42" s="55"/>
      <c r="T42" s="69">
        <f>R42-Q42</f>
        <v>0</v>
      </c>
      <c r="U42" s="55"/>
      <c r="V42" s="55"/>
      <c r="W42" s="55"/>
      <c r="X42" s="69">
        <f>V42-U42</f>
        <v>0</v>
      </c>
      <c r="Y42" s="55"/>
      <c r="Z42" s="55"/>
      <c r="AA42" s="55"/>
      <c r="AB42" s="69">
        <f t="shared" si="59"/>
        <v>0</v>
      </c>
      <c r="AC42" s="55"/>
      <c r="AD42" s="55"/>
      <c r="AE42" s="55"/>
      <c r="AF42" s="69">
        <f>AD42-AC42</f>
        <v>0</v>
      </c>
      <c r="AG42" s="53">
        <f>E42+I42+M42+Q42+U42+Y42+AC42</f>
        <v>0</v>
      </c>
      <c r="AH42" s="55">
        <f>F42+J42+N42+R42+V42+Z42+AD42</f>
        <v>0</v>
      </c>
      <c r="AI42" s="55"/>
      <c r="AJ42" s="55">
        <f t="shared" si="54"/>
        <v>0</v>
      </c>
      <c r="AK42" s="55"/>
      <c r="AL42" s="55"/>
      <c r="AM42" s="55"/>
      <c r="AN42" s="55">
        <f>AL42-AK42</f>
        <v>0</v>
      </c>
      <c r="AO42" s="55"/>
      <c r="AP42" s="55"/>
      <c r="AQ42" s="55"/>
      <c r="AR42" s="55">
        <f>AP42-AO42</f>
        <v>0</v>
      </c>
      <c r="AS42" s="55"/>
      <c r="AT42" s="55"/>
      <c r="AU42" s="55"/>
      <c r="AV42" s="55">
        <f>AT42-AS42</f>
        <v>0</v>
      </c>
      <c r="AW42" s="55"/>
      <c r="AX42" s="55"/>
      <c r="AY42" s="55"/>
      <c r="AZ42" s="55">
        <f>AX42-AW42</f>
        <v>0</v>
      </c>
      <c r="BA42" s="53">
        <f>AK42+AO42+AS42+AW42</f>
        <v>0</v>
      </c>
      <c r="BB42" s="55">
        <f>AL42+AP42+AT42+AX42</f>
        <v>0</v>
      </c>
      <c r="BC42" s="55"/>
      <c r="BD42" s="55">
        <f>BB42-BA42</f>
        <v>0</v>
      </c>
      <c r="BE42" s="55"/>
      <c r="BF42" s="55"/>
      <c r="BG42" s="55"/>
      <c r="BH42" s="55">
        <f>BF42-BE42</f>
        <v>0</v>
      </c>
      <c r="BI42" s="55"/>
      <c r="BJ42" s="55"/>
      <c r="BK42" s="55"/>
      <c r="BL42" s="55">
        <f>BJ42-BI42</f>
        <v>0</v>
      </c>
      <c r="BM42" s="55"/>
      <c r="BN42" s="55"/>
      <c r="BO42" s="55"/>
      <c r="BP42" s="55">
        <f>BN42-BM42</f>
        <v>0</v>
      </c>
      <c r="BQ42" s="55"/>
      <c r="BR42" s="55"/>
      <c r="BS42" s="55"/>
      <c r="BT42" s="69">
        <f>BR42-BQ42</f>
        <v>0</v>
      </c>
      <c r="BU42" s="55"/>
      <c r="BV42" s="100"/>
      <c r="BW42" s="57"/>
      <c r="BX42" s="69">
        <f t="shared" si="56"/>
        <v>0</v>
      </c>
      <c r="BY42" s="69"/>
      <c r="BZ42" s="69"/>
      <c r="CA42" s="69"/>
      <c r="CB42" s="69"/>
      <c r="CC42" s="53">
        <f>AG42+BA42+BE42+BI42+BM42+BQ42+BU42+BY42</f>
        <v>0</v>
      </c>
      <c r="CD42" s="55">
        <f t="shared" si="57"/>
        <v>0</v>
      </c>
      <c r="CE42" s="55"/>
      <c r="CF42" s="55">
        <f>CD42-CC42</f>
        <v>0</v>
      </c>
      <c r="CH42" s="89">
        <f>F42+J42+N42+R42+V42+Z42+AD42+AL42+AP42+AT42+AX42+BF42+BJ42+BN42+BR42+BV42+BZ42</f>
        <v>0</v>
      </c>
      <c r="CI42" s="84">
        <f>E42+I42+M42+Q42+U42+Y42+AC42+AG42+AK42+AO42+AS42+AW42+BE42+BI42+BM42+BQ42+BU42+BY42-AG42</f>
        <v>0</v>
      </c>
      <c r="CK42" s="93">
        <f t="shared" si="15"/>
        <v>0</v>
      </c>
    </row>
    <row r="43" spans="1:89" ht="12.75" customHeight="1">
      <c r="A43" s="69"/>
      <c r="B43" s="927" t="s">
        <v>483</v>
      </c>
      <c r="C43" s="928"/>
      <c r="D43" s="929"/>
      <c r="E43" s="55"/>
      <c r="F43" s="55"/>
      <c r="G43" s="55"/>
      <c r="H43" s="55">
        <f t="shared" si="29"/>
        <v>0</v>
      </c>
      <c r="I43" s="55"/>
      <c r="J43" s="55"/>
      <c r="K43" s="56"/>
      <c r="L43" s="55">
        <f t="shared" si="58"/>
        <v>0</v>
      </c>
      <c r="M43" s="55"/>
      <c r="N43" s="55"/>
      <c r="O43" s="55"/>
      <c r="P43" s="55">
        <f t="shared" si="60"/>
        <v>0</v>
      </c>
      <c r="Q43" s="55"/>
      <c r="R43" s="55"/>
      <c r="S43" s="55" t="e">
        <f>R43/Q43*100</f>
        <v>#DIV/0!</v>
      </c>
      <c r="T43" s="69">
        <f t="shared" si="51"/>
        <v>0</v>
      </c>
      <c r="U43" s="55"/>
      <c r="V43" s="55"/>
      <c r="W43" s="55"/>
      <c r="X43" s="69">
        <f t="shared" si="55"/>
        <v>0</v>
      </c>
      <c r="Y43" s="55"/>
      <c r="Z43" s="55"/>
      <c r="AA43" s="55"/>
      <c r="AB43" s="69">
        <f t="shared" si="59"/>
        <v>0</v>
      </c>
      <c r="AC43" s="55"/>
      <c r="AD43" s="55"/>
      <c r="AE43" s="55"/>
      <c r="AF43" s="69"/>
      <c r="AG43" s="53">
        <f t="shared" si="3"/>
        <v>0</v>
      </c>
      <c r="AH43" s="55">
        <f t="shared" si="39"/>
        <v>0</v>
      </c>
      <c r="AI43" s="55" t="e">
        <f>AH43/AG43*100</f>
        <v>#DIV/0!</v>
      </c>
      <c r="AJ43" s="55">
        <f t="shared" si="54"/>
        <v>0</v>
      </c>
      <c r="AK43" s="55"/>
      <c r="AL43" s="55"/>
      <c r="AM43" s="55"/>
      <c r="AN43" s="55">
        <f t="shared" si="42"/>
        <v>0</v>
      </c>
      <c r="AO43" s="55"/>
      <c r="AP43" s="55"/>
      <c r="AQ43" s="55"/>
      <c r="AR43" s="55">
        <f t="shared" si="43"/>
        <v>0</v>
      </c>
      <c r="AS43" s="55"/>
      <c r="AT43" s="55"/>
      <c r="AU43" s="55"/>
      <c r="AV43" s="55">
        <f t="shared" si="44"/>
        <v>0</v>
      </c>
      <c r="AW43" s="55"/>
      <c r="AX43" s="55"/>
      <c r="AY43" s="55"/>
      <c r="AZ43" s="55">
        <f t="shared" si="45"/>
        <v>0</v>
      </c>
      <c r="BA43" s="53">
        <f t="shared" si="8"/>
        <v>0</v>
      </c>
      <c r="BB43" s="55">
        <f t="shared" si="41"/>
        <v>0</v>
      </c>
      <c r="BC43" s="55"/>
      <c r="BD43" s="55">
        <f t="shared" si="46"/>
        <v>0</v>
      </c>
      <c r="BE43" s="55"/>
      <c r="BF43" s="55"/>
      <c r="BG43" s="55"/>
      <c r="BH43" s="55">
        <f t="shared" si="47"/>
        <v>0</v>
      </c>
      <c r="BI43" s="55"/>
      <c r="BJ43" s="55"/>
      <c r="BK43" s="55"/>
      <c r="BL43" s="55">
        <f t="shared" si="48"/>
        <v>0</v>
      </c>
      <c r="BM43" s="55"/>
      <c r="BN43" s="55"/>
      <c r="BO43" s="55"/>
      <c r="BP43" s="55">
        <f t="shared" si="49"/>
        <v>0</v>
      </c>
      <c r="BQ43" s="55"/>
      <c r="BR43" s="55"/>
      <c r="BS43" s="55"/>
      <c r="BT43" s="69"/>
      <c r="BU43" s="55"/>
      <c r="BV43" s="100">
        <v>2.8810099999999998</v>
      </c>
      <c r="BW43" s="55"/>
      <c r="BX43" s="69">
        <f t="shared" si="56"/>
        <v>2.8810099999999998</v>
      </c>
      <c r="BY43" s="69"/>
      <c r="BZ43" s="69"/>
      <c r="CA43" s="69"/>
      <c r="CB43" s="69"/>
      <c r="CC43" s="53">
        <f t="shared" si="35"/>
        <v>0</v>
      </c>
      <c r="CD43" s="55">
        <f t="shared" si="57"/>
        <v>2.8810099999999998</v>
      </c>
      <c r="CE43" s="55" t="e">
        <f t="shared" si="13"/>
        <v>#DIV/0!</v>
      </c>
      <c r="CF43" s="55">
        <f t="shared" si="14"/>
        <v>2.8810099999999998</v>
      </c>
      <c r="CH43" s="89">
        <f t="shared" si="16"/>
        <v>2.8810099999999998</v>
      </c>
      <c r="CI43" s="84">
        <f t="shared" si="17"/>
        <v>0</v>
      </c>
      <c r="CK43" s="93">
        <f t="shared" si="15"/>
        <v>2.8810099999999998</v>
      </c>
    </row>
    <row r="44" spans="1:89" hidden="1">
      <c r="A44" s="69"/>
      <c r="B44" s="927" t="s">
        <v>213</v>
      </c>
      <c r="C44" s="928"/>
      <c r="D44" s="929"/>
      <c r="E44" s="55"/>
      <c r="F44" s="55"/>
      <c r="G44" s="55"/>
      <c r="H44" s="55">
        <f t="shared" si="29"/>
        <v>0</v>
      </c>
      <c r="I44" s="55"/>
      <c r="J44" s="55"/>
      <c r="K44" s="56"/>
      <c r="L44" s="55">
        <f t="shared" si="58"/>
        <v>0</v>
      </c>
      <c r="M44" s="55"/>
      <c r="N44" s="55"/>
      <c r="O44" s="55"/>
      <c r="P44" s="69">
        <f t="shared" si="60"/>
        <v>0</v>
      </c>
      <c r="Q44" s="55"/>
      <c r="R44" s="55"/>
      <c r="S44" s="55"/>
      <c r="T44" s="69">
        <f t="shared" si="51"/>
        <v>0</v>
      </c>
      <c r="U44" s="55"/>
      <c r="V44" s="55"/>
      <c r="W44" s="55"/>
      <c r="X44" s="69">
        <f t="shared" si="55"/>
        <v>0</v>
      </c>
      <c r="Y44" s="55"/>
      <c r="Z44" s="55"/>
      <c r="AA44" s="55"/>
      <c r="AB44" s="69">
        <f t="shared" si="59"/>
        <v>0</v>
      </c>
      <c r="AC44" s="55"/>
      <c r="AD44" s="55"/>
      <c r="AE44" s="55"/>
      <c r="AF44" s="69">
        <f>AD44-AC44</f>
        <v>0</v>
      </c>
      <c r="AG44" s="53">
        <f t="shared" si="3"/>
        <v>0</v>
      </c>
      <c r="AH44" s="55">
        <f t="shared" si="39"/>
        <v>0</v>
      </c>
      <c r="AI44" s="55"/>
      <c r="AJ44" s="55">
        <f t="shared" ref="AJ44:AJ66" si="61">AH44-AG44</f>
        <v>0</v>
      </c>
      <c r="AK44" s="55"/>
      <c r="AL44" s="55"/>
      <c r="AM44" s="55"/>
      <c r="AN44" s="55">
        <f>AL44-AK44</f>
        <v>0</v>
      </c>
      <c r="AO44" s="55"/>
      <c r="AP44" s="55"/>
      <c r="AQ44" s="55"/>
      <c r="AR44" s="55">
        <f>AP44-AO44</f>
        <v>0</v>
      </c>
      <c r="AS44" s="55"/>
      <c r="AT44" s="55"/>
      <c r="AU44" s="55"/>
      <c r="AV44" s="55">
        <f>AT44-AS44</f>
        <v>0</v>
      </c>
      <c r="AW44" s="55"/>
      <c r="AX44" s="55"/>
      <c r="AY44" s="55"/>
      <c r="AZ44" s="55">
        <f>AX44-AW44</f>
        <v>0</v>
      </c>
      <c r="BA44" s="53">
        <f t="shared" si="8"/>
        <v>0</v>
      </c>
      <c r="BB44" s="55">
        <f t="shared" si="41"/>
        <v>0</v>
      </c>
      <c r="BC44" s="55"/>
      <c r="BD44" s="55">
        <f>BB44-BA44</f>
        <v>0</v>
      </c>
      <c r="BE44" s="55"/>
      <c r="BF44" s="55"/>
      <c r="BG44" s="55"/>
      <c r="BH44" s="55">
        <f>BF44-BE44</f>
        <v>0</v>
      </c>
      <c r="BI44" s="55"/>
      <c r="BJ44" s="55"/>
      <c r="BK44" s="55"/>
      <c r="BL44" s="55">
        <f>BJ44-BI44</f>
        <v>0</v>
      </c>
      <c r="BM44" s="55"/>
      <c r="BN44" s="55"/>
      <c r="BO44" s="55"/>
      <c r="BP44" s="55">
        <f>BN44-BM44</f>
        <v>0</v>
      </c>
      <c r="BQ44" s="55"/>
      <c r="BR44" s="55"/>
      <c r="BS44" s="55"/>
      <c r="BT44" s="69">
        <f>BR44-BQ44</f>
        <v>0</v>
      </c>
      <c r="BU44" s="55"/>
      <c r="BV44" s="100"/>
      <c r="BW44" s="57"/>
      <c r="BX44" s="69">
        <f t="shared" si="20"/>
        <v>0</v>
      </c>
      <c r="BY44" s="69"/>
      <c r="BZ44" s="69"/>
      <c r="CA44" s="69"/>
      <c r="CB44" s="69"/>
      <c r="CC44" s="53">
        <f t="shared" si="35"/>
        <v>0</v>
      </c>
      <c r="CD44" s="55">
        <f t="shared" si="57"/>
        <v>0</v>
      </c>
      <c r="CE44" s="55"/>
      <c r="CF44" s="55">
        <f t="shared" si="14"/>
        <v>0</v>
      </c>
      <c r="CH44" s="89">
        <f t="shared" si="16"/>
        <v>0</v>
      </c>
      <c r="CI44" s="84">
        <f t="shared" si="17"/>
        <v>0</v>
      </c>
      <c r="CK44" s="93">
        <f t="shared" si="15"/>
        <v>0</v>
      </c>
    </row>
    <row r="45" spans="1:89" s="88" customFormat="1" ht="13.5">
      <c r="A45" s="70">
        <v>290</v>
      </c>
      <c r="B45" s="949" t="s">
        <v>36</v>
      </c>
      <c r="C45" s="950"/>
      <c r="D45" s="951"/>
      <c r="E45" s="63">
        <f>E46+E50+E47</f>
        <v>0</v>
      </c>
      <c r="F45" s="63">
        <f>F46+F50</f>
        <v>0.55045999999999995</v>
      </c>
      <c r="G45" s="60"/>
      <c r="H45" s="63">
        <f t="shared" si="29"/>
        <v>0.55045999999999995</v>
      </c>
      <c r="I45" s="63">
        <f>I46+I50</f>
        <v>0</v>
      </c>
      <c r="J45" s="63">
        <f>J46+J50</f>
        <v>0.56135000000000002</v>
      </c>
      <c r="K45" s="63"/>
      <c r="L45" s="63">
        <f t="shared" si="58"/>
        <v>0.56135000000000002</v>
      </c>
      <c r="M45" s="63">
        <f>M46+M50</f>
        <v>0</v>
      </c>
      <c r="N45" s="63">
        <f>N46+N50</f>
        <v>0.5</v>
      </c>
      <c r="O45" s="63"/>
      <c r="P45" s="70">
        <f t="shared" si="60"/>
        <v>0.5</v>
      </c>
      <c r="Q45" s="63">
        <f>Q46+Q50+Q47</f>
        <v>0</v>
      </c>
      <c r="R45" s="63">
        <f>R46+R50</f>
        <v>0</v>
      </c>
      <c r="S45" s="63"/>
      <c r="T45" s="63">
        <f>R45-Q45</f>
        <v>0</v>
      </c>
      <c r="U45" s="63">
        <f>U46+U50+U47</f>
        <v>0</v>
      </c>
      <c r="V45" s="63">
        <f>V46+V50</f>
        <v>8.3424800000000001</v>
      </c>
      <c r="W45" s="70"/>
      <c r="X45" s="61">
        <f t="shared" si="55"/>
        <v>8.3424800000000001</v>
      </c>
      <c r="Y45" s="63">
        <f>Y46+Y50+Y47</f>
        <v>0</v>
      </c>
      <c r="Z45" s="63">
        <f>Z46+Z50</f>
        <v>3.7</v>
      </c>
      <c r="AA45" s="63"/>
      <c r="AB45" s="70">
        <f t="shared" si="59"/>
        <v>3.7</v>
      </c>
      <c r="AC45" s="63">
        <f>AC46+AC50+AC47</f>
        <v>0</v>
      </c>
      <c r="AD45" s="63">
        <f>AD46+AD50</f>
        <v>0.70316000000000001</v>
      </c>
      <c r="AE45" s="63"/>
      <c r="AF45" s="63">
        <f>AF46+AF47+AF48+AF50</f>
        <v>0</v>
      </c>
      <c r="AG45" s="60">
        <f t="shared" si="3"/>
        <v>0</v>
      </c>
      <c r="AH45" s="63">
        <f>AH46+AH47+AH48+AH50+AH49</f>
        <v>14.35745</v>
      </c>
      <c r="AI45" s="63" t="e">
        <f>AH45/AG45*100</f>
        <v>#DIV/0!</v>
      </c>
      <c r="AJ45" s="63">
        <f t="shared" si="61"/>
        <v>14.35745</v>
      </c>
      <c r="AK45" s="63">
        <f>AK46+AK50+AK47</f>
        <v>0</v>
      </c>
      <c r="AL45" s="63">
        <f>AL46+AL50</f>
        <v>0</v>
      </c>
      <c r="AM45" s="60"/>
      <c r="AN45" s="63">
        <f>AL45-AK45</f>
        <v>0</v>
      </c>
      <c r="AO45" s="63">
        <f>AO46+AO50</f>
        <v>0</v>
      </c>
      <c r="AP45" s="63">
        <f>AP46+AP50</f>
        <v>2</v>
      </c>
      <c r="AQ45" s="60"/>
      <c r="AR45" s="63">
        <f>AP45-AO45</f>
        <v>2</v>
      </c>
      <c r="AS45" s="63">
        <f>AS46+AS50+AS47</f>
        <v>0</v>
      </c>
      <c r="AT45" s="63">
        <f t="shared" ref="AT45:BJ45" si="62">AT46+AT50+AT47</f>
        <v>3</v>
      </c>
      <c r="AU45" s="63">
        <f t="shared" si="62"/>
        <v>0</v>
      </c>
      <c r="AV45" s="63">
        <f t="shared" si="62"/>
        <v>3</v>
      </c>
      <c r="AW45" s="63">
        <f t="shared" si="62"/>
        <v>0</v>
      </c>
      <c r="AX45" s="63">
        <f t="shared" si="62"/>
        <v>0.5</v>
      </c>
      <c r="AY45" s="63">
        <f t="shared" si="62"/>
        <v>0</v>
      </c>
      <c r="AZ45" s="63">
        <f t="shared" si="62"/>
        <v>0.5</v>
      </c>
      <c r="BA45" s="60">
        <f t="shared" si="8"/>
        <v>0</v>
      </c>
      <c r="BB45" s="63">
        <f t="shared" si="62"/>
        <v>5.5</v>
      </c>
      <c r="BC45" s="63">
        <f t="shared" si="62"/>
        <v>0</v>
      </c>
      <c r="BD45" s="63">
        <f t="shared" si="62"/>
        <v>5.5</v>
      </c>
      <c r="BE45" s="63">
        <f t="shared" si="62"/>
        <v>0</v>
      </c>
      <c r="BF45" s="63">
        <f t="shared" si="62"/>
        <v>0</v>
      </c>
      <c r="BG45" s="63">
        <f t="shared" si="62"/>
        <v>0</v>
      </c>
      <c r="BH45" s="63">
        <f t="shared" si="62"/>
        <v>0</v>
      </c>
      <c r="BI45" s="63">
        <f t="shared" si="62"/>
        <v>0</v>
      </c>
      <c r="BJ45" s="63">
        <f t="shared" si="62"/>
        <v>0</v>
      </c>
      <c r="BK45" s="63">
        <f t="shared" ref="BK45:CB45" si="63">BK46+BK50+BK47</f>
        <v>0</v>
      </c>
      <c r="BL45" s="63">
        <f t="shared" si="63"/>
        <v>0</v>
      </c>
      <c r="BM45" s="63">
        <f t="shared" si="63"/>
        <v>0</v>
      </c>
      <c r="BN45" s="63">
        <f t="shared" si="63"/>
        <v>0</v>
      </c>
      <c r="BO45" s="63">
        <f t="shared" si="63"/>
        <v>0</v>
      </c>
      <c r="BP45" s="63">
        <f t="shared" si="63"/>
        <v>0</v>
      </c>
      <c r="BQ45" s="63">
        <f t="shared" si="63"/>
        <v>8</v>
      </c>
      <c r="BR45" s="63">
        <f t="shared" si="63"/>
        <v>1</v>
      </c>
      <c r="BS45" s="63">
        <f t="shared" si="63"/>
        <v>0</v>
      </c>
      <c r="BT45" s="63">
        <f t="shared" si="63"/>
        <v>-7</v>
      </c>
      <c r="BU45" s="63">
        <f t="shared" si="63"/>
        <v>281</v>
      </c>
      <c r="BV45" s="101">
        <f>BV46+BV50+BV47+BV48</f>
        <v>151.24199999999999</v>
      </c>
      <c r="BW45" s="63">
        <f t="shared" si="63"/>
        <v>0</v>
      </c>
      <c r="BX45" s="63">
        <f t="shared" si="63"/>
        <v>-129.75800000000001</v>
      </c>
      <c r="BY45" s="63">
        <f t="shared" si="63"/>
        <v>0</v>
      </c>
      <c r="BZ45" s="108">
        <f t="shared" si="63"/>
        <v>6.5</v>
      </c>
      <c r="CA45" s="63">
        <f t="shared" si="63"/>
        <v>0</v>
      </c>
      <c r="CB45" s="63">
        <f t="shared" si="63"/>
        <v>0</v>
      </c>
      <c r="CC45" s="60">
        <f t="shared" si="35"/>
        <v>289</v>
      </c>
      <c r="CD45" s="63">
        <f>CD46+CD50+CD47</f>
        <v>178.59944999999999</v>
      </c>
      <c r="CE45" s="63" t="e">
        <f>CE46+CE50+CE47</f>
        <v>#DIV/0!</v>
      </c>
      <c r="CF45" s="63">
        <f>CF46+CF50+CF47</f>
        <v>-110.40055000000001</v>
      </c>
      <c r="CG45" s="63">
        <f>CG46+CG50+CG47</f>
        <v>0</v>
      </c>
      <c r="CH45" s="84">
        <f t="shared" si="16"/>
        <v>178.59944999999999</v>
      </c>
      <c r="CI45" s="84">
        <f t="shared" si="17"/>
        <v>289</v>
      </c>
      <c r="CK45" s="93">
        <f t="shared" si="15"/>
        <v>178.59944999999999</v>
      </c>
    </row>
    <row r="46" spans="1:89">
      <c r="A46" s="69"/>
      <c r="B46" s="952" t="s">
        <v>193</v>
      </c>
      <c r="C46" s="953"/>
      <c r="D46" s="954"/>
      <c r="E46" s="55"/>
      <c r="F46" s="55">
        <v>0.55045999999999995</v>
      </c>
      <c r="G46" s="55"/>
      <c r="H46" s="55">
        <f t="shared" si="29"/>
        <v>0.55045999999999995</v>
      </c>
      <c r="I46" s="55"/>
      <c r="J46" s="55">
        <v>0.56135000000000002</v>
      </c>
      <c r="K46" s="55"/>
      <c r="L46" s="55">
        <f t="shared" si="58"/>
        <v>0.56135000000000002</v>
      </c>
      <c r="M46" s="55"/>
      <c r="N46" s="55">
        <v>0.5</v>
      </c>
      <c r="O46" s="55"/>
      <c r="P46" s="69">
        <f t="shared" si="60"/>
        <v>0.5</v>
      </c>
      <c r="Q46" s="55"/>
      <c r="R46" s="55"/>
      <c r="S46" s="55"/>
      <c r="T46" s="55">
        <f>R46-Q46</f>
        <v>0</v>
      </c>
      <c r="U46" s="55"/>
      <c r="V46" s="55">
        <v>8.3424800000000001</v>
      </c>
      <c r="W46" s="69"/>
      <c r="X46" s="69"/>
      <c r="Y46" s="55"/>
      <c r="Z46" s="55">
        <v>3.7</v>
      </c>
      <c r="AA46" s="55"/>
      <c r="AB46" s="69">
        <f t="shared" si="59"/>
        <v>3.7</v>
      </c>
      <c r="AC46" s="55"/>
      <c r="AD46" s="55">
        <v>0.70316000000000001</v>
      </c>
      <c r="AE46" s="55"/>
      <c r="AF46" s="69"/>
      <c r="AG46" s="53">
        <f t="shared" si="3"/>
        <v>0</v>
      </c>
      <c r="AH46" s="55">
        <f>F46+J46+N46+R46+V46+Z46+AD46</f>
        <v>14.35745</v>
      </c>
      <c r="AI46" s="55"/>
      <c r="AJ46" s="55">
        <f t="shared" si="61"/>
        <v>14.35745</v>
      </c>
      <c r="AK46" s="55"/>
      <c r="AL46" s="55"/>
      <c r="AM46" s="55"/>
      <c r="AN46" s="55">
        <f>AL46-AK46</f>
        <v>0</v>
      </c>
      <c r="AO46" s="55"/>
      <c r="AP46" s="55">
        <v>2</v>
      </c>
      <c r="AQ46" s="55"/>
      <c r="AR46" s="55">
        <f>AP46-AO46</f>
        <v>2</v>
      </c>
      <c r="AS46" s="55"/>
      <c r="AT46" s="55">
        <v>3</v>
      </c>
      <c r="AU46" s="55"/>
      <c r="AV46" s="55">
        <f>AT46-AS46</f>
        <v>3</v>
      </c>
      <c r="AW46" s="55"/>
      <c r="AX46" s="55">
        <v>0.5</v>
      </c>
      <c r="AY46" s="55"/>
      <c r="AZ46" s="55">
        <f>AX46-AW46</f>
        <v>0.5</v>
      </c>
      <c r="BA46" s="53">
        <f t="shared" si="8"/>
        <v>0</v>
      </c>
      <c r="BB46" s="55">
        <f>AL46+AP46+AT46+AX46</f>
        <v>5.5</v>
      </c>
      <c r="BC46" s="55"/>
      <c r="BD46" s="55">
        <f>BB46-BA46</f>
        <v>5.5</v>
      </c>
      <c r="BE46" s="55"/>
      <c r="BF46" s="55"/>
      <c r="BG46" s="55"/>
      <c r="BH46" s="55">
        <f>BF46-BE46</f>
        <v>0</v>
      </c>
      <c r="BI46" s="55"/>
      <c r="BJ46" s="55"/>
      <c r="BK46" s="55"/>
      <c r="BL46" s="55">
        <f>BJ46-BI46</f>
        <v>0</v>
      </c>
      <c r="BM46" s="55"/>
      <c r="BN46" s="100"/>
      <c r="BO46" s="55"/>
      <c r="BP46" s="55">
        <f>BN46-BM46</f>
        <v>0</v>
      </c>
      <c r="BQ46" s="55"/>
      <c r="BR46" s="55"/>
      <c r="BS46" s="55"/>
      <c r="BT46" s="69"/>
      <c r="BU46" s="55"/>
      <c r="BV46" s="100"/>
      <c r="BW46" s="57"/>
      <c r="BX46" s="69">
        <f t="shared" si="20"/>
        <v>0</v>
      </c>
      <c r="BY46" s="69"/>
      <c r="BZ46" s="109"/>
      <c r="CA46" s="69"/>
      <c r="CB46" s="69"/>
      <c r="CC46" s="53">
        <f t="shared" si="35"/>
        <v>0</v>
      </c>
      <c r="CD46" s="55">
        <f>R46+V46+Z46+AD46+BR46+BV46+F46+J46+N46+AL46+BZ46+AP46+AT46+AX46+BF46</f>
        <v>19.85745</v>
      </c>
      <c r="CE46" s="55" t="e">
        <f t="shared" si="13"/>
        <v>#DIV/0!</v>
      </c>
      <c r="CF46" s="55">
        <f t="shared" si="14"/>
        <v>19.85745</v>
      </c>
      <c r="CH46" s="89">
        <f t="shared" si="16"/>
        <v>19.85745</v>
      </c>
      <c r="CI46" s="84">
        <f t="shared" si="17"/>
        <v>0</v>
      </c>
      <c r="CK46" s="93">
        <f t="shared" si="15"/>
        <v>19.85745</v>
      </c>
    </row>
    <row r="47" spans="1:89">
      <c r="A47" s="69"/>
      <c r="B47" s="927" t="s">
        <v>166</v>
      </c>
      <c r="C47" s="928"/>
      <c r="D47" s="929"/>
      <c r="E47" s="55"/>
      <c r="F47" s="55"/>
      <c r="G47" s="55"/>
      <c r="H47" s="55"/>
      <c r="I47" s="55"/>
      <c r="J47" s="55"/>
      <c r="K47" s="69"/>
      <c r="L47" s="69"/>
      <c r="M47" s="55"/>
      <c r="N47" s="55"/>
      <c r="O47" s="55"/>
      <c r="P47" s="69"/>
      <c r="Q47" s="55"/>
      <c r="R47" s="55"/>
      <c r="S47" s="55"/>
      <c r="T47" s="55">
        <f>R47-Q47</f>
        <v>0</v>
      </c>
      <c r="U47" s="55"/>
      <c r="V47" s="55"/>
      <c r="W47" s="69"/>
      <c r="X47" s="69"/>
      <c r="Y47" s="55"/>
      <c r="Z47" s="55"/>
      <c r="AA47" s="55"/>
      <c r="AB47" s="69"/>
      <c r="AC47" s="55"/>
      <c r="AD47" s="55"/>
      <c r="AE47" s="55"/>
      <c r="AF47" s="69"/>
      <c r="AG47" s="53">
        <f t="shared" si="3"/>
        <v>0</v>
      </c>
      <c r="AH47" s="55">
        <f>F47+J47+N47+R47+V47+Z47+AD47</f>
        <v>0</v>
      </c>
      <c r="AI47" s="55" t="e">
        <f>AH47/AG47*100</f>
        <v>#DIV/0!</v>
      </c>
      <c r="AJ47" s="55">
        <f t="shared" si="61"/>
        <v>0</v>
      </c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3">
        <f t="shared" si="8"/>
        <v>0</v>
      </c>
      <c r="BB47" s="55">
        <f>AL47+AP47+AT47+AX47</f>
        <v>0</v>
      </c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69"/>
      <c r="BU47" s="55">
        <v>21</v>
      </c>
      <c r="BV47" s="100"/>
      <c r="BW47" s="57"/>
      <c r="BX47" s="69">
        <f t="shared" si="20"/>
        <v>-21</v>
      </c>
      <c r="BY47" s="69"/>
      <c r="BZ47" s="69"/>
      <c r="CA47" s="69"/>
      <c r="CB47" s="69"/>
      <c r="CC47" s="53">
        <f t="shared" si="35"/>
        <v>21</v>
      </c>
      <c r="CD47" s="55">
        <f>R47+V47+Z47+AD47+BR47+BV47+F47+J47+N47+AL47+BZ47+AP47+AT47+AX47+BF47</f>
        <v>0</v>
      </c>
      <c r="CE47" s="55">
        <f t="shared" si="13"/>
        <v>0</v>
      </c>
      <c r="CF47" s="55">
        <f t="shared" si="14"/>
        <v>-21</v>
      </c>
      <c r="CH47" s="89">
        <f t="shared" si="16"/>
        <v>0</v>
      </c>
      <c r="CI47" s="84">
        <f t="shared" si="17"/>
        <v>21</v>
      </c>
      <c r="CK47" s="93">
        <f t="shared" si="15"/>
        <v>0</v>
      </c>
    </row>
    <row r="48" spans="1:89" hidden="1">
      <c r="A48" s="69"/>
      <c r="B48" s="927" t="s">
        <v>167</v>
      </c>
      <c r="C48" s="928"/>
      <c r="D48" s="929"/>
      <c r="E48" s="55"/>
      <c r="F48" s="55"/>
      <c r="G48" s="55"/>
      <c r="H48" s="55"/>
      <c r="I48" s="55"/>
      <c r="J48" s="55"/>
      <c r="K48" s="69"/>
      <c r="L48" s="69"/>
      <c r="M48" s="55"/>
      <c r="N48" s="55"/>
      <c r="O48" s="55"/>
      <c r="P48" s="69"/>
      <c r="Q48" s="55"/>
      <c r="R48" s="55"/>
      <c r="S48" s="55"/>
      <c r="T48" s="69"/>
      <c r="U48" s="55"/>
      <c r="V48" s="55"/>
      <c r="W48" s="69"/>
      <c r="X48" s="69"/>
      <c r="Y48" s="55"/>
      <c r="Z48" s="55"/>
      <c r="AA48" s="55"/>
      <c r="AB48" s="69"/>
      <c r="AC48" s="55"/>
      <c r="AD48" s="55"/>
      <c r="AE48" s="55"/>
      <c r="AF48" s="69"/>
      <c r="AG48" s="53">
        <f t="shared" si="3"/>
        <v>0</v>
      </c>
      <c r="AH48" s="55">
        <f>F48+J48+N48+R48+V48+Z48+AD48</f>
        <v>0</v>
      </c>
      <c r="AI48" s="55" t="e">
        <f>AH48/AG48*100</f>
        <v>#DIV/0!</v>
      </c>
      <c r="AJ48" s="55">
        <f t="shared" si="61"/>
        <v>0</v>
      </c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3">
        <f t="shared" si="8"/>
        <v>0</v>
      </c>
      <c r="BB48" s="55">
        <f>AL48+AP48+AT48+AX48</f>
        <v>0</v>
      </c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69"/>
      <c r="BU48" s="55"/>
      <c r="BV48" s="100"/>
      <c r="BW48" s="57"/>
      <c r="BX48" s="69">
        <f t="shared" si="20"/>
        <v>0</v>
      </c>
      <c r="BY48" s="69"/>
      <c r="BZ48" s="69"/>
      <c r="CA48" s="69"/>
      <c r="CB48" s="69"/>
      <c r="CC48" s="53">
        <f t="shared" si="35"/>
        <v>0</v>
      </c>
      <c r="CD48" s="55">
        <f>R48+V48+Z48+AD48+BR48+BV48+F48+J48+N48+AL48+BZ48+AP48+AT48+AX48+BF48</f>
        <v>0</v>
      </c>
      <c r="CE48" s="55" t="e">
        <f t="shared" si="13"/>
        <v>#DIV/0!</v>
      </c>
      <c r="CF48" s="55">
        <f t="shared" si="14"/>
        <v>0</v>
      </c>
      <c r="CH48" s="89">
        <f t="shared" si="16"/>
        <v>0</v>
      </c>
      <c r="CI48" s="84">
        <f t="shared" si="17"/>
        <v>0</v>
      </c>
      <c r="CK48" s="93">
        <f t="shared" si="15"/>
        <v>0</v>
      </c>
    </row>
    <row r="49" spans="1:89" hidden="1">
      <c r="A49" s="69"/>
      <c r="B49" s="927" t="s">
        <v>189</v>
      </c>
      <c r="C49" s="928"/>
      <c r="D49" s="929"/>
      <c r="E49" s="55"/>
      <c r="F49" s="55"/>
      <c r="G49" s="55"/>
      <c r="H49" s="55"/>
      <c r="I49" s="55"/>
      <c r="J49" s="55"/>
      <c r="K49" s="69"/>
      <c r="L49" s="69"/>
      <c r="M49" s="55"/>
      <c r="N49" s="55"/>
      <c r="O49" s="55"/>
      <c r="P49" s="69"/>
      <c r="Q49" s="55"/>
      <c r="R49" s="55"/>
      <c r="S49" s="55"/>
      <c r="T49" s="69"/>
      <c r="U49" s="55"/>
      <c r="V49" s="55"/>
      <c r="W49" s="69"/>
      <c r="X49" s="69"/>
      <c r="Y49" s="55"/>
      <c r="Z49" s="55"/>
      <c r="AA49" s="55"/>
      <c r="AB49" s="69"/>
      <c r="AC49" s="55"/>
      <c r="AD49" s="55"/>
      <c r="AE49" s="55"/>
      <c r="AF49" s="69"/>
      <c r="AG49" s="53">
        <f t="shared" si="3"/>
        <v>0</v>
      </c>
      <c r="AH49" s="55">
        <f>F49+J49+N49+R49+V49+Z49+AD49</f>
        <v>0</v>
      </c>
      <c r="AI49" s="55" t="e">
        <f>AH49/AG49*100</f>
        <v>#DIV/0!</v>
      </c>
      <c r="AJ49" s="55">
        <f t="shared" si="61"/>
        <v>0</v>
      </c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3">
        <f t="shared" si="8"/>
        <v>0</v>
      </c>
      <c r="BB49" s="55">
        <f>AL49+AP49+AT49+AX49</f>
        <v>0</v>
      </c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69"/>
      <c r="BU49" s="55"/>
      <c r="BV49" s="100"/>
      <c r="BW49" s="57"/>
      <c r="BX49" s="69"/>
      <c r="BY49" s="69"/>
      <c r="BZ49" s="69"/>
      <c r="CA49" s="69"/>
      <c r="CB49" s="69"/>
      <c r="CC49" s="53">
        <f t="shared" si="35"/>
        <v>0</v>
      </c>
      <c r="CD49" s="55">
        <f>R49+V49+Z49+AD49+BR49+BV49+F49+J49+N49+AL49+BZ49+AP49+AT49+AX49+BF49</f>
        <v>0</v>
      </c>
      <c r="CE49" s="55"/>
      <c r="CF49" s="55">
        <f>CD49-CC49</f>
        <v>0</v>
      </c>
      <c r="CH49" s="89">
        <f t="shared" si="16"/>
        <v>0</v>
      </c>
      <c r="CI49" s="84">
        <f t="shared" si="17"/>
        <v>0</v>
      </c>
      <c r="CK49" s="93">
        <f t="shared" si="15"/>
        <v>0</v>
      </c>
    </row>
    <row r="50" spans="1:89" ht="16.5" customHeight="1">
      <c r="A50" s="69"/>
      <c r="B50" s="939" t="s">
        <v>161</v>
      </c>
      <c r="C50" s="940"/>
      <c r="D50" s="941"/>
      <c r="E50" s="55"/>
      <c r="F50" s="55"/>
      <c r="G50" s="55"/>
      <c r="H50" s="55"/>
      <c r="I50" s="55"/>
      <c r="J50" s="55"/>
      <c r="K50" s="69"/>
      <c r="L50" s="69"/>
      <c r="M50" s="55"/>
      <c r="N50" s="55"/>
      <c r="O50" s="55"/>
      <c r="P50" s="69">
        <f t="shared" si="23"/>
        <v>0</v>
      </c>
      <c r="Q50" s="55"/>
      <c r="R50" s="55"/>
      <c r="S50" s="55"/>
      <c r="T50" s="55">
        <f>R50-Q50</f>
        <v>0</v>
      </c>
      <c r="U50" s="55"/>
      <c r="V50" s="55"/>
      <c r="W50" s="69"/>
      <c r="X50" s="69">
        <f>V50-U50</f>
        <v>0</v>
      </c>
      <c r="Y50" s="55"/>
      <c r="Z50" s="55"/>
      <c r="AA50" s="55"/>
      <c r="AB50" s="69">
        <f t="shared" ref="AB50:AB58" si="64">Z50-Y50</f>
        <v>0</v>
      </c>
      <c r="AC50" s="55"/>
      <c r="AD50" s="55"/>
      <c r="AE50" s="55"/>
      <c r="AF50" s="69">
        <f>AD50-AC50</f>
        <v>0</v>
      </c>
      <c r="AG50" s="53">
        <f t="shared" si="3"/>
        <v>0</v>
      </c>
      <c r="AH50" s="55">
        <f>F50+J50+N50+R50+V50+Z50+AD50</f>
        <v>0</v>
      </c>
      <c r="AI50" s="55"/>
      <c r="AJ50" s="55">
        <f t="shared" si="61"/>
        <v>0</v>
      </c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3">
        <f t="shared" si="8"/>
        <v>0</v>
      </c>
      <c r="BB50" s="55">
        <f>AL50+AP50+AT50+AX50</f>
        <v>0</v>
      </c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>
        <v>8</v>
      </c>
      <c r="BR50" s="55">
        <v>1</v>
      </c>
      <c r="BS50" s="55"/>
      <c r="BT50" s="69">
        <f t="shared" ref="BT50:BT57" si="65">BR50-BQ50</f>
        <v>-7</v>
      </c>
      <c r="BU50" s="55">
        <v>260</v>
      </c>
      <c r="BV50" s="100">
        <v>151.24199999999999</v>
      </c>
      <c r="BW50" s="55"/>
      <c r="BX50" s="69">
        <f t="shared" si="20"/>
        <v>-108.75800000000001</v>
      </c>
      <c r="BY50" s="69"/>
      <c r="BZ50" s="69">
        <v>6.5</v>
      </c>
      <c r="CA50" s="69"/>
      <c r="CB50" s="69"/>
      <c r="CC50" s="53">
        <f t="shared" si="35"/>
        <v>268</v>
      </c>
      <c r="CD50" s="55">
        <f>R50+V50+Z50+AD50+BR50+BV50+F50+J50+N50+AL50+BZ50+AP50+AT50+AX50+BF50</f>
        <v>158.74199999999999</v>
      </c>
      <c r="CE50" s="55">
        <f t="shared" si="13"/>
        <v>59.232089552238797</v>
      </c>
      <c r="CF50" s="55">
        <f t="shared" si="14"/>
        <v>-109.25800000000001</v>
      </c>
      <c r="CH50" s="89">
        <f t="shared" si="16"/>
        <v>158.74199999999999</v>
      </c>
      <c r="CI50" s="84">
        <f t="shared" si="17"/>
        <v>268</v>
      </c>
      <c r="CK50" s="93">
        <f t="shared" si="15"/>
        <v>158.74199999999999</v>
      </c>
    </row>
    <row r="51" spans="1:89" s="80" customFormat="1" ht="19.5" customHeight="1">
      <c r="A51" s="73">
        <v>300</v>
      </c>
      <c r="B51" s="1047" t="s">
        <v>168</v>
      </c>
      <c r="C51" s="1048"/>
      <c r="D51" s="1049"/>
      <c r="E51" s="60">
        <f>E52+E55</f>
        <v>1025</v>
      </c>
      <c r="F51" s="60">
        <f>F52+F55</f>
        <v>399.11824999999999</v>
      </c>
      <c r="G51" s="60">
        <f>F51/E51*100</f>
        <v>38.938365853658539</v>
      </c>
      <c r="H51" s="66">
        <f>F51-E51</f>
        <v>-625.88175000000001</v>
      </c>
      <c r="I51" s="60">
        <f>I52+I55</f>
        <v>2870</v>
      </c>
      <c r="J51" s="60">
        <f>J52+J55</f>
        <v>1267.6630599999999</v>
      </c>
      <c r="K51" s="60">
        <f>J51/I51*100</f>
        <v>44.169444599303134</v>
      </c>
      <c r="L51" s="81">
        <f t="shared" ref="L51:L58" si="66">J51-I51</f>
        <v>-1602.3369400000001</v>
      </c>
      <c r="M51" s="60">
        <f>M52+M55</f>
        <v>4870</v>
      </c>
      <c r="N51" s="60">
        <f>N52+N55</f>
        <v>2116.3870899999997</v>
      </c>
      <c r="O51" s="60">
        <f t="shared" ref="O51:O59" si="67">N51/M51*100</f>
        <v>43.45764045174537</v>
      </c>
      <c r="P51" s="81">
        <f t="shared" si="23"/>
        <v>-2753.6129100000003</v>
      </c>
      <c r="Q51" s="60">
        <f>Q52+Q55</f>
        <v>4728</v>
      </c>
      <c r="R51" s="60">
        <f>R52+R55</f>
        <v>2122.2739999999999</v>
      </c>
      <c r="S51" s="60">
        <f t="shared" ref="S51:S57" si="68">R51/Q51*100</f>
        <v>44.887351945854483</v>
      </c>
      <c r="T51" s="60">
        <f>R51-Q51</f>
        <v>-2605.7260000000001</v>
      </c>
      <c r="U51" s="60">
        <f>U52+U55</f>
        <v>1025</v>
      </c>
      <c r="V51" s="60">
        <f>V52+V55</f>
        <v>484.69094000000001</v>
      </c>
      <c r="W51" s="60">
        <f>V51/U51*100</f>
        <v>47.28692097560976</v>
      </c>
      <c r="X51" s="81">
        <f>V51-U51</f>
        <v>-540.30906000000004</v>
      </c>
      <c r="Y51" s="60">
        <f>Y52+Y55</f>
        <v>3385</v>
      </c>
      <c r="Z51" s="60">
        <f>Z52+Z55</f>
        <v>2239.4889400000006</v>
      </c>
      <c r="AA51" s="60">
        <f t="shared" ref="AA51:AA58" si="69">Z51/Y51*100</f>
        <v>66.159200590841976</v>
      </c>
      <c r="AB51" s="81">
        <f t="shared" si="64"/>
        <v>-1145.5110599999994</v>
      </c>
      <c r="AC51" s="60">
        <f>AC52+AC55</f>
        <v>2870</v>
      </c>
      <c r="AD51" s="60">
        <f>AD52+AD55</f>
        <v>1452.0899199999999</v>
      </c>
      <c r="AE51" s="60">
        <f t="shared" ref="AE51:AE58" si="70">AD51/AC51*100</f>
        <v>50.59546759581881</v>
      </c>
      <c r="AF51" s="81">
        <f>AD51-AC51</f>
        <v>-1417.9100800000001</v>
      </c>
      <c r="AG51" s="60">
        <f t="shared" si="3"/>
        <v>20773</v>
      </c>
      <c r="AH51" s="60">
        <f>AH52+AH55</f>
        <v>10081.712200000002</v>
      </c>
      <c r="AI51" s="60">
        <f t="shared" ref="AI51:AI58" si="71">AH51/AG51*100</f>
        <v>48.532769460357201</v>
      </c>
      <c r="AJ51" s="81">
        <f t="shared" si="61"/>
        <v>-10691.287799999998</v>
      </c>
      <c r="AK51" s="60">
        <f>AK52+AK55</f>
        <v>375</v>
      </c>
      <c r="AL51" s="60">
        <f>AL52+AL55</f>
        <v>101.61399999999999</v>
      </c>
      <c r="AM51" s="60">
        <f>AL51/AK51*100</f>
        <v>27.097066666666663</v>
      </c>
      <c r="AN51" s="66">
        <f>AL51-AK51</f>
        <v>-273.38600000000002</v>
      </c>
      <c r="AO51" s="60">
        <f>AO52+AO55</f>
        <v>145</v>
      </c>
      <c r="AP51" s="60">
        <f>AP52+AP55</f>
        <v>40.790999999999997</v>
      </c>
      <c r="AQ51" s="60">
        <f>AP51/AO51*100</f>
        <v>28.13172413793103</v>
      </c>
      <c r="AR51" s="66">
        <f>AP51-AO51</f>
        <v>-104.209</v>
      </c>
      <c r="AS51" s="60">
        <f>AS52+AS55</f>
        <v>400</v>
      </c>
      <c r="AT51" s="60">
        <f>AT52+AT55</f>
        <v>46.530660000000005</v>
      </c>
      <c r="AU51" s="60">
        <f t="shared" ref="AU51:AU57" si="72">AT51/AS51*100</f>
        <v>11.632665000000001</v>
      </c>
      <c r="AV51" s="66">
        <f t="shared" ref="AV51:AV57" si="73">AT51-AS51</f>
        <v>-353.46933999999999</v>
      </c>
      <c r="AW51" s="60">
        <f>AW52+AW55</f>
        <v>380</v>
      </c>
      <c r="AX51" s="60">
        <f>AX52+AX55</f>
        <v>74.473479999999995</v>
      </c>
      <c r="AY51" s="60">
        <f>AX51/AW51*100</f>
        <v>19.598284210526316</v>
      </c>
      <c r="AZ51" s="66">
        <f>AX51-AW51</f>
        <v>-305.52652</v>
      </c>
      <c r="BA51" s="60">
        <f t="shared" si="8"/>
        <v>1300</v>
      </c>
      <c r="BB51" s="60">
        <f>BB52+BB55</f>
        <v>263.40914000000004</v>
      </c>
      <c r="BC51" s="60">
        <f>BB51/BA51*100</f>
        <v>20.262241538461542</v>
      </c>
      <c r="BD51" s="66">
        <f>BB51-BA51</f>
        <v>-1036.59086</v>
      </c>
      <c r="BE51" s="60">
        <f>BE52+BE55</f>
        <v>0</v>
      </c>
      <c r="BF51" s="60">
        <f>BF52+BF55</f>
        <v>23.528750000000002</v>
      </c>
      <c r="BG51" s="60" t="e">
        <f>BF51/BE51*100</f>
        <v>#DIV/0!</v>
      </c>
      <c r="BH51" s="66">
        <f>BF51-BE51</f>
        <v>23.528750000000002</v>
      </c>
      <c r="BI51" s="60">
        <f>BI52+BI55</f>
        <v>0</v>
      </c>
      <c r="BJ51" s="60">
        <f>BJ52+BJ55</f>
        <v>321.36653999999999</v>
      </c>
      <c r="BK51" s="60" t="e">
        <f>BJ51/BI51*100</f>
        <v>#DIV/0!</v>
      </c>
      <c r="BL51" s="66">
        <f>BJ51-BI51</f>
        <v>321.36653999999999</v>
      </c>
      <c r="BM51" s="60">
        <f>BM52+BM55</f>
        <v>0</v>
      </c>
      <c r="BN51" s="60">
        <f>BN52+BN55</f>
        <v>8.8775999999999993</v>
      </c>
      <c r="BO51" s="60" t="e">
        <f>BN51/BM51*100</f>
        <v>#DIV/0!</v>
      </c>
      <c r="BP51" s="66">
        <f t="shared" ref="BP51:BP57" si="74">BN51-BM51</f>
        <v>8.8775999999999993</v>
      </c>
      <c r="BQ51" s="60">
        <f>BQ52+BQ55</f>
        <v>33.799999999999997</v>
      </c>
      <c r="BR51" s="60">
        <f>BR52+BR55</f>
        <v>7.4499999999999993</v>
      </c>
      <c r="BS51" s="60">
        <f t="shared" ref="BS51:BS57" si="75">BR51/BQ51*100</f>
        <v>22.041420118343193</v>
      </c>
      <c r="BT51" s="81">
        <f t="shared" si="65"/>
        <v>-26.349999999999998</v>
      </c>
      <c r="BU51" s="60">
        <f>BU52+BU55</f>
        <v>710</v>
      </c>
      <c r="BV51" s="43">
        <f>BV52+BV55</f>
        <v>446.06</v>
      </c>
      <c r="BW51" s="62">
        <f>BV51/BU51*100</f>
        <v>62.825352112676057</v>
      </c>
      <c r="BX51" s="61">
        <f t="shared" si="20"/>
        <v>-263.94</v>
      </c>
      <c r="BY51" s="60">
        <f>BY52+BY55</f>
        <v>11.5</v>
      </c>
      <c r="BZ51" s="60">
        <f>BZ52+BZ55</f>
        <v>9.98</v>
      </c>
      <c r="CA51" s="62">
        <f>BZ51/BY51*100</f>
        <v>86.782608695652172</v>
      </c>
      <c r="CB51" s="61">
        <f>BZ51-BY51</f>
        <v>-1.5199999999999996</v>
      </c>
      <c r="CC51" s="60">
        <f t="shared" si="35"/>
        <v>22828.3</v>
      </c>
      <c r="CD51" s="60">
        <f>CD52+CD55</f>
        <v>11162.384229999998</v>
      </c>
      <c r="CE51" s="60">
        <f t="shared" si="13"/>
        <v>48.897133076050331</v>
      </c>
      <c r="CF51" s="60">
        <f t="shared" si="14"/>
        <v>-11665.915770000001</v>
      </c>
      <c r="CH51" s="84">
        <f t="shared" si="16"/>
        <v>11162.384230000001</v>
      </c>
      <c r="CI51" s="84">
        <f t="shared" si="17"/>
        <v>22828.300000000003</v>
      </c>
      <c r="CK51" s="93">
        <f t="shared" si="15"/>
        <v>11162.384230000001</v>
      </c>
    </row>
    <row r="52" spans="1:89" s="92" customFormat="1">
      <c r="A52" s="74">
        <v>310</v>
      </c>
      <c r="B52" s="982" t="s">
        <v>169</v>
      </c>
      <c r="C52" s="983"/>
      <c r="D52" s="984"/>
      <c r="E52" s="65">
        <f>E53+E54</f>
        <v>0</v>
      </c>
      <c r="F52" s="65">
        <f>F53+F54</f>
        <v>30</v>
      </c>
      <c r="G52" s="65" t="e">
        <f>F52/E52*100</f>
        <v>#DIV/0!</v>
      </c>
      <c r="H52" s="65">
        <f>F52-E52</f>
        <v>30</v>
      </c>
      <c r="I52" s="65">
        <f>I53+I54</f>
        <v>0</v>
      </c>
      <c r="J52" s="65">
        <f>J53+J54</f>
        <v>26.83849</v>
      </c>
      <c r="K52" s="65"/>
      <c r="L52" s="81">
        <f t="shared" si="66"/>
        <v>26.83849</v>
      </c>
      <c r="M52" s="65">
        <f>M53+M54</f>
        <v>0</v>
      </c>
      <c r="N52" s="65">
        <f>N53+N54</f>
        <v>68.319000000000003</v>
      </c>
      <c r="O52" s="65" t="e">
        <f t="shared" si="67"/>
        <v>#DIV/0!</v>
      </c>
      <c r="P52" s="65">
        <f t="shared" si="23"/>
        <v>68.319000000000003</v>
      </c>
      <c r="Q52" s="65">
        <f>Q53+Q54</f>
        <v>0</v>
      </c>
      <c r="R52" s="65">
        <f>R53+R54</f>
        <v>91.7</v>
      </c>
      <c r="S52" s="65" t="e">
        <f t="shared" si="68"/>
        <v>#DIV/0!</v>
      </c>
      <c r="T52" s="65">
        <f>R52-Q52</f>
        <v>91.7</v>
      </c>
      <c r="U52" s="65">
        <f>U53+U54</f>
        <v>0</v>
      </c>
      <c r="V52" s="65">
        <f>V53+V54</f>
        <v>13.14034</v>
      </c>
      <c r="W52" s="65"/>
      <c r="X52" s="65">
        <f>V52-U52</f>
        <v>13.14034</v>
      </c>
      <c r="Y52" s="65">
        <f>Y53+Y54</f>
        <v>0</v>
      </c>
      <c r="Z52" s="65">
        <f>Z53+Z54</f>
        <v>31.28</v>
      </c>
      <c r="AA52" s="66" t="e">
        <f t="shared" si="69"/>
        <v>#DIV/0!</v>
      </c>
      <c r="AB52" s="81">
        <f t="shared" si="64"/>
        <v>31.28</v>
      </c>
      <c r="AC52" s="65">
        <f>AC53+AC54</f>
        <v>0</v>
      </c>
      <c r="AD52" s="65">
        <f>AD53+AD54</f>
        <v>0</v>
      </c>
      <c r="AE52" s="65"/>
      <c r="AF52" s="65">
        <f>AD52-AC52</f>
        <v>0</v>
      </c>
      <c r="AG52" s="60">
        <f t="shared" si="3"/>
        <v>0</v>
      </c>
      <c r="AH52" s="65">
        <f>AH53+AH54</f>
        <v>261.27782999999999</v>
      </c>
      <c r="AI52" s="65" t="e">
        <f t="shared" si="71"/>
        <v>#DIV/0!</v>
      </c>
      <c r="AJ52" s="74">
        <f t="shared" si="61"/>
        <v>261.27782999999999</v>
      </c>
      <c r="AK52" s="65">
        <f>AK53+AK54</f>
        <v>0</v>
      </c>
      <c r="AL52" s="65">
        <f>AL53+AL54</f>
        <v>19.498999999999999</v>
      </c>
      <c r="AM52" s="65" t="e">
        <f>AL52/AK52*100</f>
        <v>#DIV/0!</v>
      </c>
      <c r="AN52" s="65">
        <f>AL52-AK52</f>
        <v>19.498999999999999</v>
      </c>
      <c r="AO52" s="65">
        <f>AO53+AO54</f>
        <v>0</v>
      </c>
      <c r="AP52" s="65">
        <f>AP53+AP54</f>
        <v>0</v>
      </c>
      <c r="AQ52" s="65"/>
      <c r="AR52" s="65">
        <f>AP52-AO52</f>
        <v>0</v>
      </c>
      <c r="AS52" s="65">
        <f>AS53+AS54</f>
        <v>0</v>
      </c>
      <c r="AT52" s="65">
        <f>AT53+AT54</f>
        <v>0</v>
      </c>
      <c r="AU52" s="65" t="e">
        <f t="shared" si="72"/>
        <v>#DIV/0!</v>
      </c>
      <c r="AV52" s="65">
        <f t="shared" si="73"/>
        <v>0</v>
      </c>
      <c r="AW52" s="65">
        <f>AW53+AW54</f>
        <v>0</v>
      </c>
      <c r="AX52" s="65">
        <f>AX53+AX54</f>
        <v>0</v>
      </c>
      <c r="AY52" s="65" t="e">
        <f>AX52/AW52*100</f>
        <v>#DIV/0!</v>
      </c>
      <c r="AZ52" s="65">
        <f>AX52-AW52</f>
        <v>0</v>
      </c>
      <c r="BA52" s="60">
        <f t="shared" si="8"/>
        <v>0</v>
      </c>
      <c r="BB52" s="65">
        <f>BB53+BB54</f>
        <v>19.498999999999999</v>
      </c>
      <c r="BC52" s="65" t="e">
        <f>BB52/BA52*100</f>
        <v>#DIV/0!</v>
      </c>
      <c r="BD52" s="65">
        <f>BB52-BA52</f>
        <v>19.498999999999999</v>
      </c>
      <c r="BE52" s="65">
        <f>BE53+BE54</f>
        <v>0</v>
      </c>
      <c r="BF52" s="65">
        <f>BF53+BF54</f>
        <v>0</v>
      </c>
      <c r="BG52" s="65"/>
      <c r="BH52" s="65">
        <f>BF52-BE52</f>
        <v>0</v>
      </c>
      <c r="BI52" s="65">
        <f>BI53+BI54</f>
        <v>0</v>
      </c>
      <c r="BJ52" s="65">
        <f>BJ53+BJ54</f>
        <v>0</v>
      </c>
      <c r="BK52" s="65" t="e">
        <f>BJ52/BI52*100</f>
        <v>#DIV/0!</v>
      </c>
      <c r="BL52" s="65">
        <f>BJ52-BI52</f>
        <v>0</v>
      </c>
      <c r="BM52" s="65">
        <f>BM53+BM54</f>
        <v>0</v>
      </c>
      <c r="BN52" s="65">
        <f>BN53+BN54</f>
        <v>0</v>
      </c>
      <c r="BO52" s="65" t="e">
        <f>BN52/BM52*100</f>
        <v>#DIV/0!</v>
      </c>
      <c r="BP52" s="65">
        <f t="shared" si="74"/>
        <v>0</v>
      </c>
      <c r="BQ52" s="65">
        <f>BQ53+BQ54</f>
        <v>16</v>
      </c>
      <c r="BR52" s="65">
        <f>BR53+BR54</f>
        <v>0</v>
      </c>
      <c r="BS52" s="65"/>
      <c r="BT52" s="74">
        <f t="shared" si="65"/>
        <v>-16</v>
      </c>
      <c r="BU52" s="65">
        <f>BU53+BU54</f>
        <v>250</v>
      </c>
      <c r="BV52" s="111">
        <f>BV53+BV54</f>
        <v>206.27</v>
      </c>
      <c r="BW52" s="67">
        <f>BV52/BU52*100</f>
        <v>82.50800000000001</v>
      </c>
      <c r="BX52" s="74">
        <f t="shared" si="20"/>
        <v>-43.72999999999999</v>
      </c>
      <c r="BY52" s="65">
        <f>BY53+BY54</f>
        <v>5</v>
      </c>
      <c r="BZ52" s="65">
        <f>BZ53+BZ54</f>
        <v>0</v>
      </c>
      <c r="CA52" s="67">
        <f>BZ52/BY52*100</f>
        <v>0</v>
      </c>
      <c r="CB52" s="74">
        <f>BZ52-BY52</f>
        <v>-5</v>
      </c>
      <c r="CC52" s="60">
        <f t="shared" si="35"/>
        <v>271</v>
      </c>
      <c r="CD52" s="65">
        <f>CD53+CD54</f>
        <v>487.04683000000006</v>
      </c>
      <c r="CE52" s="65">
        <f t="shared" si="13"/>
        <v>179.72207749077492</v>
      </c>
      <c r="CF52" s="65">
        <f t="shared" si="14"/>
        <v>216.04683000000006</v>
      </c>
      <c r="CH52" s="84">
        <f t="shared" si="16"/>
        <v>487.04683</v>
      </c>
      <c r="CI52" s="84">
        <f t="shared" si="17"/>
        <v>271</v>
      </c>
      <c r="CK52" s="93">
        <f t="shared" si="15"/>
        <v>487.04683</v>
      </c>
    </row>
    <row r="53" spans="1:89">
      <c r="A53" s="69"/>
      <c r="B53" s="1041" t="s">
        <v>170</v>
      </c>
      <c r="C53" s="1042"/>
      <c r="D53" s="1043"/>
      <c r="E53" s="55"/>
      <c r="F53" s="55">
        <v>30</v>
      </c>
      <c r="G53" s="55"/>
      <c r="H53" s="55">
        <f>F53-E53</f>
        <v>30</v>
      </c>
      <c r="I53" s="55"/>
      <c r="J53" s="55">
        <v>26.83849</v>
      </c>
      <c r="K53" s="55"/>
      <c r="L53" s="69">
        <f t="shared" si="66"/>
        <v>26.83849</v>
      </c>
      <c r="M53" s="55"/>
      <c r="N53" s="55">
        <v>68.319000000000003</v>
      </c>
      <c r="O53" s="56" t="e">
        <f t="shared" si="67"/>
        <v>#DIV/0!</v>
      </c>
      <c r="P53" s="56">
        <f t="shared" si="23"/>
        <v>68.319000000000003</v>
      </c>
      <c r="Q53" s="55"/>
      <c r="R53" s="55">
        <v>91.7</v>
      </c>
      <c r="S53" s="55" t="e">
        <f t="shared" si="68"/>
        <v>#DIV/0!</v>
      </c>
      <c r="T53" s="56">
        <f>R53-Q53</f>
        <v>91.7</v>
      </c>
      <c r="U53" s="55"/>
      <c r="V53" s="55">
        <v>13.14034</v>
      </c>
      <c r="W53" s="55"/>
      <c r="X53" s="69">
        <f>V53-U53</f>
        <v>13.14034</v>
      </c>
      <c r="Y53" s="55"/>
      <c r="Z53" s="55">
        <v>31.28</v>
      </c>
      <c r="AA53" s="55" t="e">
        <f t="shared" si="69"/>
        <v>#DIV/0!</v>
      </c>
      <c r="AB53" s="69">
        <f t="shared" si="64"/>
        <v>31.28</v>
      </c>
      <c r="AC53" s="55"/>
      <c r="AD53" s="55"/>
      <c r="AE53" s="55"/>
      <c r="AF53" s="69">
        <f>AD53-AC53</f>
        <v>0</v>
      </c>
      <c r="AG53" s="53">
        <f t="shared" si="3"/>
        <v>0</v>
      </c>
      <c r="AH53" s="55">
        <f>F53+J53+N53+R53+V53+Z53+AD53</f>
        <v>261.27782999999999</v>
      </c>
      <c r="AI53" s="56" t="e">
        <f t="shared" si="71"/>
        <v>#DIV/0!</v>
      </c>
      <c r="AJ53" s="69">
        <f t="shared" si="61"/>
        <v>261.27782999999999</v>
      </c>
      <c r="AK53" s="55"/>
      <c r="AL53" s="55"/>
      <c r="AM53" s="55" t="e">
        <f>AL53/AK53*100</f>
        <v>#DIV/0!</v>
      </c>
      <c r="AN53" s="55">
        <f>AL53-AK53</f>
        <v>0</v>
      </c>
      <c r="AO53" s="55"/>
      <c r="AP53" s="55"/>
      <c r="AQ53" s="55"/>
      <c r="AR53" s="55">
        <f>AP53-AO53</f>
        <v>0</v>
      </c>
      <c r="AS53" s="55"/>
      <c r="AT53" s="55"/>
      <c r="AU53" s="55" t="e">
        <f t="shared" si="72"/>
        <v>#DIV/0!</v>
      </c>
      <c r="AV53" s="55">
        <f t="shared" si="73"/>
        <v>0</v>
      </c>
      <c r="AW53" s="55"/>
      <c r="AX53" s="55"/>
      <c r="AY53" s="55" t="e">
        <f>AX53/AW53*100</f>
        <v>#DIV/0!</v>
      </c>
      <c r="AZ53" s="55">
        <f>AX53-AW53</f>
        <v>0</v>
      </c>
      <c r="BA53" s="53">
        <f t="shared" si="8"/>
        <v>0</v>
      </c>
      <c r="BB53" s="55">
        <f>AL53+AP53+AT53+AX53</f>
        <v>0</v>
      </c>
      <c r="BC53" s="55" t="e">
        <f>BB53/BA53*100</f>
        <v>#DIV/0!</v>
      </c>
      <c r="BD53" s="55">
        <f>BB53-BA53</f>
        <v>0</v>
      </c>
      <c r="BE53" s="55"/>
      <c r="BF53" s="55"/>
      <c r="BG53" s="55"/>
      <c r="BH53" s="55">
        <f>BF53-BE53</f>
        <v>0</v>
      </c>
      <c r="BI53" s="55"/>
      <c r="BJ53" s="55"/>
      <c r="BK53" s="55"/>
      <c r="BL53" s="55">
        <f>BJ53-BI53</f>
        <v>0</v>
      </c>
      <c r="BM53" s="55"/>
      <c r="BN53" s="55"/>
      <c r="BO53" s="65" t="e">
        <f>BN53/BM53*100</f>
        <v>#DIV/0!</v>
      </c>
      <c r="BP53" s="55">
        <f t="shared" si="74"/>
        <v>0</v>
      </c>
      <c r="BQ53" s="100"/>
      <c r="BR53" s="55"/>
      <c r="BS53" s="55"/>
      <c r="BT53" s="69">
        <f t="shared" si="65"/>
        <v>0</v>
      </c>
      <c r="BU53" s="55">
        <v>180</v>
      </c>
      <c r="BV53" s="100">
        <v>206.27</v>
      </c>
      <c r="BW53" s="57">
        <f>BV53/BU53*100</f>
        <v>114.59444444444445</v>
      </c>
      <c r="BX53" s="69">
        <f t="shared" si="20"/>
        <v>26.27000000000001</v>
      </c>
      <c r="BY53" s="69">
        <v>5</v>
      </c>
      <c r="BZ53" s="69"/>
      <c r="CA53" s="69"/>
      <c r="CB53" s="69"/>
      <c r="CC53" s="53">
        <f t="shared" si="35"/>
        <v>185</v>
      </c>
      <c r="CD53" s="55">
        <f>R53+V53+Z53+AD53+BR53+BV53+F53+J53+N53+AL53+BZ53+AP53+AT53+AX53+BF53</f>
        <v>467.54783000000003</v>
      </c>
      <c r="CE53" s="55">
        <f t="shared" si="13"/>
        <v>252.72855675675677</v>
      </c>
      <c r="CF53" s="55">
        <f t="shared" si="14"/>
        <v>282.54783000000003</v>
      </c>
      <c r="CG53" s="59">
        <v>60</v>
      </c>
      <c r="CH53" s="89">
        <f t="shared" si="16"/>
        <v>467.54782999999998</v>
      </c>
      <c r="CI53" s="84">
        <f t="shared" si="17"/>
        <v>185</v>
      </c>
      <c r="CK53" s="93">
        <f t="shared" si="15"/>
        <v>467.54782999999998</v>
      </c>
    </row>
    <row r="54" spans="1:89">
      <c r="A54" s="69"/>
      <c r="B54" s="1041" t="s">
        <v>171</v>
      </c>
      <c r="C54" s="1042"/>
      <c r="D54" s="1043"/>
      <c r="E54" s="55"/>
      <c r="F54" s="55"/>
      <c r="G54" s="55"/>
      <c r="H54" s="55"/>
      <c r="I54" s="55"/>
      <c r="J54" s="55"/>
      <c r="K54" s="55"/>
      <c r="L54" s="69">
        <f t="shared" si="66"/>
        <v>0</v>
      </c>
      <c r="M54" s="55"/>
      <c r="N54" s="55"/>
      <c r="O54" s="56" t="e">
        <f t="shared" si="67"/>
        <v>#DIV/0!</v>
      </c>
      <c r="P54" s="56">
        <f t="shared" si="23"/>
        <v>0</v>
      </c>
      <c r="Q54" s="55"/>
      <c r="R54" s="55"/>
      <c r="S54" s="55"/>
      <c r="T54" s="55"/>
      <c r="U54" s="55"/>
      <c r="V54" s="55"/>
      <c r="W54" s="55"/>
      <c r="X54" s="69"/>
      <c r="Y54" s="55"/>
      <c r="Z54" s="55"/>
      <c r="AA54" s="55"/>
      <c r="AB54" s="69">
        <f t="shared" si="64"/>
        <v>0</v>
      </c>
      <c r="AC54" s="55"/>
      <c r="AD54" s="55"/>
      <c r="AE54" s="55"/>
      <c r="AF54" s="69"/>
      <c r="AG54" s="53">
        <f t="shared" si="3"/>
        <v>0</v>
      </c>
      <c r="AH54" s="55">
        <f>F54+J54+N54+R54+V54+Z54+AD54</f>
        <v>0</v>
      </c>
      <c r="AI54" s="56" t="e">
        <f t="shared" si="71"/>
        <v>#DIV/0!</v>
      </c>
      <c r="AJ54" s="69">
        <f t="shared" si="61"/>
        <v>0</v>
      </c>
      <c r="AK54" s="55"/>
      <c r="AL54" s="55">
        <v>19.498999999999999</v>
      </c>
      <c r="AM54" s="55"/>
      <c r="AN54" s="55"/>
      <c r="AO54" s="55"/>
      <c r="AP54" s="55"/>
      <c r="AQ54" s="55"/>
      <c r="AR54" s="55"/>
      <c r="AS54" s="55"/>
      <c r="AT54" s="55"/>
      <c r="AU54" s="55" t="e">
        <f t="shared" si="72"/>
        <v>#DIV/0!</v>
      </c>
      <c r="AV54" s="55">
        <f t="shared" si="73"/>
        <v>0</v>
      </c>
      <c r="AW54" s="55"/>
      <c r="AX54" s="55"/>
      <c r="AY54" s="55"/>
      <c r="AZ54" s="55"/>
      <c r="BA54" s="53">
        <f t="shared" si="8"/>
        <v>0</v>
      </c>
      <c r="BB54" s="55">
        <f>AL54+AP54+AT54+AX54</f>
        <v>19.498999999999999</v>
      </c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65" t="e">
        <f>BN54/BM54*100</f>
        <v>#DIV/0!</v>
      </c>
      <c r="BP54" s="55">
        <f t="shared" si="74"/>
        <v>0</v>
      </c>
      <c r="BQ54" s="55">
        <v>16</v>
      </c>
      <c r="BR54" s="55"/>
      <c r="BS54" s="53"/>
      <c r="BT54" s="69">
        <f t="shared" si="65"/>
        <v>-16</v>
      </c>
      <c r="BU54" s="55">
        <v>70</v>
      </c>
      <c r="BV54" s="100"/>
      <c r="BW54" s="57"/>
      <c r="BX54" s="69"/>
      <c r="BY54" s="69"/>
      <c r="BZ54" s="69"/>
      <c r="CA54" s="69"/>
      <c r="CB54" s="69"/>
      <c r="CC54" s="53">
        <f t="shared" si="35"/>
        <v>86</v>
      </c>
      <c r="CD54" s="55">
        <f>R54+V54+Z54+AD54+BR54+BV54+F54+J54+N54+BJ54+BB54</f>
        <v>19.498999999999999</v>
      </c>
      <c r="CE54" s="55">
        <f>CD54/CC54*100</f>
        <v>22.673255813953485</v>
      </c>
      <c r="CF54" s="55">
        <f>CD54-CC54</f>
        <v>-66.501000000000005</v>
      </c>
      <c r="CH54" s="89">
        <f t="shared" si="16"/>
        <v>19.498999999999999</v>
      </c>
      <c r="CI54" s="84">
        <f t="shared" si="17"/>
        <v>86</v>
      </c>
      <c r="CK54" s="93">
        <f t="shared" si="15"/>
        <v>19.498999999999999</v>
      </c>
    </row>
    <row r="55" spans="1:89" s="88" customFormat="1" ht="24.75" customHeight="1">
      <c r="A55" s="70">
        <v>340</v>
      </c>
      <c r="B55" s="1044" t="s">
        <v>107</v>
      </c>
      <c r="C55" s="1045"/>
      <c r="D55" s="1046"/>
      <c r="E55" s="63">
        <f>SUM(E56:E65)</f>
        <v>1025</v>
      </c>
      <c r="F55" s="63">
        <f>SUM(F56:F65)</f>
        <v>369.11824999999999</v>
      </c>
      <c r="G55" s="63">
        <f>F55/E55*100</f>
        <v>36.011536585365853</v>
      </c>
      <c r="H55" s="63">
        <f>F55-E55</f>
        <v>-655.88175000000001</v>
      </c>
      <c r="I55" s="63">
        <f>SUM(I56:I65)</f>
        <v>2870</v>
      </c>
      <c r="J55" s="63">
        <f>SUM(J56:J65)</f>
        <v>1240.8245699999998</v>
      </c>
      <c r="K55" s="63">
        <f t="shared" ref="K55:K60" si="76">J55/I55*100</f>
        <v>43.234305574912888</v>
      </c>
      <c r="L55" s="81">
        <f t="shared" si="66"/>
        <v>-1629.1754300000002</v>
      </c>
      <c r="M55" s="63">
        <f>SUM(M56:M65)</f>
        <v>4870</v>
      </c>
      <c r="N55" s="63">
        <f>SUM(N56:N65)</f>
        <v>2048.0680899999998</v>
      </c>
      <c r="O55" s="63">
        <f t="shared" si="67"/>
        <v>42.054786242299791</v>
      </c>
      <c r="P55" s="63">
        <f>N55-M55</f>
        <v>-2821.9319100000002</v>
      </c>
      <c r="Q55" s="63">
        <f>SUM(Q56:Q65)</f>
        <v>4728</v>
      </c>
      <c r="R55" s="63">
        <f>SUM(R56:R65)</f>
        <v>2030.5740000000001</v>
      </c>
      <c r="S55" s="63">
        <f>R55/Q55*100</f>
        <v>42.947842639593908</v>
      </c>
      <c r="T55" s="63">
        <f>R55-Q55</f>
        <v>-2697.4259999999999</v>
      </c>
      <c r="U55" s="63">
        <f>SUM(U56:U65)</f>
        <v>1025</v>
      </c>
      <c r="V55" s="63">
        <f>SUM(V56:V65)</f>
        <v>471.55060000000003</v>
      </c>
      <c r="W55" s="63">
        <f>V55/U55*100</f>
        <v>46.004936585365854</v>
      </c>
      <c r="X55" s="63">
        <f>V55-U55</f>
        <v>-553.44939999999997</v>
      </c>
      <c r="Y55" s="63">
        <f>SUM(Y56:Y65)</f>
        <v>3385</v>
      </c>
      <c r="Z55" s="63">
        <f>SUM(Z56:Z65)</f>
        <v>2208.2089400000004</v>
      </c>
      <c r="AA55" s="60">
        <f t="shared" si="69"/>
        <v>65.235123781388495</v>
      </c>
      <c r="AB55" s="61">
        <f t="shared" si="64"/>
        <v>-1176.7910599999996</v>
      </c>
      <c r="AC55" s="63">
        <f>SUM(AC56:AC65)</f>
        <v>2870</v>
      </c>
      <c r="AD55" s="63">
        <f>SUM(AD56:AD65)</f>
        <v>1452.0899199999999</v>
      </c>
      <c r="AE55" s="63">
        <f>AD55/AC55*100</f>
        <v>50.59546759581881</v>
      </c>
      <c r="AF55" s="63">
        <f>AD55-AC55</f>
        <v>-1417.9100800000001</v>
      </c>
      <c r="AG55" s="60">
        <f t="shared" si="3"/>
        <v>20773</v>
      </c>
      <c r="AH55" s="63">
        <f>AH56+AH57+AH58+AH59+AH60+AH61+AH62+AH63+AH64+AH65</f>
        <v>9820.4343700000009</v>
      </c>
      <c r="AI55" s="63">
        <f t="shared" si="71"/>
        <v>47.274993356761186</v>
      </c>
      <c r="AJ55" s="70">
        <f t="shared" si="61"/>
        <v>-10952.565629999999</v>
      </c>
      <c r="AK55" s="63">
        <f>SUM(AK56:AK65)</f>
        <v>375</v>
      </c>
      <c r="AL55" s="63">
        <f>SUM(AL56:AL65)</f>
        <v>82.114999999999995</v>
      </c>
      <c r="AM55" s="63">
        <f>AL55/AK55*100</f>
        <v>21.897333333333332</v>
      </c>
      <c r="AN55" s="63">
        <f>AL55-AK55</f>
        <v>-292.88499999999999</v>
      </c>
      <c r="AO55" s="63">
        <f>SUM(AO56:AO65)</f>
        <v>145</v>
      </c>
      <c r="AP55" s="63">
        <f>SUM(AP56:AP65)</f>
        <v>40.790999999999997</v>
      </c>
      <c r="AQ55" s="63">
        <f>AP55/AO55*100</f>
        <v>28.13172413793103</v>
      </c>
      <c r="AR55" s="63">
        <f>AP55-AO55</f>
        <v>-104.209</v>
      </c>
      <c r="AS55" s="63">
        <f>SUM(AS56:AS65)</f>
        <v>400</v>
      </c>
      <c r="AT55" s="63">
        <f>SUM(AT56:AT65)</f>
        <v>46.530660000000005</v>
      </c>
      <c r="AU55" s="63">
        <f t="shared" si="72"/>
        <v>11.632665000000001</v>
      </c>
      <c r="AV55" s="63">
        <f t="shared" si="73"/>
        <v>-353.46933999999999</v>
      </c>
      <c r="AW55" s="63">
        <f>SUM(AW56:AW65)</f>
        <v>380</v>
      </c>
      <c r="AX55" s="63">
        <f>SUM(AX56:AX65)</f>
        <v>74.473479999999995</v>
      </c>
      <c r="AY55" s="63">
        <f>AX55/AW55*100</f>
        <v>19.598284210526316</v>
      </c>
      <c r="AZ55" s="63">
        <f>AX55-AW55</f>
        <v>-305.52652</v>
      </c>
      <c r="BA55" s="60">
        <f t="shared" si="8"/>
        <v>1300</v>
      </c>
      <c r="BB55" s="63">
        <f>SUM(BB56:BB65)</f>
        <v>243.91014000000001</v>
      </c>
      <c r="BC55" s="63">
        <f>BB55/BA55*100</f>
        <v>18.762318461538463</v>
      </c>
      <c r="BD55" s="63">
        <f>BB55-BA55</f>
        <v>-1056.08986</v>
      </c>
      <c r="BE55" s="63">
        <f>SUM(BE56:BE65)</f>
        <v>0</v>
      </c>
      <c r="BF55" s="63">
        <f>SUM(BF56:BF65)</f>
        <v>23.528750000000002</v>
      </c>
      <c r="BG55" s="63" t="e">
        <f>BF55/BE55*100</f>
        <v>#DIV/0!</v>
      </c>
      <c r="BH55" s="63">
        <f>BF55-BE55</f>
        <v>23.528750000000002</v>
      </c>
      <c r="BI55" s="63">
        <f>SUM(BI56:BI65)</f>
        <v>0</v>
      </c>
      <c r="BJ55" s="63">
        <f>SUM(BJ56:BJ65)</f>
        <v>321.36653999999999</v>
      </c>
      <c r="BK55" s="63" t="e">
        <f>BJ55/BI55*100</f>
        <v>#DIV/0!</v>
      </c>
      <c r="BL55" s="63">
        <f>BJ55-BI55</f>
        <v>321.36653999999999</v>
      </c>
      <c r="BM55" s="63">
        <f>SUM(BM56:BM65)</f>
        <v>0</v>
      </c>
      <c r="BN55" s="63">
        <f>SUM(BN56:BN65)</f>
        <v>8.8775999999999993</v>
      </c>
      <c r="BO55" s="63"/>
      <c r="BP55" s="63">
        <f t="shared" si="74"/>
        <v>8.8775999999999993</v>
      </c>
      <c r="BQ55" s="101">
        <f>SUM(BQ56:BQ65)</f>
        <v>17.8</v>
      </c>
      <c r="BR55" s="101">
        <f>SUM(BR56:BR65)</f>
        <v>7.4499999999999993</v>
      </c>
      <c r="BS55" s="63">
        <f t="shared" si="75"/>
        <v>41.853932584269657</v>
      </c>
      <c r="BT55" s="70">
        <f t="shared" si="65"/>
        <v>-10.350000000000001</v>
      </c>
      <c r="BU55" s="63">
        <f>SUM(BU56:BU65)</f>
        <v>460</v>
      </c>
      <c r="BV55" s="101">
        <f>SUM(BV56:BV65)</f>
        <v>239.79</v>
      </c>
      <c r="BW55" s="64">
        <f>BV55/BU55*100</f>
        <v>52.12826086956521</v>
      </c>
      <c r="BX55" s="70">
        <f t="shared" si="20"/>
        <v>-220.21</v>
      </c>
      <c r="BY55" s="101">
        <f>SUM(BY56:BY65)</f>
        <v>6.5</v>
      </c>
      <c r="BZ55" s="101">
        <f>SUM(BZ56:BZ65)</f>
        <v>9.98</v>
      </c>
      <c r="CA55" s="64">
        <f>BZ55/BY55*100</f>
        <v>153.53846153846155</v>
      </c>
      <c r="CB55" s="70">
        <f>BZ55-BY55</f>
        <v>3.4800000000000004</v>
      </c>
      <c r="CC55" s="60">
        <f t="shared" si="35"/>
        <v>22557.3</v>
      </c>
      <c r="CD55" s="63">
        <f>CD56+CD57+CD58+CD59+CD60+CD61+CD62+CD63+CD64+CD65</f>
        <v>10675.337399999999</v>
      </c>
      <c r="CE55" s="63">
        <f t="shared" si="13"/>
        <v>47.3254219254964</v>
      </c>
      <c r="CF55" s="63">
        <f t="shared" si="14"/>
        <v>-11881.962600000001</v>
      </c>
      <c r="CG55" s="88">
        <v>32.200000000000003</v>
      </c>
      <c r="CH55" s="84">
        <f t="shared" si="16"/>
        <v>10675.3374</v>
      </c>
      <c r="CI55" s="84">
        <f t="shared" si="17"/>
        <v>22557.300000000003</v>
      </c>
      <c r="CK55" s="93">
        <f t="shared" si="15"/>
        <v>10675.3374</v>
      </c>
    </row>
    <row r="56" spans="1:89">
      <c r="A56" s="69"/>
      <c r="B56" s="988" t="s">
        <v>172</v>
      </c>
      <c r="C56" s="989"/>
      <c r="D56" s="990"/>
      <c r="E56" s="55">
        <v>850</v>
      </c>
      <c r="F56" s="55">
        <v>277.71125000000001</v>
      </c>
      <c r="G56" s="55">
        <f>F56/E56*100</f>
        <v>32.671911764705882</v>
      </c>
      <c r="H56" s="55">
        <f>F56-E56</f>
        <v>-572.28874999999994</v>
      </c>
      <c r="I56" s="55">
        <v>2500</v>
      </c>
      <c r="J56" s="55">
        <v>808.99824999999998</v>
      </c>
      <c r="K56" s="55">
        <f t="shared" si="76"/>
        <v>32.359929999999999</v>
      </c>
      <c r="L56" s="69">
        <f t="shared" si="66"/>
        <v>-1691.0017499999999</v>
      </c>
      <c r="M56" s="55">
        <v>4200</v>
      </c>
      <c r="N56" s="55">
        <v>1772.15509</v>
      </c>
      <c r="O56" s="55">
        <f t="shared" si="67"/>
        <v>42.194168809523809</v>
      </c>
      <c r="P56" s="69">
        <f t="shared" si="23"/>
        <v>-2427.8449099999998</v>
      </c>
      <c r="Q56" s="55">
        <v>4058</v>
      </c>
      <c r="R56" s="55">
        <v>1153.4000000000001</v>
      </c>
      <c r="S56" s="55">
        <f t="shared" si="68"/>
        <v>28.422868408082802</v>
      </c>
      <c r="T56" s="69">
        <f>R56-Q56</f>
        <v>-2904.6</v>
      </c>
      <c r="U56" s="55">
        <v>850</v>
      </c>
      <c r="V56" s="55">
        <v>297.70742000000001</v>
      </c>
      <c r="W56" s="55">
        <f>V56/U56*100</f>
        <v>35.024402352941181</v>
      </c>
      <c r="X56" s="69">
        <f>V56-U56</f>
        <v>-552.29258000000004</v>
      </c>
      <c r="Y56" s="55">
        <v>2950</v>
      </c>
      <c r="Z56" s="55">
        <v>1850.6519900000001</v>
      </c>
      <c r="AA56" s="55">
        <f t="shared" si="69"/>
        <v>62.733965762711861</v>
      </c>
      <c r="AB56" s="69">
        <f t="shared" si="64"/>
        <v>-1099.3480099999999</v>
      </c>
      <c r="AC56" s="55">
        <v>2500</v>
      </c>
      <c r="AD56" s="55">
        <v>1102.83943</v>
      </c>
      <c r="AE56" s="55">
        <f t="shared" si="70"/>
        <v>44.113577199999995</v>
      </c>
      <c r="AF56" s="69">
        <f>AD56-AC56</f>
        <v>-1397.16057</v>
      </c>
      <c r="AG56" s="53">
        <f t="shared" si="3"/>
        <v>17908</v>
      </c>
      <c r="AH56" s="55">
        <f t="shared" ref="AH56:AH65" si="77">F56+J56+N56+R56+V56+Z56+AD56</f>
        <v>7263.4634300000007</v>
      </c>
      <c r="AI56" s="55">
        <f t="shared" si="71"/>
        <v>40.559880667857946</v>
      </c>
      <c r="AJ56" s="69">
        <f t="shared" si="61"/>
        <v>-10644.53657</v>
      </c>
      <c r="AK56" s="55">
        <v>275</v>
      </c>
      <c r="AL56" s="55"/>
      <c r="AM56" s="55">
        <f>AL56/AK56*100</f>
        <v>0</v>
      </c>
      <c r="AN56" s="55">
        <f>AL56-AK56</f>
        <v>-275</v>
      </c>
      <c r="AO56" s="55">
        <v>75</v>
      </c>
      <c r="AP56" s="55">
        <v>6.4909999999999997</v>
      </c>
      <c r="AQ56" s="55"/>
      <c r="AR56" s="55">
        <f>AP56-AO56</f>
        <v>-68.509</v>
      </c>
      <c r="AS56" s="55">
        <v>250</v>
      </c>
      <c r="AT56" s="55"/>
      <c r="AU56" s="55">
        <f t="shared" si="72"/>
        <v>0</v>
      </c>
      <c r="AV56" s="55">
        <f t="shared" si="73"/>
        <v>-250</v>
      </c>
      <c r="AW56" s="55">
        <v>280</v>
      </c>
      <c r="AX56" s="55"/>
      <c r="AY56" s="55"/>
      <c r="AZ56" s="55">
        <f>AX56-AW56</f>
        <v>-280</v>
      </c>
      <c r="BA56" s="53">
        <f t="shared" si="8"/>
        <v>880</v>
      </c>
      <c r="BB56" s="55">
        <f t="shared" ref="BB56:BB65" si="78">AL56+AP56+AT56+AX56</f>
        <v>6.4909999999999997</v>
      </c>
      <c r="BC56" s="55">
        <f>BB56/BA56*100</f>
        <v>0.7376136363636363</v>
      </c>
      <c r="BD56" s="55">
        <f>BB56-BA56</f>
        <v>-873.50900000000001</v>
      </c>
      <c r="BE56" s="55"/>
      <c r="BF56" s="55">
        <v>12.02875</v>
      </c>
      <c r="BG56" s="55"/>
      <c r="BH56" s="55">
        <f>BF56-BE56</f>
        <v>12.02875</v>
      </c>
      <c r="BI56" s="55"/>
      <c r="BJ56" s="55">
        <v>15.596539999999999</v>
      </c>
      <c r="BK56" s="55"/>
      <c r="BL56" s="55">
        <f>BJ56-BI56</f>
        <v>15.596539999999999</v>
      </c>
      <c r="BM56" s="55"/>
      <c r="BN56" s="55"/>
      <c r="BO56" s="55"/>
      <c r="BP56" s="55">
        <f t="shared" si="74"/>
        <v>0</v>
      </c>
      <c r="BQ56" s="55"/>
      <c r="BR56" s="55"/>
      <c r="BS56" s="55"/>
      <c r="BT56" s="69">
        <f t="shared" si="65"/>
        <v>0</v>
      </c>
      <c r="BU56" s="55"/>
      <c r="BV56" s="100"/>
      <c r="BW56" s="57"/>
      <c r="BX56" s="69">
        <f t="shared" si="20"/>
        <v>0</v>
      </c>
      <c r="BY56" s="69"/>
      <c r="BZ56" s="103"/>
      <c r="CA56" s="69"/>
      <c r="CB56" s="69"/>
      <c r="CC56" s="53">
        <f t="shared" si="35"/>
        <v>18788</v>
      </c>
      <c r="CD56" s="55">
        <f>R56+V56+Z56+AD56+BR56+BV56+F56+J56+N56+AL56+BZ56+AP56+AT56+AX56+BF56+BJ56</f>
        <v>7297.5797200000006</v>
      </c>
      <c r="CE56" s="55">
        <f t="shared" si="13"/>
        <v>38.841705982542052</v>
      </c>
      <c r="CF56" s="55">
        <f t="shared" si="14"/>
        <v>-11490.420279999998</v>
      </c>
      <c r="CH56" s="89">
        <f t="shared" si="16"/>
        <v>7297.5797200000006</v>
      </c>
      <c r="CI56" s="84">
        <f t="shared" si="17"/>
        <v>18788</v>
      </c>
      <c r="CK56" s="93">
        <f t="shared" si="15"/>
        <v>7297.5797200000006</v>
      </c>
    </row>
    <row r="57" spans="1:89">
      <c r="A57" s="69"/>
      <c r="B57" s="988" t="s">
        <v>393</v>
      </c>
      <c r="C57" s="989"/>
      <c r="D57" s="990"/>
      <c r="E57" s="55">
        <v>100</v>
      </c>
      <c r="F57" s="55">
        <v>88.147000000000006</v>
      </c>
      <c r="G57" s="55"/>
      <c r="H57" s="55">
        <f>F57-E57</f>
        <v>-11.852999999999994</v>
      </c>
      <c r="I57" s="55">
        <v>200</v>
      </c>
      <c r="J57" s="55">
        <v>288.42732000000001</v>
      </c>
      <c r="K57" s="55">
        <f t="shared" si="76"/>
        <v>144.21366</v>
      </c>
      <c r="L57" s="69">
        <f t="shared" si="66"/>
        <v>88.427320000000009</v>
      </c>
      <c r="M57" s="55">
        <v>450</v>
      </c>
      <c r="N57" s="55">
        <v>263.50200000000001</v>
      </c>
      <c r="O57" s="55">
        <f t="shared" si="67"/>
        <v>58.555999999999997</v>
      </c>
      <c r="P57" s="69">
        <f t="shared" si="23"/>
        <v>-186.49799999999999</v>
      </c>
      <c r="Q57" s="55">
        <v>450</v>
      </c>
      <c r="R57" s="55">
        <v>713.35</v>
      </c>
      <c r="S57" s="55">
        <f t="shared" si="68"/>
        <v>158.52222222222224</v>
      </c>
      <c r="T57" s="69">
        <f>R57-Q57</f>
        <v>263.35000000000002</v>
      </c>
      <c r="U57" s="55">
        <v>100</v>
      </c>
      <c r="V57" s="55">
        <v>129.72718</v>
      </c>
      <c r="W57" s="55">
        <f>V57/U57*100</f>
        <v>129.72718</v>
      </c>
      <c r="X57" s="69">
        <f>V57-U57</f>
        <v>29.727180000000004</v>
      </c>
      <c r="Y57" s="55">
        <v>250</v>
      </c>
      <c r="Z57" s="55">
        <v>289.99400000000003</v>
      </c>
      <c r="AA57" s="55">
        <f t="shared" si="69"/>
        <v>115.99760000000001</v>
      </c>
      <c r="AB57" s="69">
        <f t="shared" si="64"/>
        <v>39.994000000000028</v>
      </c>
      <c r="AC57" s="55">
        <v>200</v>
      </c>
      <c r="AD57" s="55">
        <v>119.36112</v>
      </c>
      <c r="AE57" s="55">
        <f t="shared" si="70"/>
        <v>59.680560000000007</v>
      </c>
      <c r="AF57" s="69">
        <f>AD57-AC57</f>
        <v>-80.63888</v>
      </c>
      <c r="AG57" s="53">
        <f t="shared" si="3"/>
        <v>1750</v>
      </c>
      <c r="AH57" s="55">
        <f t="shared" si="77"/>
        <v>1892.5086200000001</v>
      </c>
      <c r="AI57" s="55">
        <f t="shared" si="71"/>
        <v>108.14334971428572</v>
      </c>
      <c r="AJ57" s="69">
        <f t="shared" si="61"/>
        <v>142.50862000000006</v>
      </c>
      <c r="AK57" s="55"/>
      <c r="AL57" s="55">
        <f>31.95+2.332</f>
        <v>34.281999999999996</v>
      </c>
      <c r="AM57" s="55" t="e">
        <f>AL57/AK57*100</f>
        <v>#DIV/0!</v>
      </c>
      <c r="AN57" s="55">
        <f>AL57-AK57</f>
        <v>34.281999999999996</v>
      </c>
      <c r="AO57" s="55"/>
      <c r="AP57" s="55">
        <v>5.5</v>
      </c>
      <c r="AQ57" s="55" t="e">
        <f>AP57/AO57*100</f>
        <v>#DIV/0!</v>
      </c>
      <c r="AR57" s="55">
        <f>AP57-AO57</f>
        <v>5.5</v>
      </c>
      <c r="AS57" s="55"/>
      <c r="AT57" s="55">
        <v>11.505000000000001</v>
      </c>
      <c r="AU57" s="55" t="e">
        <f t="shared" si="72"/>
        <v>#DIV/0!</v>
      </c>
      <c r="AV57" s="55">
        <f t="shared" si="73"/>
        <v>11.505000000000001</v>
      </c>
      <c r="AW57" s="55"/>
      <c r="AX57" s="55">
        <v>57.415480000000002</v>
      </c>
      <c r="AY57" s="55" t="e">
        <f>AX57/AW57*100</f>
        <v>#DIV/0!</v>
      </c>
      <c r="AZ57" s="55">
        <f>AX57-AW57</f>
        <v>57.415480000000002</v>
      </c>
      <c r="BA57" s="53">
        <f t="shared" si="8"/>
        <v>0</v>
      </c>
      <c r="BB57" s="55">
        <f t="shared" si="78"/>
        <v>108.70248000000001</v>
      </c>
      <c r="BC57" s="55" t="e">
        <f>BB57/BA57*100</f>
        <v>#DIV/0!</v>
      </c>
      <c r="BD57" s="55">
        <f>BB57-BA57</f>
        <v>108.70248000000001</v>
      </c>
      <c r="BE57" s="55"/>
      <c r="BF57" s="55">
        <v>9</v>
      </c>
      <c r="BG57" s="55" t="e">
        <f>BF57/BE57*100</f>
        <v>#DIV/0!</v>
      </c>
      <c r="BH57" s="55">
        <f>BF57-BE57</f>
        <v>9</v>
      </c>
      <c r="BI57" s="55"/>
      <c r="BJ57" s="55">
        <v>128.51187999999999</v>
      </c>
      <c r="BK57" s="55" t="e">
        <f>BJ57/BI57*100</f>
        <v>#DIV/0!</v>
      </c>
      <c r="BL57" s="55">
        <f>BJ57-BI57</f>
        <v>128.51187999999999</v>
      </c>
      <c r="BM57" s="55"/>
      <c r="BN57" s="55">
        <v>8.8775999999999993</v>
      </c>
      <c r="BO57" s="55"/>
      <c r="BP57" s="55">
        <f t="shared" si="74"/>
        <v>8.8775999999999993</v>
      </c>
      <c r="BQ57" s="100">
        <v>7.8</v>
      </c>
      <c r="BR57" s="100">
        <v>1.1499999999999999</v>
      </c>
      <c r="BS57" s="55">
        <f t="shared" si="75"/>
        <v>14.743589743589745</v>
      </c>
      <c r="BT57" s="69">
        <f t="shared" si="65"/>
        <v>-6.65</v>
      </c>
      <c r="BU57" s="55">
        <v>85</v>
      </c>
      <c r="BV57" s="100">
        <v>33.799999999999997</v>
      </c>
      <c r="BW57" s="57">
        <f>BV57/BU57*100</f>
        <v>39.764705882352935</v>
      </c>
      <c r="BX57" s="69">
        <f t="shared" si="20"/>
        <v>-51.2</v>
      </c>
      <c r="BY57" s="103">
        <v>6.5</v>
      </c>
      <c r="BZ57" s="103">
        <v>8.32</v>
      </c>
      <c r="CA57" s="69"/>
      <c r="CB57" s="69"/>
      <c r="CC57" s="53">
        <f t="shared" si="35"/>
        <v>1849.3</v>
      </c>
      <c r="CD57" s="55">
        <f>R57+V57+Z57+AD57+BR57+BV57+F57+J57+N57+AL57+BZ57+AP57+AT57+AX57+BF57+BJ57+BN57</f>
        <v>2190.8705799999998</v>
      </c>
      <c r="CE57" s="55">
        <f t="shared" si="13"/>
        <v>118.47026334288648</v>
      </c>
      <c r="CF57" s="55">
        <f t="shared" si="14"/>
        <v>341.57057999999984</v>
      </c>
      <c r="CH57" s="89">
        <f t="shared" si="16"/>
        <v>2190.8705800000002</v>
      </c>
      <c r="CI57" s="84">
        <f t="shared" si="17"/>
        <v>1849.3000000000002</v>
      </c>
      <c r="CK57" s="93">
        <f t="shared" si="15"/>
        <v>2190.8705800000002</v>
      </c>
    </row>
    <row r="58" spans="1:89">
      <c r="A58" s="69"/>
      <c r="B58" s="988" t="s">
        <v>173</v>
      </c>
      <c r="C58" s="989"/>
      <c r="D58" s="990"/>
      <c r="E58" s="55">
        <v>15</v>
      </c>
      <c r="F58" s="55">
        <v>3.26</v>
      </c>
      <c r="G58" s="55">
        <f>F58/E58*100</f>
        <v>21.733333333333331</v>
      </c>
      <c r="H58" s="55">
        <f t="shared" ref="H58:H65" si="79">F58-E58</f>
        <v>-11.74</v>
      </c>
      <c r="I58" s="55">
        <v>20</v>
      </c>
      <c r="J58" s="55">
        <v>23.530999999999999</v>
      </c>
      <c r="K58" s="55">
        <f t="shared" si="76"/>
        <v>117.655</v>
      </c>
      <c r="L58" s="69">
        <f t="shared" si="66"/>
        <v>3.5309999999999988</v>
      </c>
      <c r="M58" s="55">
        <v>30</v>
      </c>
      <c r="N58" s="55">
        <v>12.411</v>
      </c>
      <c r="O58" s="55">
        <f t="shared" si="67"/>
        <v>41.370000000000005</v>
      </c>
      <c r="P58" s="69">
        <f t="shared" si="23"/>
        <v>-17.588999999999999</v>
      </c>
      <c r="Q58" s="55">
        <v>30</v>
      </c>
      <c r="R58" s="55">
        <v>8.1890000000000001</v>
      </c>
      <c r="S58" s="55">
        <f>R58/Q58*100</f>
        <v>27.29666666666667</v>
      </c>
      <c r="T58" s="69">
        <f t="shared" ref="T58:T65" si="80">R58-Q58</f>
        <v>-21.811</v>
      </c>
      <c r="U58" s="55">
        <v>15</v>
      </c>
      <c r="V58" s="55"/>
      <c r="W58" s="55">
        <f>V58/U58*100</f>
        <v>0</v>
      </c>
      <c r="X58" s="69">
        <f t="shared" ref="X58:X65" si="81">V58-U58</f>
        <v>-15</v>
      </c>
      <c r="Y58" s="55">
        <v>25</v>
      </c>
      <c r="Z58" s="55">
        <v>1.8</v>
      </c>
      <c r="AA58" s="55">
        <f t="shared" si="69"/>
        <v>7.2000000000000011</v>
      </c>
      <c r="AB58" s="69">
        <f t="shared" si="64"/>
        <v>-23.2</v>
      </c>
      <c r="AC58" s="55">
        <v>20</v>
      </c>
      <c r="AD58" s="55"/>
      <c r="AE58" s="55">
        <f t="shared" si="70"/>
        <v>0</v>
      </c>
      <c r="AF58" s="69">
        <f>AD58-AC58</f>
        <v>-20</v>
      </c>
      <c r="AG58" s="53">
        <f t="shared" si="3"/>
        <v>155</v>
      </c>
      <c r="AH58" s="55">
        <f t="shared" si="77"/>
        <v>49.190999999999995</v>
      </c>
      <c r="AI58" s="55">
        <f t="shared" si="71"/>
        <v>31.736129032258059</v>
      </c>
      <c r="AJ58" s="69">
        <f t="shared" si="61"/>
        <v>-105.809</v>
      </c>
      <c r="AK58" s="55"/>
      <c r="AL58" s="55"/>
      <c r="AM58" s="55"/>
      <c r="AN58" s="55">
        <f t="shared" ref="AN58:AN65" si="82">AL58-AK58</f>
        <v>0</v>
      </c>
      <c r="AO58" s="55"/>
      <c r="AP58" s="55"/>
      <c r="AQ58" s="55"/>
      <c r="AR58" s="55">
        <f t="shared" ref="AR58:AR65" si="83">AP58-AO58</f>
        <v>0</v>
      </c>
      <c r="AS58" s="55"/>
      <c r="AT58" s="55"/>
      <c r="AU58" s="55"/>
      <c r="AV58" s="55">
        <f t="shared" ref="AV58:AV65" si="84">AT58-AS58</f>
        <v>0</v>
      </c>
      <c r="AW58" s="55"/>
      <c r="AX58" s="55">
        <v>2.3879999999999999</v>
      </c>
      <c r="AY58" s="55"/>
      <c r="AZ58" s="55">
        <f t="shared" ref="AZ58:AZ65" si="85">AX58-AW58</f>
        <v>2.3879999999999999</v>
      </c>
      <c r="BA58" s="53">
        <f t="shared" si="8"/>
        <v>0</v>
      </c>
      <c r="BB58" s="55">
        <f t="shared" si="78"/>
        <v>2.3879999999999999</v>
      </c>
      <c r="BC58" s="55"/>
      <c r="BD58" s="55">
        <f t="shared" ref="BD58:BD65" si="86">BB58-BA58</f>
        <v>2.3879999999999999</v>
      </c>
      <c r="BE58" s="55"/>
      <c r="BF58" s="55">
        <v>2.5</v>
      </c>
      <c r="BG58" s="55"/>
      <c r="BH58" s="55">
        <f t="shared" ref="BH58:BH65" si="87">BF58-BE58</f>
        <v>2.5</v>
      </c>
      <c r="BI58" s="55"/>
      <c r="BJ58" s="55"/>
      <c r="BK58" s="55"/>
      <c r="BL58" s="55">
        <f t="shared" ref="BL58:BL65" si="88">BJ58-BI58</f>
        <v>0</v>
      </c>
      <c r="BM58" s="55"/>
      <c r="BN58" s="55"/>
      <c r="BO58" s="55"/>
      <c r="BP58" s="55">
        <f t="shared" ref="BP58:BP65" si="89">BN58-BM58</f>
        <v>0</v>
      </c>
      <c r="BQ58" s="55"/>
      <c r="BR58" s="55"/>
      <c r="BS58" s="55"/>
      <c r="BT58" s="69"/>
      <c r="BU58" s="55"/>
      <c r="BV58" s="100"/>
      <c r="BW58" s="57"/>
      <c r="BX58" s="69">
        <f t="shared" si="20"/>
        <v>0</v>
      </c>
      <c r="BY58" s="69"/>
      <c r="BZ58" s="69"/>
      <c r="CA58" s="69"/>
      <c r="CB58" s="69"/>
      <c r="CC58" s="53">
        <f t="shared" si="35"/>
        <v>155</v>
      </c>
      <c r="CD58" s="55">
        <f>R58+V58+Z58+AD58+BR58+BV58+F58+J58+N58+AL58+BZ58+AP58+AT58+AX58+BF58+BJ58+BN58</f>
        <v>54.079000000000001</v>
      </c>
      <c r="CE58" s="55">
        <f t="shared" si="13"/>
        <v>34.88967741935484</v>
      </c>
      <c r="CF58" s="55">
        <f t="shared" si="14"/>
        <v>-100.92099999999999</v>
      </c>
      <c r="CH58" s="89">
        <f t="shared" si="16"/>
        <v>54.078999999999994</v>
      </c>
      <c r="CI58" s="84">
        <f t="shared" si="17"/>
        <v>155</v>
      </c>
      <c r="CK58" s="93">
        <f t="shared" si="15"/>
        <v>54.078999999999994</v>
      </c>
    </row>
    <row r="59" spans="1:89">
      <c r="A59" s="69"/>
      <c r="B59" s="988" t="s">
        <v>174</v>
      </c>
      <c r="C59" s="989"/>
      <c r="D59" s="990"/>
      <c r="E59" s="55">
        <v>20</v>
      </c>
      <c r="F59" s="55"/>
      <c r="G59" s="55">
        <f>F59/E59*100</f>
        <v>0</v>
      </c>
      <c r="H59" s="55">
        <f t="shared" si="79"/>
        <v>-20</v>
      </c>
      <c r="I59" s="55">
        <v>50</v>
      </c>
      <c r="J59" s="55">
        <v>103</v>
      </c>
      <c r="K59" s="55">
        <f t="shared" si="76"/>
        <v>206</v>
      </c>
      <c r="L59" s="69">
        <f t="shared" ref="L59:L65" si="90">J59-I59</f>
        <v>53</v>
      </c>
      <c r="M59" s="55">
        <v>70</v>
      </c>
      <c r="N59" s="55"/>
      <c r="O59" s="55">
        <f t="shared" si="67"/>
        <v>0</v>
      </c>
      <c r="P59" s="69">
        <f t="shared" ref="P59:P65" si="91">N59-M59</f>
        <v>-70</v>
      </c>
      <c r="Q59" s="55">
        <v>70</v>
      </c>
      <c r="R59" s="55">
        <v>108.036</v>
      </c>
      <c r="S59" s="55">
        <f>R59/Q59*100</f>
        <v>154.33714285714285</v>
      </c>
      <c r="T59" s="69">
        <f t="shared" si="80"/>
        <v>38.036000000000001</v>
      </c>
      <c r="U59" s="55">
        <v>20</v>
      </c>
      <c r="V59" s="55"/>
      <c r="W59" s="55"/>
      <c r="X59" s="69">
        <f t="shared" si="81"/>
        <v>-20</v>
      </c>
      <c r="Y59" s="55">
        <v>60</v>
      </c>
      <c r="Z59" s="55">
        <v>17.565950000000001</v>
      </c>
      <c r="AA59" s="55"/>
      <c r="AB59" s="69">
        <f t="shared" ref="AB59:AB65" si="92">Z59-Y59</f>
        <v>-42.434049999999999</v>
      </c>
      <c r="AC59" s="55">
        <v>50</v>
      </c>
      <c r="AD59" s="55">
        <v>56.37</v>
      </c>
      <c r="AE59" s="55">
        <f>AD59/AC59*100</f>
        <v>112.74</v>
      </c>
      <c r="AF59" s="69">
        <f t="shared" ref="AF59:AF65" si="93">AD59-AC59</f>
        <v>6.3699999999999974</v>
      </c>
      <c r="AG59" s="53">
        <f t="shared" si="3"/>
        <v>340</v>
      </c>
      <c r="AH59" s="55">
        <f t="shared" si="77"/>
        <v>284.97194999999999</v>
      </c>
      <c r="AI59" s="55">
        <f t="shared" ref="AI59:AI66" si="94">AH59/AG59*100</f>
        <v>83.815279411764692</v>
      </c>
      <c r="AJ59" s="69">
        <f t="shared" si="61"/>
        <v>-55.028050000000007</v>
      </c>
      <c r="AK59" s="55"/>
      <c r="AL59" s="55">
        <v>21.9</v>
      </c>
      <c r="AM59" s="55"/>
      <c r="AN59" s="55">
        <f t="shared" si="82"/>
        <v>21.9</v>
      </c>
      <c r="AO59" s="55"/>
      <c r="AP59" s="55"/>
      <c r="AQ59" s="55"/>
      <c r="AR59" s="55">
        <f t="shared" si="83"/>
        <v>0</v>
      </c>
      <c r="AS59" s="55"/>
      <c r="AT59" s="55"/>
      <c r="AU59" s="55"/>
      <c r="AV59" s="55">
        <f t="shared" si="84"/>
        <v>0</v>
      </c>
      <c r="AW59" s="55"/>
      <c r="AX59" s="55">
        <v>14.67</v>
      </c>
      <c r="AY59" s="55" t="e">
        <f>AX59/AW59*100</f>
        <v>#DIV/0!</v>
      </c>
      <c r="AZ59" s="55">
        <f t="shared" si="85"/>
        <v>14.67</v>
      </c>
      <c r="BA59" s="53">
        <f t="shared" si="8"/>
        <v>0</v>
      </c>
      <c r="BB59" s="55">
        <f t="shared" si="78"/>
        <v>36.57</v>
      </c>
      <c r="BC59" s="55" t="e">
        <f>BB59/BA59*100</f>
        <v>#DIV/0!</v>
      </c>
      <c r="BD59" s="55">
        <f t="shared" si="86"/>
        <v>36.57</v>
      </c>
      <c r="BE59" s="55"/>
      <c r="BF59" s="55"/>
      <c r="BG59" s="55"/>
      <c r="BH59" s="55">
        <f t="shared" si="87"/>
        <v>0</v>
      </c>
      <c r="BI59" s="55"/>
      <c r="BJ59" s="55">
        <v>177.25811999999999</v>
      </c>
      <c r="BK59" s="55"/>
      <c r="BL59" s="55">
        <f t="shared" si="88"/>
        <v>177.25811999999999</v>
      </c>
      <c r="BM59" s="55"/>
      <c r="BN59" s="55"/>
      <c r="BO59" s="55"/>
      <c r="BP59" s="55">
        <f t="shared" si="89"/>
        <v>0</v>
      </c>
      <c r="BQ59" s="55"/>
      <c r="BR59" s="55"/>
      <c r="BS59" s="55"/>
      <c r="BT59" s="69"/>
      <c r="BU59" s="55">
        <v>50</v>
      </c>
      <c r="BV59" s="100">
        <v>21.195</v>
      </c>
      <c r="BW59" s="57"/>
      <c r="BX59" s="69">
        <f t="shared" si="20"/>
        <v>-28.805</v>
      </c>
      <c r="BY59" s="69"/>
      <c r="BZ59" s="69"/>
      <c r="CA59" s="69"/>
      <c r="CB59" s="69"/>
      <c r="CC59" s="53">
        <f t="shared" si="35"/>
        <v>390</v>
      </c>
      <c r="CD59" s="55">
        <f>R59+V59+Z59+AD59+BR59+BV59+F59+J59+N59+AL59+BZ59+AP59+AT59+AX59+BF59+BJ59+BN59</f>
        <v>519.99506999999994</v>
      </c>
      <c r="CE59" s="55">
        <f t="shared" si="13"/>
        <v>133.33206923076921</v>
      </c>
      <c r="CF59" s="55">
        <f t="shared" si="14"/>
        <v>129.99506999999994</v>
      </c>
      <c r="CH59" s="89">
        <f t="shared" si="16"/>
        <v>519.99507000000006</v>
      </c>
      <c r="CI59" s="84">
        <f t="shared" si="17"/>
        <v>390</v>
      </c>
      <c r="CK59" s="93">
        <f t="shared" si="15"/>
        <v>519.99507000000006</v>
      </c>
    </row>
    <row r="60" spans="1:89">
      <c r="A60" s="69"/>
      <c r="B60" s="988" t="s">
        <v>175</v>
      </c>
      <c r="C60" s="989"/>
      <c r="D60" s="990"/>
      <c r="E60" s="55">
        <v>40</v>
      </c>
      <c r="F60" s="55"/>
      <c r="G60" s="55"/>
      <c r="H60" s="55">
        <f t="shared" si="79"/>
        <v>-40</v>
      </c>
      <c r="I60" s="55">
        <v>100</v>
      </c>
      <c r="J60" s="55">
        <v>16.867999999999999</v>
      </c>
      <c r="K60" s="55">
        <f t="shared" si="76"/>
        <v>16.867999999999999</v>
      </c>
      <c r="L60" s="69">
        <f t="shared" si="90"/>
        <v>-83.132000000000005</v>
      </c>
      <c r="M60" s="55">
        <v>120</v>
      </c>
      <c r="N60" s="55"/>
      <c r="O60" s="55"/>
      <c r="P60" s="69">
        <f t="shared" si="91"/>
        <v>-120</v>
      </c>
      <c r="Q60" s="55">
        <v>120</v>
      </c>
      <c r="R60" s="55">
        <v>47.598999999999997</v>
      </c>
      <c r="S60" s="55"/>
      <c r="T60" s="69">
        <f t="shared" si="80"/>
        <v>-72.40100000000001</v>
      </c>
      <c r="U60" s="55">
        <v>40</v>
      </c>
      <c r="V60" s="55">
        <v>44.116</v>
      </c>
      <c r="W60" s="55"/>
      <c r="X60" s="69">
        <f t="shared" si="81"/>
        <v>4.1159999999999997</v>
      </c>
      <c r="Y60" s="55">
        <v>100</v>
      </c>
      <c r="Z60" s="55">
        <v>48.197000000000003</v>
      </c>
      <c r="AA60" s="55"/>
      <c r="AB60" s="69">
        <f t="shared" si="92"/>
        <v>-51.802999999999997</v>
      </c>
      <c r="AC60" s="55">
        <v>100</v>
      </c>
      <c r="AD60" s="55">
        <v>173.51937000000001</v>
      </c>
      <c r="AE60" s="55">
        <f>AD60/AC60*100</f>
        <v>173.51937000000001</v>
      </c>
      <c r="AF60" s="69">
        <f t="shared" si="93"/>
        <v>73.519370000000009</v>
      </c>
      <c r="AG60" s="53">
        <f t="shared" si="3"/>
        <v>620</v>
      </c>
      <c r="AH60" s="55">
        <f t="shared" si="77"/>
        <v>330.29937000000001</v>
      </c>
      <c r="AI60" s="55"/>
      <c r="AJ60" s="69">
        <f t="shared" si="61"/>
        <v>-289.70062999999999</v>
      </c>
      <c r="AK60" s="55">
        <v>100</v>
      </c>
      <c r="AL60" s="55">
        <v>25.933</v>
      </c>
      <c r="AM60" s="55"/>
      <c r="AN60" s="55">
        <f t="shared" si="82"/>
        <v>-74.067000000000007</v>
      </c>
      <c r="AO60" s="55">
        <v>70</v>
      </c>
      <c r="AP60" s="55">
        <v>28.8</v>
      </c>
      <c r="AQ60" s="55"/>
      <c r="AR60" s="55">
        <f t="shared" si="83"/>
        <v>-41.2</v>
      </c>
      <c r="AS60" s="55">
        <v>150</v>
      </c>
      <c r="AT60" s="55">
        <v>35.025660000000002</v>
      </c>
      <c r="AU60" s="55"/>
      <c r="AV60" s="55">
        <f t="shared" si="84"/>
        <v>-114.97434</v>
      </c>
      <c r="AW60" s="55">
        <v>100</v>
      </c>
      <c r="AX60" s="55"/>
      <c r="AY60" s="55"/>
      <c r="AZ60" s="55">
        <f t="shared" si="85"/>
        <v>-100</v>
      </c>
      <c r="BA60" s="53">
        <f t="shared" si="8"/>
        <v>420</v>
      </c>
      <c r="BB60" s="55">
        <f t="shared" si="78"/>
        <v>89.758660000000006</v>
      </c>
      <c r="BC60" s="55"/>
      <c r="BD60" s="55">
        <f t="shared" si="86"/>
        <v>-330.24133999999998</v>
      </c>
      <c r="BE60" s="55"/>
      <c r="BF60" s="55"/>
      <c r="BG60" s="55"/>
      <c r="BH60" s="55">
        <f t="shared" si="87"/>
        <v>0</v>
      </c>
      <c r="BI60" s="55"/>
      <c r="BJ60" s="55"/>
      <c r="BK60" s="55"/>
      <c r="BL60" s="55">
        <f t="shared" si="88"/>
        <v>0</v>
      </c>
      <c r="BM60" s="55"/>
      <c r="BN60" s="55"/>
      <c r="BO60" s="55"/>
      <c r="BP60" s="55">
        <f t="shared" si="89"/>
        <v>0</v>
      </c>
      <c r="BQ60" s="55">
        <v>10</v>
      </c>
      <c r="BR60" s="55">
        <v>6.3</v>
      </c>
      <c r="BS60" s="55"/>
      <c r="BT60" s="69"/>
      <c r="BU60" s="55">
        <v>130</v>
      </c>
      <c r="BV60" s="100">
        <v>39.83</v>
      </c>
      <c r="BW60" s="57"/>
      <c r="BX60" s="69"/>
      <c r="BY60" s="69"/>
      <c r="BZ60" s="69"/>
      <c r="CA60" s="69"/>
      <c r="CB60" s="69"/>
      <c r="CC60" s="53">
        <f t="shared" si="35"/>
        <v>1180</v>
      </c>
      <c r="CD60" s="55">
        <f t="shared" ref="CD60:CD65" si="95">R60+V60+Z60+AD60+BR60+BV60+F60+J60+N60+AL60+BZ60+AP60+AT60+AX60+BF60</f>
        <v>466.18803000000003</v>
      </c>
      <c r="CE60" s="55">
        <f>CD60/CC60*100</f>
        <v>39.507460169491523</v>
      </c>
      <c r="CF60" s="55">
        <f>CD60-CC60</f>
        <v>-713.81196999999997</v>
      </c>
      <c r="CH60" s="89">
        <f t="shared" si="16"/>
        <v>466.18803000000003</v>
      </c>
      <c r="CI60" s="84">
        <f t="shared" si="17"/>
        <v>1180</v>
      </c>
      <c r="CK60" s="93">
        <f t="shared" si="15"/>
        <v>466.18803000000003</v>
      </c>
    </row>
    <row r="61" spans="1:89" hidden="1">
      <c r="A61" s="69"/>
      <c r="B61" s="988" t="s">
        <v>176</v>
      </c>
      <c r="C61" s="989"/>
      <c r="D61" s="990"/>
      <c r="E61" s="55"/>
      <c r="F61" s="55"/>
      <c r="G61" s="55"/>
      <c r="H61" s="55">
        <f t="shared" si="79"/>
        <v>0</v>
      </c>
      <c r="I61" s="55"/>
      <c r="J61" s="55"/>
      <c r="K61" s="55"/>
      <c r="L61" s="69">
        <f t="shared" si="90"/>
        <v>0</v>
      </c>
      <c r="M61" s="55"/>
      <c r="N61" s="55"/>
      <c r="O61" s="55"/>
      <c r="P61" s="69">
        <f t="shared" si="91"/>
        <v>0</v>
      </c>
      <c r="Q61" s="55"/>
      <c r="R61" s="55"/>
      <c r="S61" s="55"/>
      <c r="T61" s="69">
        <f t="shared" si="80"/>
        <v>0</v>
      </c>
      <c r="U61" s="55"/>
      <c r="V61" s="55"/>
      <c r="W61" s="55"/>
      <c r="X61" s="69">
        <f t="shared" si="81"/>
        <v>0</v>
      </c>
      <c r="Y61" s="55"/>
      <c r="Z61" s="55"/>
      <c r="AA61" s="55"/>
      <c r="AB61" s="69">
        <f t="shared" si="92"/>
        <v>0</v>
      </c>
      <c r="AC61" s="55"/>
      <c r="AD61" s="55"/>
      <c r="AE61" s="55"/>
      <c r="AF61" s="69">
        <f t="shared" si="93"/>
        <v>0</v>
      </c>
      <c r="AG61" s="53">
        <f t="shared" si="3"/>
        <v>0</v>
      </c>
      <c r="AH61" s="55">
        <f t="shared" si="77"/>
        <v>0</v>
      </c>
      <c r="AI61" s="55" t="e">
        <f t="shared" si="94"/>
        <v>#DIV/0!</v>
      </c>
      <c r="AJ61" s="69">
        <f t="shared" si="61"/>
        <v>0</v>
      </c>
      <c r="AK61" s="55"/>
      <c r="AL61" s="55"/>
      <c r="AM61" s="55"/>
      <c r="AN61" s="55">
        <f t="shared" si="82"/>
        <v>0</v>
      </c>
      <c r="AO61" s="55"/>
      <c r="AP61" s="55"/>
      <c r="AQ61" s="55"/>
      <c r="AR61" s="55">
        <f t="shared" si="83"/>
        <v>0</v>
      </c>
      <c r="AS61" s="55"/>
      <c r="AT61" s="55"/>
      <c r="AU61" s="55"/>
      <c r="AV61" s="55">
        <f t="shared" si="84"/>
        <v>0</v>
      </c>
      <c r="AW61" s="55"/>
      <c r="AX61" s="55"/>
      <c r="AY61" s="55"/>
      <c r="AZ61" s="55">
        <f t="shared" si="85"/>
        <v>0</v>
      </c>
      <c r="BA61" s="53">
        <f t="shared" si="8"/>
        <v>0</v>
      </c>
      <c r="BB61" s="55">
        <f t="shared" si="78"/>
        <v>0</v>
      </c>
      <c r="BC61" s="55"/>
      <c r="BD61" s="55">
        <f t="shared" si="86"/>
        <v>0</v>
      </c>
      <c r="BE61" s="55"/>
      <c r="BF61" s="55"/>
      <c r="BG61" s="55"/>
      <c r="BH61" s="55">
        <f t="shared" si="87"/>
        <v>0</v>
      </c>
      <c r="BI61" s="55"/>
      <c r="BJ61" s="55"/>
      <c r="BK61" s="55"/>
      <c r="BL61" s="55">
        <f t="shared" si="88"/>
        <v>0</v>
      </c>
      <c r="BM61" s="55"/>
      <c r="BN61" s="55"/>
      <c r="BO61" s="55"/>
      <c r="BP61" s="55">
        <f t="shared" si="89"/>
        <v>0</v>
      </c>
      <c r="BQ61" s="55"/>
      <c r="BR61" s="55"/>
      <c r="BS61" s="55"/>
      <c r="BT61" s="69"/>
      <c r="BU61" s="55"/>
      <c r="BV61" s="100"/>
      <c r="BW61" s="57"/>
      <c r="BX61" s="69">
        <f t="shared" si="20"/>
        <v>0</v>
      </c>
      <c r="BY61" s="69"/>
      <c r="BZ61" s="69"/>
      <c r="CA61" s="69"/>
      <c r="CB61" s="69"/>
      <c r="CC61" s="53">
        <f t="shared" si="35"/>
        <v>0</v>
      </c>
      <c r="CD61" s="55">
        <f t="shared" si="95"/>
        <v>0</v>
      </c>
      <c r="CE61" s="55" t="e">
        <f>CD61/CC61*100</f>
        <v>#DIV/0!</v>
      </c>
      <c r="CF61" s="55">
        <f>CD61-CC61</f>
        <v>0</v>
      </c>
      <c r="CH61" s="89">
        <f t="shared" si="16"/>
        <v>0</v>
      </c>
      <c r="CI61" s="84">
        <f t="shared" si="17"/>
        <v>0</v>
      </c>
      <c r="CK61" s="93">
        <f t="shared" si="15"/>
        <v>0</v>
      </c>
    </row>
    <row r="62" spans="1:89">
      <c r="A62" s="69"/>
      <c r="B62" s="988" t="s">
        <v>192</v>
      </c>
      <c r="C62" s="989"/>
      <c r="D62" s="990"/>
      <c r="E62" s="55"/>
      <c r="F62" s="55"/>
      <c r="G62" s="55"/>
      <c r="H62" s="55">
        <f t="shared" si="79"/>
        <v>0</v>
      </c>
      <c r="I62" s="55"/>
      <c r="J62" s="55"/>
      <c r="K62" s="55"/>
      <c r="L62" s="69">
        <f t="shared" si="90"/>
        <v>0</v>
      </c>
      <c r="M62" s="55"/>
      <c r="N62" s="55"/>
      <c r="O62" s="55"/>
      <c r="P62" s="69">
        <f t="shared" si="91"/>
        <v>0</v>
      </c>
      <c r="Q62" s="55"/>
      <c r="R62" s="55"/>
      <c r="S62" s="55"/>
      <c r="T62" s="69">
        <f t="shared" si="80"/>
        <v>0</v>
      </c>
      <c r="U62" s="55"/>
      <c r="V62" s="55"/>
      <c r="W62" s="55"/>
      <c r="X62" s="69">
        <f t="shared" si="81"/>
        <v>0</v>
      </c>
      <c r="Y62" s="55"/>
      <c r="Z62" s="55"/>
      <c r="AA62" s="55"/>
      <c r="AB62" s="69">
        <f t="shared" si="92"/>
        <v>0</v>
      </c>
      <c r="AC62" s="55"/>
      <c r="AD62" s="55"/>
      <c r="AE62" s="55"/>
      <c r="AF62" s="69">
        <f t="shared" si="93"/>
        <v>0</v>
      </c>
      <c r="AG62" s="53">
        <f t="shared" si="3"/>
        <v>0</v>
      </c>
      <c r="AH62" s="55">
        <f t="shared" si="77"/>
        <v>0</v>
      </c>
      <c r="AI62" s="55" t="e">
        <f t="shared" si="94"/>
        <v>#DIV/0!</v>
      </c>
      <c r="AJ62" s="69">
        <f t="shared" si="61"/>
        <v>0</v>
      </c>
      <c r="AK62" s="55"/>
      <c r="AL62" s="55"/>
      <c r="AM62" s="55"/>
      <c r="AN62" s="55">
        <f t="shared" si="82"/>
        <v>0</v>
      </c>
      <c r="AO62" s="55"/>
      <c r="AP62" s="55"/>
      <c r="AQ62" s="55"/>
      <c r="AR62" s="55">
        <f t="shared" si="83"/>
        <v>0</v>
      </c>
      <c r="AS62" s="55"/>
      <c r="AT62" s="55"/>
      <c r="AU62" s="55"/>
      <c r="AV62" s="55">
        <f t="shared" si="84"/>
        <v>0</v>
      </c>
      <c r="AW62" s="55"/>
      <c r="AX62" s="55"/>
      <c r="AY62" s="55"/>
      <c r="AZ62" s="55">
        <f t="shared" si="85"/>
        <v>0</v>
      </c>
      <c r="BA62" s="53">
        <f t="shared" si="8"/>
        <v>0</v>
      </c>
      <c r="BB62" s="55">
        <f t="shared" si="78"/>
        <v>0</v>
      </c>
      <c r="BC62" s="55"/>
      <c r="BD62" s="55">
        <f t="shared" si="86"/>
        <v>0</v>
      </c>
      <c r="BE62" s="55"/>
      <c r="BF62" s="55"/>
      <c r="BG62" s="55"/>
      <c r="BH62" s="55">
        <f t="shared" si="87"/>
        <v>0</v>
      </c>
      <c r="BI62" s="55"/>
      <c r="BJ62" s="55"/>
      <c r="BK62" s="55"/>
      <c r="BL62" s="55">
        <f t="shared" si="88"/>
        <v>0</v>
      </c>
      <c r="BM62" s="55"/>
      <c r="BN62" s="55"/>
      <c r="BO62" s="55"/>
      <c r="BP62" s="55">
        <f t="shared" si="89"/>
        <v>0</v>
      </c>
      <c r="BQ62" s="55"/>
      <c r="BR62" s="55"/>
      <c r="BS62" s="55"/>
      <c r="BT62" s="69"/>
      <c r="BU62" s="55"/>
      <c r="BV62" s="100">
        <v>8.4</v>
      </c>
      <c r="BW62" s="57" t="e">
        <f>BV62/BU62*100</f>
        <v>#DIV/0!</v>
      </c>
      <c r="BX62" s="69"/>
      <c r="BY62" s="69"/>
      <c r="BZ62" s="69">
        <v>1.66</v>
      </c>
      <c r="CA62" s="69"/>
      <c r="CB62" s="69"/>
      <c r="CC62" s="53">
        <f t="shared" si="35"/>
        <v>0</v>
      </c>
      <c r="CD62" s="55">
        <f t="shared" si="95"/>
        <v>10.06</v>
      </c>
      <c r="CE62" s="55" t="e">
        <f>CD62/CC62*100</f>
        <v>#DIV/0!</v>
      </c>
      <c r="CF62" s="55">
        <f>CD62-CC62</f>
        <v>10.06</v>
      </c>
      <c r="CH62" s="89">
        <f t="shared" si="16"/>
        <v>10.06</v>
      </c>
      <c r="CI62" s="84">
        <f t="shared" si="17"/>
        <v>0</v>
      </c>
      <c r="CK62" s="93">
        <f t="shared" si="15"/>
        <v>10.06</v>
      </c>
    </row>
    <row r="63" spans="1:89">
      <c r="A63" s="69"/>
      <c r="B63" s="988" t="s">
        <v>114</v>
      </c>
      <c r="C63" s="989"/>
      <c r="D63" s="990"/>
      <c r="E63" s="55"/>
      <c r="F63" s="55"/>
      <c r="G63" s="55"/>
      <c r="H63" s="55">
        <f t="shared" si="79"/>
        <v>0</v>
      </c>
      <c r="I63" s="55"/>
      <c r="J63" s="55"/>
      <c r="K63" s="55"/>
      <c r="L63" s="69">
        <f t="shared" si="90"/>
        <v>0</v>
      </c>
      <c r="M63" s="55"/>
      <c r="N63" s="55"/>
      <c r="O63" s="55"/>
      <c r="P63" s="69">
        <f t="shared" si="91"/>
        <v>0</v>
      </c>
      <c r="Q63" s="55"/>
      <c r="R63" s="55"/>
      <c r="S63" s="55"/>
      <c r="T63" s="69">
        <f t="shared" si="80"/>
        <v>0</v>
      </c>
      <c r="U63" s="55"/>
      <c r="V63" s="55"/>
      <c r="W63" s="55"/>
      <c r="X63" s="69">
        <f t="shared" si="81"/>
        <v>0</v>
      </c>
      <c r="Y63" s="55"/>
      <c r="Z63" s="55"/>
      <c r="AA63" s="55"/>
      <c r="AB63" s="69">
        <f t="shared" si="92"/>
        <v>0</v>
      </c>
      <c r="AC63" s="55"/>
      <c r="AD63" s="55"/>
      <c r="AE63" s="55"/>
      <c r="AF63" s="69">
        <f t="shared" si="93"/>
        <v>0</v>
      </c>
      <c r="AG63" s="53">
        <f t="shared" si="3"/>
        <v>0</v>
      </c>
      <c r="AH63" s="55">
        <f t="shared" si="77"/>
        <v>0</v>
      </c>
      <c r="AI63" s="55"/>
      <c r="AJ63" s="69">
        <f t="shared" si="61"/>
        <v>0</v>
      </c>
      <c r="AK63" s="55"/>
      <c r="AL63" s="55"/>
      <c r="AM63" s="55"/>
      <c r="AN63" s="55">
        <f t="shared" si="82"/>
        <v>0</v>
      </c>
      <c r="AO63" s="55"/>
      <c r="AP63" s="55"/>
      <c r="AQ63" s="55"/>
      <c r="AR63" s="55">
        <f t="shared" si="83"/>
        <v>0</v>
      </c>
      <c r="AS63" s="55"/>
      <c r="AT63" s="55"/>
      <c r="AU63" s="55"/>
      <c r="AV63" s="55">
        <f t="shared" si="84"/>
        <v>0</v>
      </c>
      <c r="AW63" s="55"/>
      <c r="AX63" s="55"/>
      <c r="AY63" s="55"/>
      <c r="AZ63" s="55">
        <f t="shared" si="85"/>
        <v>0</v>
      </c>
      <c r="BA63" s="53">
        <f t="shared" si="8"/>
        <v>0</v>
      </c>
      <c r="BB63" s="55">
        <f t="shared" si="78"/>
        <v>0</v>
      </c>
      <c r="BC63" s="55"/>
      <c r="BD63" s="55">
        <f t="shared" si="86"/>
        <v>0</v>
      </c>
      <c r="BE63" s="55"/>
      <c r="BF63" s="55"/>
      <c r="BG63" s="55"/>
      <c r="BH63" s="55">
        <f t="shared" si="87"/>
        <v>0</v>
      </c>
      <c r="BI63" s="55"/>
      <c r="BJ63" s="55"/>
      <c r="BK63" s="55"/>
      <c r="BL63" s="55">
        <f t="shared" si="88"/>
        <v>0</v>
      </c>
      <c r="BM63" s="55"/>
      <c r="BN63" s="55"/>
      <c r="BO63" s="55"/>
      <c r="BP63" s="55">
        <f t="shared" si="89"/>
        <v>0</v>
      </c>
      <c r="BQ63" s="55"/>
      <c r="BR63" s="55"/>
      <c r="BS63" s="55"/>
      <c r="BT63" s="69"/>
      <c r="BU63" s="55">
        <v>35</v>
      </c>
      <c r="BV63" s="100">
        <v>26.565000000000001</v>
      </c>
      <c r="BW63" s="57">
        <f>BV63/BU63*100</f>
        <v>75.900000000000006</v>
      </c>
      <c r="BX63" s="69">
        <f t="shared" si="20"/>
        <v>-8.4349999999999987</v>
      </c>
      <c r="BY63" s="69"/>
      <c r="BZ63" s="69"/>
      <c r="CA63" s="69"/>
      <c r="CB63" s="69"/>
      <c r="CC63" s="53">
        <f t="shared" si="35"/>
        <v>35</v>
      </c>
      <c r="CD63" s="55">
        <f t="shared" si="95"/>
        <v>26.565000000000001</v>
      </c>
      <c r="CE63" s="55">
        <f t="shared" si="13"/>
        <v>75.900000000000006</v>
      </c>
      <c r="CF63" s="55">
        <f t="shared" si="14"/>
        <v>-8.4349999999999987</v>
      </c>
      <c r="CH63" s="89">
        <f t="shared" si="16"/>
        <v>26.565000000000001</v>
      </c>
      <c r="CI63" s="84">
        <f t="shared" si="17"/>
        <v>35</v>
      </c>
      <c r="CK63" s="93">
        <f t="shared" si="15"/>
        <v>26.565000000000001</v>
      </c>
    </row>
    <row r="64" spans="1:89" hidden="1">
      <c r="A64" s="69"/>
      <c r="B64" s="988" t="s">
        <v>177</v>
      </c>
      <c r="C64" s="989"/>
      <c r="D64" s="990"/>
      <c r="E64" s="55"/>
      <c r="F64" s="55"/>
      <c r="G64" s="55"/>
      <c r="H64" s="55">
        <f t="shared" si="79"/>
        <v>0</v>
      </c>
      <c r="I64" s="55"/>
      <c r="J64" s="55"/>
      <c r="K64" s="55"/>
      <c r="L64" s="69">
        <f t="shared" si="90"/>
        <v>0</v>
      </c>
      <c r="M64" s="55"/>
      <c r="N64" s="55"/>
      <c r="O64" s="55"/>
      <c r="P64" s="69">
        <f t="shared" si="91"/>
        <v>0</v>
      </c>
      <c r="Q64" s="55"/>
      <c r="R64" s="55"/>
      <c r="S64" s="55"/>
      <c r="T64" s="69">
        <f t="shared" si="80"/>
        <v>0</v>
      </c>
      <c r="U64" s="55"/>
      <c r="V64" s="55"/>
      <c r="W64" s="55"/>
      <c r="X64" s="69">
        <f t="shared" si="81"/>
        <v>0</v>
      </c>
      <c r="Y64" s="55"/>
      <c r="Z64" s="55"/>
      <c r="AA64" s="55" t="e">
        <f>Z64/Y64*100</f>
        <v>#DIV/0!</v>
      </c>
      <c r="AB64" s="69">
        <f t="shared" si="92"/>
        <v>0</v>
      </c>
      <c r="AC64" s="55"/>
      <c r="AD64" s="55"/>
      <c r="AE64" s="55"/>
      <c r="AF64" s="69">
        <f t="shared" si="93"/>
        <v>0</v>
      </c>
      <c r="AG64" s="53">
        <f t="shared" si="3"/>
        <v>0</v>
      </c>
      <c r="AH64" s="55">
        <f t="shared" si="77"/>
        <v>0</v>
      </c>
      <c r="AI64" s="55" t="e">
        <f t="shared" si="94"/>
        <v>#DIV/0!</v>
      </c>
      <c r="AJ64" s="69">
        <f t="shared" si="61"/>
        <v>0</v>
      </c>
      <c r="AK64" s="55"/>
      <c r="AL64" s="55"/>
      <c r="AM64" s="55"/>
      <c r="AN64" s="55">
        <f t="shared" si="82"/>
        <v>0</v>
      </c>
      <c r="AO64" s="55"/>
      <c r="AP64" s="55"/>
      <c r="AQ64" s="55"/>
      <c r="AR64" s="55">
        <f t="shared" si="83"/>
        <v>0</v>
      </c>
      <c r="AS64" s="55"/>
      <c r="AT64" s="55"/>
      <c r="AU64" s="55"/>
      <c r="AV64" s="55">
        <f t="shared" si="84"/>
        <v>0</v>
      </c>
      <c r="AW64" s="55"/>
      <c r="AX64" s="55"/>
      <c r="AY64" s="55"/>
      <c r="AZ64" s="55">
        <f t="shared" si="85"/>
        <v>0</v>
      </c>
      <c r="BA64" s="53">
        <f t="shared" si="8"/>
        <v>0</v>
      </c>
      <c r="BB64" s="55">
        <f t="shared" si="78"/>
        <v>0</v>
      </c>
      <c r="BC64" s="55"/>
      <c r="BD64" s="55">
        <f t="shared" si="86"/>
        <v>0</v>
      </c>
      <c r="BE64" s="55"/>
      <c r="BF64" s="55"/>
      <c r="BG64" s="55"/>
      <c r="BH64" s="55">
        <f t="shared" si="87"/>
        <v>0</v>
      </c>
      <c r="BI64" s="55"/>
      <c r="BJ64" s="55"/>
      <c r="BK64" s="55"/>
      <c r="BL64" s="55">
        <f t="shared" si="88"/>
        <v>0</v>
      </c>
      <c r="BM64" s="55"/>
      <c r="BN64" s="55"/>
      <c r="BO64" s="55"/>
      <c r="BP64" s="55">
        <f t="shared" si="89"/>
        <v>0</v>
      </c>
      <c r="BQ64" s="55"/>
      <c r="BR64" s="55"/>
      <c r="BS64" s="55"/>
      <c r="BT64" s="69"/>
      <c r="BU64" s="55"/>
      <c r="BV64" s="100"/>
      <c r="BW64" s="57" t="e">
        <f>BV64/BU64*100</f>
        <v>#DIV/0!</v>
      </c>
      <c r="BX64" s="69">
        <f t="shared" si="20"/>
        <v>0</v>
      </c>
      <c r="BY64" s="69"/>
      <c r="BZ64" s="69"/>
      <c r="CA64" s="69"/>
      <c r="CB64" s="69"/>
      <c r="CC64" s="53">
        <f t="shared" si="35"/>
        <v>0</v>
      </c>
      <c r="CD64" s="55">
        <f t="shared" si="95"/>
        <v>0</v>
      </c>
      <c r="CE64" s="55" t="e">
        <f t="shared" si="13"/>
        <v>#DIV/0!</v>
      </c>
      <c r="CF64" s="55">
        <f t="shared" si="14"/>
        <v>0</v>
      </c>
      <c r="CH64" s="89">
        <f t="shared" si="16"/>
        <v>0</v>
      </c>
      <c r="CI64" s="84">
        <f t="shared" si="17"/>
        <v>0</v>
      </c>
      <c r="CK64" s="93">
        <f t="shared" si="15"/>
        <v>0</v>
      </c>
    </row>
    <row r="65" spans="1:175">
      <c r="A65" s="69"/>
      <c r="B65" s="988" t="s">
        <v>178</v>
      </c>
      <c r="C65" s="989"/>
      <c r="D65" s="990"/>
      <c r="E65" s="55"/>
      <c r="F65" s="55"/>
      <c r="G65" s="55"/>
      <c r="H65" s="55">
        <f t="shared" si="79"/>
        <v>0</v>
      </c>
      <c r="I65" s="55"/>
      <c r="J65" s="55"/>
      <c r="K65" s="55"/>
      <c r="L65" s="69">
        <f t="shared" si="90"/>
        <v>0</v>
      </c>
      <c r="M65" s="55"/>
      <c r="N65" s="55"/>
      <c r="O65" s="55"/>
      <c r="P65" s="69">
        <f t="shared" si="91"/>
        <v>0</v>
      </c>
      <c r="Q65" s="55"/>
      <c r="R65" s="55"/>
      <c r="S65" s="55"/>
      <c r="T65" s="69">
        <f t="shared" si="80"/>
        <v>0</v>
      </c>
      <c r="U65" s="55"/>
      <c r="V65" s="55"/>
      <c r="W65" s="55"/>
      <c r="X65" s="69">
        <f t="shared" si="81"/>
        <v>0</v>
      </c>
      <c r="Y65" s="55"/>
      <c r="Z65" s="55"/>
      <c r="AA65" s="55"/>
      <c r="AB65" s="69">
        <f t="shared" si="92"/>
        <v>0</v>
      </c>
      <c r="AC65" s="55"/>
      <c r="AD65" s="55"/>
      <c r="AE65" s="55"/>
      <c r="AF65" s="69">
        <f t="shared" si="93"/>
        <v>0</v>
      </c>
      <c r="AG65" s="53">
        <f t="shared" si="3"/>
        <v>0</v>
      </c>
      <c r="AH65" s="55">
        <f t="shared" si="77"/>
        <v>0</v>
      </c>
      <c r="AI65" s="55" t="e">
        <f t="shared" si="94"/>
        <v>#DIV/0!</v>
      </c>
      <c r="AJ65" s="69">
        <f t="shared" si="61"/>
        <v>0</v>
      </c>
      <c r="AK65" s="55"/>
      <c r="AL65" s="55"/>
      <c r="AM65" s="55"/>
      <c r="AN65" s="55">
        <f t="shared" si="82"/>
        <v>0</v>
      </c>
      <c r="AO65" s="55"/>
      <c r="AP65" s="55"/>
      <c r="AQ65" s="55"/>
      <c r="AR65" s="55">
        <f t="shared" si="83"/>
        <v>0</v>
      </c>
      <c r="AS65" s="55"/>
      <c r="AT65" s="55"/>
      <c r="AU65" s="55"/>
      <c r="AV65" s="55">
        <f t="shared" si="84"/>
        <v>0</v>
      </c>
      <c r="AW65" s="55"/>
      <c r="AX65" s="55"/>
      <c r="AY65" s="55"/>
      <c r="AZ65" s="55">
        <f t="shared" si="85"/>
        <v>0</v>
      </c>
      <c r="BA65" s="53">
        <f t="shared" si="8"/>
        <v>0</v>
      </c>
      <c r="BB65" s="55">
        <f t="shared" si="78"/>
        <v>0</v>
      </c>
      <c r="BC65" s="55"/>
      <c r="BD65" s="55">
        <f t="shared" si="86"/>
        <v>0</v>
      </c>
      <c r="BE65" s="55"/>
      <c r="BF65" s="55"/>
      <c r="BG65" s="55"/>
      <c r="BH65" s="55">
        <f t="shared" si="87"/>
        <v>0</v>
      </c>
      <c r="BI65" s="55"/>
      <c r="BJ65" s="55"/>
      <c r="BK65" s="55"/>
      <c r="BL65" s="55">
        <f t="shared" si="88"/>
        <v>0</v>
      </c>
      <c r="BM65" s="55"/>
      <c r="BN65" s="55"/>
      <c r="BO65" s="55"/>
      <c r="BP65" s="55">
        <f t="shared" si="89"/>
        <v>0</v>
      </c>
      <c r="BQ65" s="55"/>
      <c r="BR65" s="55"/>
      <c r="BS65" s="55"/>
      <c r="BT65" s="69">
        <f>BR65-BQ65</f>
        <v>0</v>
      </c>
      <c r="BU65" s="55">
        <v>160</v>
      </c>
      <c r="BV65" s="100">
        <v>110</v>
      </c>
      <c r="BW65" s="57">
        <f>BV65/BU65*100</f>
        <v>68.75</v>
      </c>
      <c r="BX65" s="69">
        <f t="shared" si="20"/>
        <v>-50</v>
      </c>
      <c r="BY65" s="69"/>
      <c r="BZ65" s="69"/>
      <c r="CA65" s="69"/>
      <c r="CB65" s="69"/>
      <c r="CC65" s="53">
        <f t="shared" si="35"/>
        <v>160</v>
      </c>
      <c r="CD65" s="55">
        <f t="shared" si="95"/>
        <v>110</v>
      </c>
      <c r="CE65" s="55">
        <f t="shared" si="13"/>
        <v>68.75</v>
      </c>
      <c r="CF65" s="55">
        <f t="shared" si="14"/>
        <v>-50</v>
      </c>
      <c r="CH65" s="89">
        <f t="shared" si="16"/>
        <v>110</v>
      </c>
      <c r="CI65" s="84">
        <f t="shared" si="17"/>
        <v>160</v>
      </c>
      <c r="CK65" s="93">
        <f t="shared" si="15"/>
        <v>110</v>
      </c>
    </row>
    <row r="66" spans="1:175" s="84" customFormat="1">
      <c r="A66" s="61"/>
      <c r="B66" s="930" t="s">
        <v>179</v>
      </c>
      <c r="C66" s="931"/>
      <c r="D66" s="932"/>
      <c r="E66" s="60">
        <f>E5+E51</f>
        <v>1173</v>
      </c>
      <c r="F66" s="43">
        <f>F5+F51</f>
        <v>514.83194000000003</v>
      </c>
      <c r="G66" s="60">
        <f>F66/E66*100</f>
        <v>43.890190963341865</v>
      </c>
      <c r="H66" s="60">
        <f>F66-E66</f>
        <v>-658.16805999999997</v>
      </c>
      <c r="I66" s="60">
        <f>I5+I51</f>
        <v>3060</v>
      </c>
      <c r="J66" s="43">
        <f>J5+J51</f>
        <v>1417.2341999999999</v>
      </c>
      <c r="K66" s="60">
        <f>J66/I66*100</f>
        <v>46.314843137254897</v>
      </c>
      <c r="L66" s="61">
        <f>J66-I66</f>
        <v>-1642.7658000000001</v>
      </c>
      <c r="M66" s="60">
        <f>M5+M51</f>
        <v>5145</v>
      </c>
      <c r="N66" s="43">
        <f>N5+N51</f>
        <v>2457.7401899999995</v>
      </c>
      <c r="O66" s="61">
        <f>N66/M66*100</f>
        <v>47.769488629737602</v>
      </c>
      <c r="P66" s="61">
        <f t="shared" si="23"/>
        <v>-2687.2598100000005</v>
      </c>
      <c r="Q66" s="60">
        <f>Q5+Q51</f>
        <v>5005</v>
      </c>
      <c r="R66" s="43">
        <f>R5+R51</f>
        <v>2413.58583</v>
      </c>
      <c r="S66" s="60">
        <f>R66/Q66*100</f>
        <v>48.223493106893109</v>
      </c>
      <c r="T66" s="61">
        <f>R66-Q66</f>
        <v>-2591.41417</v>
      </c>
      <c r="U66" s="60">
        <f>U5+U51</f>
        <v>1226</v>
      </c>
      <c r="V66" s="43">
        <f>V5+V51</f>
        <v>639.13887999999997</v>
      </c>
      <c r="W66" s="60">
        <f>V66/U66*100</f>
        <v>52.132045676998359</v>
      </c>
      <c r="X66" s="61">
        <f>V66-U66</f>
        <v>-586.86112000000003</v>
      </c>
      <c r="Y66" s="60">
        <f>Y5+Y51</f>
        <v>3596</v>
      </c>
      <c r="Z66" s="43">
        <f>Z5+Z51</f>
        <v>2387.8253000000004</v>
      </c>
      <c r="AA66" s="60">
        <f>Z66/Y66*100</f>
        <v>66.402260845383779</v>
      </c>
      <c r="AB66" s="61">
        <f>Z66-Y66</f>
        <v>-1208.1746999999996</v>
      </c>
      <c r="AC66" s="60">
        <f>AC5+AC51</f>
        <v>3060</v>
      </c>
      <c r="AD66" s="43">
        <f>AD5+AD51</f>
        <v>1619.4000099999998</v>
      </c>
      <c r="AE66" s="60">
        <f>AD66/AC66*100</f>
        <v>52.921568954248364</v>
      </c>
      <c r="AF66" s="61">
        <f>AD66-AC66</f>
        <v>-1440.5999900000002</v>
      </c>
      <c r="AG66" s="60">
        <f>E66+I66+M66+Q66+U66+Y66+AC66</f>
        <v>22265</v>
      </c>
      <c r="AH66" s="60">
        <f>AH5+AH51</f>
        <v>11449.756350000001</v>
      </c>
      <c r="AI66" s="60">
        <f t="shared" si="94"/>
        <v>51.424910622052558</v>
      </c>
      <c r="AJ66" s="61">
        <f t="shared" si="61"/>
        <v>-10815.243649999999</v>
      </c>
      <c r="AK66" s="60">
        <f>AK5+AK51</f>
        <v>390</v>
      </c>
      <c r="AL66" s="43">
        <f>AL5+AL51</f>
        <v>270.59469000000001</v>
      </c>
      <c r="AM66" s="60">
        <f>AL66/AK66*100</f>
        <v>69.383253846153849</v>
      </c>
      <c r="AN66" s="60">
        <f>AL66-AK66</f>
        <v>-119.40530999999999</v>
      </c>
      <c r="AO66" s="60">
        <f>AO5+AO51</f>
        <v>160</v>
      </c>
      <c r="AP66" s="43">
        <f>AP5+AP51</f>
        <v>63.741</v>
      </c>
      <c r="AQ66" s="60">
        <f>AP66/AO66*100</f>
        <v>39.838125000000005</v>
      </c>
      <c r="AR66" s="60">
        <f>AP66-AO66</f>
        <v>-96.259</v>
      </c>
      <c r="AS66" s="60">
        <f>AS5+AS51</f>
        <v>415</v>
      </c>
      <c r="AT66" s="43">
        <f>AT5+AT51</f>
        <v>67.925319999999999</v>
      </c>
      <c r="AU66" s="60">
        <f>AT66/AS66*100</f>
        <v>16.367546987951805</v>
      </c>
      <c r="AV66" s="60">
        <f>AT66-AS66</f>
        <v>-347.07468</v>
      </c>
      <c r="AW66" s="60">
        <f>AW5+AW51</f>
        <v>395</v>
      </c>
      <c r="AX66" s="43">
        <f>AX5+AX51</f>
        <v>115.99643</v>
      </c>
      <c r="AY66" s="60">
        <f>AX66/AW66*100</f>
        <v>29.366184810126583</v>
      </c>
      <c r="AZ66" s="60">
        <f>AX66-AW66</f>
        <v>-279.00356999999997</v>
      </c>
      <c r="BA66" s="60">
        <f>AK66+AO66+AS66+AW66</f>
        <v>1360</v>
      </c>
      <c r="BB66" s="60">
        <f>BB5+BB51</f>
        <v>518.25744000000009</v>
      </c>
      <c r="BC66" s="60">
        <f>BB66/BA66*100</f>
        <v>38.107164705882354</v>
      </c>
      <c r="BD66" s="60">
        <f>BB66-BA66</f>
        <v>-841.74255999999991</v>
      </c>
      <c r="BE66" s="60">
        <f>BE5+BE51</f>
        <v>0</v>
      </c>
      <c r="BF66" s="60">
        <f>BF5+BF51</f>
        <v>29.300000000000004</v>
      </c>
      <c r="BG66" s="60" t="e">
        <f>BF66/BE66*100</f>
        <v>#DIV/0!</v>
      </c>
      <c r="BH66" s="60">
        <f>BF66-BE66</f>
        <v>29.300000000000004</v>
      </c>
      <c r="BI66" s="60">
        <f>BI5+BI51</f>
        <v>0</v>
      </c>
      <c r="BJ66" s="60">
        <f>BJ5+BJ51</f>
        <v>338.31</v>
      </c>
      <c r="BK66" s="60" t="e">
        <f>BJ66/BI66*100</f>
        <v>#DIV/0!</v>
      </c>
      <c r="BL66" s="60">
        <f>BJ66-BI66</f>
        <v>338.31</v>
      </c>
      <c r="BM66" s="60">
        <f>BM5+BM51</f>
        <v>15</v>
      </c>
      <c r="BN66" s="43">
        <f>BN5+BN51</f>
        <v>13.272099999999998</v>
      </c>
      <c r="BO66" s="60">
        <f>BN66/BM66*100</f>
        <v>88.48066666666665</v>
      </c>
      <c r="BP66" s="60">
        <f>BN66-BM66</f>
        <v>-1.7279000000000018</v>
      </c>
      <c r="BQ66" s="43">
        <f>BQ5+BQ51</f>
        <v>64.8</v>
      </c>
      <c r="BR66" s="43">
        <f>BR5+BR51</f>
        <v>8.9499999999999993</v>
      </c>
      <c r="BS66" s="60">
        <f>BR66/BQ66*100</f>
        <v>13.811728395061728</v>
      </c>
      <c r="BT66" s="61">
        <f>BR66-BQ66</f>
        <v>-55.849999999999994</v>
      </c>
      <c r="BU66" s="60">
        <f>BU5+BU51</f>
        <v>1260</v>
      </c>
      <c r="BV66" s="43">
        <f>BV5+BV51</f>
        <v>745.31863999999996</v>
      </c>
      <c r="BW66" s="62">
        <f>BV66/BU66*100</f>
        <v>59.152273015873014</v>
      </c>
      <c r="BX66" s="61">
        <f t="shared" si="20"/>
        <v>-514.68136000000004</v>
      </c>
      <c r="BY66" s="60">
        <f>BY5+BY51</f>
        <v>32</v>
      </c>
      <c r="BZ66" s="43">
        <f>BZ5+BZ51</f>
        <v>21.58</v>
      </c>
      <c r="CA66" s="62">
        <f>BZ66/BY66*100</f>
        <v>67.4375</v>
      </c>
      <c r="CB66" s="61">
        <f>BZ66-BY66</f>
        <v>-10.420000000000002</v>
      </c>
      <c r="CC66" s="60">
        <f>AG66+BA66+BE66+BI66+BM66+BQ66+BU66+BY66</f>
        <v>24996.799999999999</v>
      </c>
      <c r="CD66" s="60">
        <f>CD5+CD51</f>
        <v>13124.744529999998</v>
      </c>
      <c r="CE66" s="60">
        <f t="shared" si="13"/>
        <v>52.50569884945272</v>
      </c>
      <c r="CF66" s="60">
        <f t="shared" si="14"/>
        <v>-11872.055470000001</v>
      </c>
      <c r="CG66" s="80"/>
      <c r="CH66" s="84">
        <f t="shared" si="16"/>
        <v>13124.744529999998</v>
      </c>
      <c r="CI66" s="84">
        <f t="shared" si="17"/>
        <v>24996.800000000003</v>
      </c>
      <c r="CK66" s="84">
        <f>F66+J66+N66+R66+V66+Z66+AD66+AL66+AP66+AT66+AX66+BF66+BJ66+BN66+BR66+BV66+BZ66</f>
        <v>13124.744529999998</v>
      </c>
    </row>
    <row r="67" spans="1:175">
      <c r="S67" s="76"/>
      <c r="BU67" s="99"/>
      <c r="BV67" s="99"/>
      <c r="BX67" s="76"/>
      <c r="BY67" s="163"/>
      <c r="BZ67" s="163"/>
      <c r="CC67" s="76"/>
      <c r="CD67" s="76"/>
      <c r="CE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  <c r="EO67" s="76"/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76"/>
      <c r="FA67" s="76"/>
      <c r="FB67" s="76"/>
      <c r="FC67" s="76"/>
      <c r="FD67" s="76"/>
      <c r="FE67" s="76"/>
      <c r="FF67" s="76"/>
      <c r="FG67" s="76"/>
      <c r="FH67" s="76"/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</row>
    <row r="68" spans="1:175">
      <c r="E68" s="99">
        <f>E66-E67</f>
        <v>1173</v>
      </c>
      <c r="F68" s="59">
        <f t="shared" ref="F68:AG68" si="96">F66-F67</f>
        <v>514.83194000000003</v>
      </c>
      <c r="G68" s="59">
        <f t="shared" si="96"/>
        <v>43.890190963341865</v>
      </c>
      <c r="H68" s="59">
        <f t="shared" si="96"/>
        <v>-658.16805999999997</v>
      </c>
      <c r="I68" s="59">
        <f>I66-I67</f>
        <v>3060</v>
      </c>
      <c r="J68" s="59">
        <f>J66-J67</f>
        <v>1417.2341999999999</v>
      </c>
      <c r="K68" s="59">
        <f t="shared" si="96"/>
        <v>46.314843137254897</v>
      </c>
      <c r="L68" s="59">
        <f t="shared" si="96"/>
        <v>-1642.7658000000001</v>
      </c>
      <c r="M68" s="59">
        <f>M66-M67</f>
        <v>5145</v>
      </c>
      <c r="N68" s="59">
        <f>N66-N67</f>
        <v>2457.7401899999995</v>
      </c>
      <c r="O68" s="59">
        <f t="shared" si="96"/>
        <v>47.769488629737602</v>
      </c>
      <c r="P68" s="59">
        <f t="shared" si="96"/>
        <v>-2687.2598100000005</v>
      </c>
      <c r="Q68" s="59">
        <f>Q66-Q67</f>
        <v>5005</v>
      </c>
      <c r="R68" s="59">
        <f>R66-R67</f>
        <v>2413.58583</v>
      </c>
      <c r="S68" s="59">
        <f t="shared" si="96"/>
        <v>48.223493106893109</v>
      </c>
      <c r="T68" s="59">
        <f t="shared" si="96"/>
        <v>-2591.41417</v>
      </c>
      <c r="U68" s="99">
        <f>U66-U67</f>
        <v>1226</v>
      </c>
      <c r="V68" s="59">
        <f>V66-V67</f>
        <v>639.13887999999997</v>
      </c>
      <c r="W68" s="59">
        <f t="shared" si="96"/>
        <v>52.132045676998359</v>
      </c>
      <c r="X68" s="59">
        <f t="shared" si="96"/>
        <v>-586.86112000000003</v>
      </c>
      <c r="Y68" s="59">
        <f>Y66-Y67</f>
        <v>3596</v>
      </c>
      <c r="Z68" s="59">
        <f>Z66-Z67</f>
        <v>2387.8253000000004</v>
      </c>
      <c r="AA68" s="59">
        <f t="shared" si="96"/>
        <v>66.402260845383779</v>
      </c>
      <c r="AB68" s="59">
        <f t="shared" si="96"/>
        <v>-1208.1746999999996</v>
      </c>
      <c r="AC68" s="99">
        <f>AC66-AC67</f>
        <v>3060</v>
      </c>
      <c r="AD68" s="59">
        <f>AD66-AD67</f>
        <v>1619.4000099999998</v>
      </c>
      <c r="AE68" s="59">
        <f t="shared" si="96"/>
        <v>52.921568954248364</v>
      </c>
      <c r="AF68" s="59">
        <f t="shared" si="96"/>
        <v>-1440.5999900000002</v>
      </c>
      <c r="AG68" s="99">
        <f t="shared" si="96"/>
        <v>22265</v>
      </c>
      <c r="AH68" s="59">
        <f>AH66-AH67</f>
        <v>11449.756350000001</v>
      </c>
      <c r="BA68" s="99">
        <f>BA66-BA67</f>
        <v>1360</v>
      </c>
      <c r="BB68" s="59">
        <f>BB66-BB67</f>
        <v>518.25744000000009</v>
      </c>
      <c r="BF68" s="59">
        <f>BF66-BF67</f>
        <v>29.300000000000004</v>
      </c>
      <c r="BJ68" s="59">
        <f>BJ66-BJ67</f>
        <v>338.31</v>
      </c>
      <c r="BN68" s="59">
        <f>BN66-BN67</f>
        <v>13.272099999999998</v>
      </c>
      <c r="BQ68" s="59">
        <f>BQ66-BQ67</f>
        <v>64.8</v>
      </c>
      <c r="BR68" s="59">
        <f>BR66-BR67</f>
        <v>8.9499999999999993</v>
      </c>
      <c r="BU68" s="59">
        <f>BU66-BU67</f>
        <v>1260</v>
      </c>
      <c r="BV68" s="59">
        <f>BV66-BV67</f>
        <v>745.31863999999996</v>
      </c>
      <c r="BX68" s="76"/>
      <c r="BZ68" s="59">
        <f>BZ66-BZ67</f>
        <v>21.58</v>
      </c>
      <c r="CC68" s="59">
        <f>CC66-CC67</f>
        <v>24996.799999999999</v>
      </c>
      <c r="CD68" s="59">
        <f>CD66-CD67</f>
        <v>13124.744529999998</v>
      </c>
      <c r="CF68" s="59">
        <f t="shared" ref="CF68:CK68" si="97">F66+J66+N66+R66+V66+Z66+AD66+AL66+AP66+AT66+AX66+BF66+BJ66+BN66+BR66+BV66+BZ66</f>
        <v>13124.744529999998</v>
      </c>
      <c r="CG68" s="59" t="e">
        <f t="shared" si="97"/>
        <v>#DIV/0!</v>
      </c>
      <c r="CH68" s="59">
        <f t="shared" si="97"/>
        <v>-11872.055470000003</v>
      </c>
      <c r="CI68" s="59">
        <f t="shared" si="97"/>
        <v>72055.600000000006</v>
      </c>
      <c r="CJ68" s="59">
        <f t="shared" si="97"/>
        <v>37402.776220000007</v>
      </c>
      <c r="CK68" s="59" t="e">
        <f t="shared" si="97"/>
        <v>#DIV/0!</v>
      </c>
    </row>
    <row r="69" spans="1:175">
      <c r="BX69" s="76"/>
      <c r="CC69" s="59">
        <f>AG66+BA66+BE66+BQ66+BU66+BY66+BI66+BM66</f>
        <v>24996.799999999999</v>
      </c>
      <c r="CD69" s="59">
        <f>AH66+BB66+BF66+BR66+BV66+BZ66+BJ66+BN66</f>
        <v>13124.74453</v>
      </c>
    </row>
    <row r="70" spans="1:175">
      <c r="BX70" s="76"/>
      <c r="CC70" s="59">
        <f>CC66-CC69</f>
        <v>0</v>
      </c>
      <c r="CD70" s="59">
        <f>CD66-CD69</f>
        <v>0</v>
      </c>
    </row>
    <row r="71" spans="1:175">
      <c r="BT71" s="59">
        <f>BQ66+BU66+BY66</f>
        <v>1356.8</v>
      </c>
      <c r="BX71" s="76"/>
    </row>
    <row r="72" spans="1:175">
      <c r="BX72" s="76"/>
    </row>
    <row r="73" spans="1:175">
      <c r="BX73" s="76"/>
    </row>
    <row r="74" spans="1:175">
      <c r="BX74" s="76"/>
    </row>
    <row r="75" spans="1:175">
      <c r="BX75" s="76"/>
    </row>
    <row r="76" spans="1:175">
      <c r="BX76" s="76"/>
    </row>
    <row r="77" spans="1:175">
      <c r="BX77" s="76"/>
    </row>
    <row r="78" spans="1:175">
      <c r="BX78" s="76"/>
    </row>
    <row r="79" spans="1:175">
      <c r="BX79" s="76"/>
    </row>
    <row r="80" spans="1:175">
      <c r="BX80" s="76"/>
    </row>
    <row r="81" spans="76:76">
      <c r="BX81" s="76"/>
    </row>
    <row r="82" spans="76:76">
      <c r="BX82" s="76"/>
    </row>
    <row r="83" spans="76:76">
      <c r="BX83" s="76"/>
    </row>
    <row r="84" spans="76:76">
      <c r="BX84" s="76"/>
    </row>
    <row r="85" spans="76:76">
      <c r="BX85" s="76"/>
    </row>
    <row r="86" spans="76:76">
      <c r="BX86" s="76"/>
    </row>
    <row r="87" spans="76:76">
      <c r="BX87" s="76"/>
    </row>
    <row r="88" spans="76:76">
      <c r="BX88" s="76"/>
    </row>
    <row r="89" spans="76:76">
      <c r="BX89" s="76"/>
    </row>
    <row r="90" spans="76:76">
      <c r="BX90" s="76"/>
    </row>
    <row r="91" spans="76:76">
      <c r="BX91" s="76"/>
    </row>
    <row r="92" spans="76:76">
      <c r="BX92" s="76"/>
    </row>
    <row r="93" spans="76:76">
      <c r="BX93" s="76"/>
    </row>
    <row r="94" spans="76:76">
      <c r="BX94" s="76"/>
    </row>
    <row r="95" spans="76:76">
      <c r="BX95" s="76"/>
    </row>
    <row r="96" spans="76:76">
      <c r="BX96" s="76"/>
    </row>
    <row r="97" spans="76:76">
      <c r="BX97" s="76"/>
    </row>
    <row r="98" spans="76:76">
      <c r="BX98" s="76"/>
    </row>
    <row r="99" spans="76:76">
      <c r="BX99" s="76"/>
    </row>
    <row r="100" spans="76:76">
      <c r="BX100" s="76"/>
    </row>
    <row r="101" spans="76:76">
      <c r="BX101" s="76"/>
    </row>
    <row r="102" spans="76:76">
      <c r="BX102" s="76"/>
    </row>
    <row r="103" spans="76:76">
      <c r="BX103" s="76"/>
    </row>
    <row r="104" spans="76:76">
      <c r="BX104" s="76"/>
    </row>
    <row r="105" spans="76:76">
      <c r="BX105" s="76"/>
    </row>
    <row r="106" spans="76:76">
      <c r="BX106" s="76"/>
    </row>
    <row r="107" spans="76:76">
      <c r="BX107" s="76"/>
    </row>
    <row r="108" spans="76:76">
      <c r="BX108" s="76"/>
    </row>
    <row r="109" spans="76:76">
      <c r="BX109" s="76"/>
    </row>
    <row r="110" spans="76:76">
      <c r="BX110" s="76"/>
    </row>
    <row r="111" spans="76:76">
      <c r="BX111" s="76"/>
    </row>
    <row r="112" spans="76:76">
      <c r="BX112" s="76"/>
    </row>
    <row r="113" spans="76:76">
      <c r="BX113" s="76"/>
    </row>
    <row r="114" spans="76:76">
      <c r="BX114" s="76"/>
    </row>
    <row r="115" spans="76:76">
      <c r="BX115" s="76"/>
    </row>
    <row r="116" spans="76:76">
      <c r="BX116" s="76"/>
    </row>
    <row r="117" spans="76:76">
      <c r="BX117" s="76"/>
    </row>
    <row r="118" spans="76:76">
      <c r="BX118" s="76"/>
    </row>
    <row r="119" spans="76:76">
      <c r="BX119" s="76"/>
    </row>
    <row r="120" spans="76:76">
      <c r="BX120" s="76"/>
    </row>
    <row r="121" spans="76:76">
      <c r="BX121" s="76"/>
    </row>
    <row r="122" spans="76:76">
      <c r="BX122" s="76"/>
    </row>
    <row r="123" spans="76:76">
      <c r="BX123" s="76"/>
    </row>
    <row r="124" spans="76:76">
      <c r="BX124" s="76"/>
    </row>
    <row r="125" spans="76:76">
      <c r="BX125" s="76"/>
    </row>
    <row r="126" spans="76:76">
      <c r="BX126" s="76"/>
    </row>
    <row r="127" spans="76:76">
      <c r="BX127" s="76"/>
    </row>
    <row r="128" spans="76:76">
      <c r="BX128" s="76"/>
    </row>
    <row r="129" spans="76:76">
      <c r="BX129" s="76"/>
    </row>
    <row r="130" spans="76:76">
      <c r="BX130" s="76"/>
    </row>
    <row r="131" spans="76:76">
      <c r="BX131" s="76"/>
    </row>
    <row r="132" spans="76:76">
      <c r="BX132" s="76"/>
    </row>
    <row r="133" spans="76:76">
      <c r="BX133" s="76"/>
    </row>
    <row r="134" spans="76:76">
      <c r="BX134" s="76"/>
    </row>
    <row r="135" spans="76:76">
      <c r="BX135" s="76"/>
    </row>
    <row r="136" spans="76:76">
      <c r="BX136" s="76"/>
    </row>
    <row r="137" spans="76:76">
      <c r="BX137" s="76"/>
    </row>
    <row r="138" spans="76:76">
      <c r="BX138" s="76"/>
    </row>
    <row r="139" spans="76:76">
      <c r="BX139" s="76"/>
    </row>
    <row r="140" spans="76:76">
      <c r="BX140" s="76"/>
    </row>
    <row r="141" spans="76:76">
      <c r="BX141" s="76"/>
    </row>
    <row r="142" spans="76:76">
      <c r="BX142" s="76"/>
    </row>
    <row r="143" spans="76:76">
      <c r="BX143" s="76"/>
    </row>
    <row r="144" spans="76:76">
      <c r="BX144" s="76"/>
    </row>
    <row r="145" spans="76:76">
      <c r="BX145" s="76"/>
    </row>
    <row r="146" spans="76:76">
      <c r="BX146" s="76"/>
    </row>
    <row r="147" spans="76:76">
      <c r="BX147" s="76"/>
    </row>
    <row r="148" spans="76:76">
      <c r="BX148" s="76"/>
    </row>
    <row r="149" spans="76:76">
      <c r="BX149" s="76"/>
    </row>
    <row r="150" spans="76:76">
      <c r="BX150" s="76"/>
    </row>
    <row r="151" spans="76:76">
      <c r="BX151" s="76"/>
    </row>
    <row r="152" spans="76:76">
      <c r="BX152" s="76"/>
    </row>
    <row r="153" spans="76:76">
      <c r="BX153" s="76"/>
    </row>
    <row r="154" spans="76:76">
      <c r="BX154" s="76"/>
    </row>
    <row r="155" spans="76:76">
      <c r="BX155" s="76"/>
    </row>
    <row r="156" spans="76:76">
      <c r="BX156" s="76"/>
    </row>
    <row r="157" spans="76:76">
      <c r="BX157" s="76"/>
    </row>
    <row r="158" spans="76:76">
      <c r="BX158" s="76"/>
    </row>
    <row r="159" spans="76:76">
      <c r="BX159" s="76"/>
    </row>
    <row r="160" spans="76:76">
      <c r="BX160" s="76"/>
    </row>
    <row r="161" spans="76:76">
      <c r="BX161" s="76"/>
    </row>
    <row r="162" spans="76:76">
      <c r="BX162" s="76"/>
    </row>
    <row r="163" spans="76:76">
      <c r="BX163" s="76"/>
    </row>
    <row r="164" spans="76:76">
      <c r="BX164" s="76"/>
    </row>
    <row r="165" spans="76:76">
      <c r="BX165" s="76"/>
    </row>
    <row r="166" spans="76:76">
      <c r="BX166" s="76"/>
    </row>
    <row r="167" spans="76:76">
      <c r="BX167" s="76"/>
    </row>
    <row r="168" spans="76:76">
      <c r="BX168" s="76"/>
    </row>
    <row r="169" spans="76:76">
      <c r="BX169" s="76"/>
    </row>
    <row r="170" spans="76:76">
      <c r="BX170" s="76"/>
    </row>
    <row r="171" spans="76:76">
      <c r="BX171" s="76"/>
    </row>
    <row r="172" spans="76:76">
      <c r="BX172" s="76"/>
    </row>
    <row r="173" spans="76:76">
      <c r="BX173" s="76"/>
    </row>
    <row r="174" spans="76:76">
      <c r="BX174" s="76"/>
    </row>
    <row r="175" spans="76:76">
      <c r="BX175" s="76"/>
    </row>
    <row r="176" spans="76:76">
      <c r="BX176" s="76"/>
    </row>
    <row r="177" spans="76:76">
      <c r="BX177" s="76"/>
    </row>
    <row r="178" spans="76:76">
      <c r="BX178" s="76"/>
    </row>
    <row r="179" spans="76:76">
      <c r="BX179" s="76"/>
    </row>
    <row r="180" spans="76:76">
      <c r="BX180" s="76"/>
    </row>
    <row r="181" spans="76:76">
      <c r="BX181" s="76"/>
    </row>
    <row r="182" spans="76:76">
      <c r="BX182" s="76"/>
    </row>
    <row r="183" spans="76:76">
      <c r="BX183" s="76"/>
    </row>
    <row r="184" spans="76:76">
      <c r="BX184" s="76"/>
    </row>
    <row r="185" spans="76:76">
      <c r="BX185" s="76"/>
    </row>
    <row r="186" spans="76:76">
      <c r="BX186" s="76"/>
    </row>
    <row r="187" spans="76:76">
      <c r="BX187" s="76"/>
    </row>
    <row r="188" spans="76:76">
      <c r="BX188" s="76"/>
    </row>
    <row r="189" spans="76:76">
      <c r="BX189" s="76"/>
    </row>
    <row r="190" spans="76:76">
      <c r="BX190" s="76"/>
    </row>
    <row r="191" spans="76:76">
      <c r="BX191" s="76"/>
    </row>
    <row r="192" spans="76:76">
      <c r="BX192" s="76"/>
    </row>
    <row r="193" spans="76:76">
      <c r="BX193" s="76"/>
    </row>
    <row r="194" spans="76:76">
      <c r="BX194" s="76"/>
    </row>
    <row r="195" spans="76:76">
      <c r="BX195" s="76"/>
    </row>
    <row r="196" spans="76:76">
      <c r="BX196" s="76"/>
    </row>
    <row r="197" spans="76:76">
      <c r="BX197" s="76"/>
    </row>
    <row r="198" spans="76:76">
      <c r="BX198" s="76"/>
    </row>
    <row r="199" spans="76:76">
      <c r="BX199" s="76"/>
    </row>
    <row r="200" spans="76:76">
      <c r="BX200" s="76"/>
    </row>
    <row r="201" spans="76:76">
      <c r="BX201" s="76"/>
    </row>
    <row r="202" spans="76:76">
      <c r="BX202" s="76"/>
    </row>
    <row r="203" spans="76:76">
      <c r="BX203" s="76"/>
    </row>
    <row r="204" spans="76:76">
      <c r="BX204" s="76"/>
    </row>
    <row r="205" spans="76:76">
      <c r="BX205" s="76"/>
    </row>
    <row r="206" spans="76:76">
      <c r="BX206" s="76"/>
    </row>
    <row r="207" spans="76:76">
      <c r="BX207" s="76"/>
    </row>
    <row r="208" spans="76:76">
      <c r="BX208" s="76"/>
    </row>
    <row r="209" spans="76:76">
      <c r="BX209" s="76"/>
    </row>
    <row r="210" spans="76:76">
      <c r="BX210" s="76"/>
    </row>
    <row r="211" spans="76:76">
      <c r="BX211" s="76"/>
    </row>
    <row r="212" spans="76:76">
      <c r="BX212" s="76"/>
    </row>
    <row r="213" spans="76:76">
      <c r="BX213" s="76"/>
    </row>
    <row r="214" spans="76:76">
      <c r="BX214" s="76"/>
    </row>
    <row r="215" spans="76:76">
      <c r="BX215" s="76"/>
    </row>
    <row r="216" spans="76:76">
      <c r="BX216" s="76"/>
    </row>
    <row r="217" spans="76:76">
      <c r="BX217" s="76"/>
    </row>
    <row r="218" spans="76:76">
      <c r="BX218" s="76"/>
    </row>
    <row r="219" spans="76:76">
      <c r="BX219" s="76"/>
    </row>
    <row r="220" spans="76:76">
      <c r="BX220" s="76"/>
    </row>
    <row r="221" spans="76:76">
      <c r="BX221" s="76"/>
    </row>
    <row r="222" spans="76:76">
      <c r="BX222" s="76"/>
    </row>
    <row r="223" spans="76:76">
      <c r="BX223" s="76"/>
    </row>
    <row r="224" spans="76:76">
      <c r="BX224" s="76"/>
    </row>
    <row r="225" spans="76:76">
      <c r="BX225" s="76"/>
    </row>
    <row r="226" spans="76:76">
      <c r="BX226" s="76"/>
    </row>
    <row r="227" spans="76:76">
      <c r="BX227" s="76"/>
    </row>
    <row r="228" spans="76:76">
      <c r="BX228" s="76"/>
    </row>
    <row r="229" spans="76:76">
      <c r="BX229" s="76"/>
    </row>
    <row r="230" spans="76:76">
      <c r="BX230" s="76"/>
    </row>
    <row r="231" spans="76:76">
      <c r="BX231" s="76"/>
    </row>
    <row r="232" spans="76:76">
      <c r="BX232" s="76"/>
    </row>
    <row r="233" spans="76:76">
      <c r="BX233" s="76"/>
    </row>
    <row r="234" spans="76:76">
      <c r="BX234" s="76"/>
    </row>
    <row r="235" spans="76:76">
      <c r="BX235" s="76"/>
    </row>
    <row r="236" spans="76:76">
      <c r="BX236" s="76"/>
    </row>
    <row r="237" spans="76:76">
      <c r="BX237" s="76"/>
    </row>
    <row r="238" spans="76:76">
      <c r="BX238" s="76"/>
    </row>
    <row r="239" spans="76:76">
      <c r="BX239" s="76"/>
    </row>
    <row r="240" spans="76:76">
      <c r="BX240" s="76"/>
    </row>
    <row r="241" spans="76:76">
      <c r="BX241" s="76"/>
    </row>
    <row r="242" spans="76:76">
      <c r="BX242" s="76"/>
    </row>
    <row r="243" spans="76:76">
      <c r="BX243" s="76"/>
    </row>
    <row r="244" spans="76:76">
      <c r="BX244" s="76"/>
    </row>
    <row r="245" spans="76:76">
      <c r="BX245" s="76"/>
    </row>
    <row r="246" spans="76:76">
      <c r="BX246" s="76"/>
    </row>
    <row r="247" spans="76:76">
      <c r="BX247" s="76"/>
    </row>
    <row r="248" spans="76:76">
      <c r="BX248" s="76"/>
    </row>
    <row r="249" spans="76:76">
      <c r="BX249" s="76"/>
    </row>
    <row r="250" spans="76:76">
      <c r="BX250" s="76"/>
    </row>
    <row r="251" spans="76:76">
      <c r="BX251" s="76"/>
    </row>
    <row r="252" spans="76:76">
      <c r="BX252" s="76"/>
    </row>
    <row r="253" spans="76:76">
      <c r="BX253" s="76"/>
    </row>
    <row r="254" spans="76:76">
      <c r="BX254" s="76"/>
    </row>
    <row r="255" spans="76:76">
      <c r="BX255" s="76"/>
    </row>
    <row r="256" spans="76:76">
      <c r="BX256" s="76"/>
    </row>
    <row r="257" spans="76:76">
      <c r="BX257" s="76"/>
    </row>
    <row r="258" spans="76:76">
      <c r="BX258" s="76"/>
    </row>
    <row r="259" spans="76:76">
      <c r="BX259" s="76"/>
    </row>
    <row r="260" spans="76:76">
      <c r="BX260" s="76"/>
    </row>
    <row r="261" spans="76:76">
      <c r="BX261" s="76"/>
    </row>
    <row r="262" spans="76:76">
      <c r="BX262" s="76"/>
    </row>
    <row r="263" spans="76:76">
      <c r="BX263" s="76"/>
    </row>
    <row r="264" spans="76:76">
      <c r="BX264" s="76"/>
    </row>
    <row r="265" spans="76:76">
      <c r="BX265" s="76"/>
    </row>
    <row r="266" spans="76:76">
      <c r="BX266" s="76"/>
    </row>
    <row r="267" spans="76:76">
      <c r="BX267" s="76"/>
    </row>
    <row r="268" spans="76:76">
      <c r="BX268" s="76"/>
    </row>
    <row r="269" spans="76:76">
      <c r="BX269" s="76"/>
    </row>
    <row r="270" spans="76:76">
      <c r="BX270" s="76"/>
    </row>
    <row r="271" spans="76:76">
      <c r="BX271" s="76"/>
    </row>
    <row r="272" spans="76:76">
      <c r="BX272" s="76"/>
    </row>
    <row r="273" spans="76:76">
      <c r="BX273" s="76"/>
    </row>
    <row r="274" spans="76:76">
      <c r="BX274" s="76"/>
    </row>
    <row r="275" spans="76:76">
      <c r="BX275" s="76"/>
    </row>
    <row r="276" spans="76:76">
      <c r="BX276" s="76"/>
    </row>
    <row r="277" spans="76:76">
      <c r="BX277" s="76"/>
    </row>
    <row r="278" spans="76:76">
      <c r="BX278" s="76"/>
    </row>
    <row r="279" spans="76:76">
      <c r="BX279" s="76"/>
    </row>
    <row r="280" spans="76:76">
      <c r="BX280" s="76"/>
    </row>
    <row r="281" spans="76:76">
      <c r="BX281" s="76"/>
    </row>
    <row r="282" spans="76:76">
      <c r="BX282" s="76"/>
    </row>
    <row r="283" spans="76:76">
      <c r="BX283" s="76"/>
    </row>
    <row r="284" spans="76:76">
      <c r="BX284" s="76"/>
    </row>
    <row r="285" spans="76:76">
      <c r="BX285" s="76"/>
    </row>
    <row r="286" spans="76:76">
      <c r="BX286" s="76"/>
    </row>
    <row r="287" spans="76:76">
      <c r="BX287" s="76"/>
    </row>
    <row r="288" spans="76:76">
      <c r="BX288" s="76"/>
    </row>
    <row r="289" spans="76:76">
      <c r="BX289" s="76"/>
    </row>
    <row r="290" spans="76:76">
      <c r="BX290" s="76"/>
    </row>
    <row r="291" spans="76:76">
      <c r="BX291" s="76"/>
    </row>
    <row r="292" spans="76:76">
      <c r="BX292" s="76"/>
    </row>
    <row r="293" spans="76:76">
      <c r="BX293" s="76"/>
    </row>
    <row r="294" spans="76:76">
      <c r="BX294" s="76"/>
    </row>
    <row r="295" spans="76:76">
      <c r="BX295" s="76"/>
    </row>
    <row r="296" spans="76:76">
      <c r="BX296" s="76"/>
    </row>
    <row r="297" spans="76:76">
      <c r="BX297" s="76"/>
    </row>
    <row r="298" spans="76:76">
      <c r="BX298" s="76"/>
    </row>
    <row r="299" spans="76:76">
      <c r="BX299" s="76"/>
    </row>
    <row r="300" spans="76:76">
      <c r="BX300" s="76"/>
    </row>
    <row r="301" spans="76:76">
      <c r="BX301" s="76"/>
    </row>
    <row r="302" spans="76:76">
      <c r="BX302" s="76"/>
    </row>
    <row r="303" spans="76:76">
      <c r="BX303" s="76"/>
    </row>
    <row r="304" spans="76:76">
      <c r="BX304" s="76"/>
    </row>
    <row r="305" spans="76:76">
      <c r="BX305" s="76"/>
    </row>
    <row r="306" spans="76:76">
      <c r="BX306" s="76"/>
    </row>
    <row r="307" spans="76:76">
      <c r="BX307" s="76"/>
    </row>
    <row r="308" spans="76:76">
      <c r="BX308" s="76"/>
    </row>
    <row r="309" spans="76:76">
      <c r="BX309" s="76"/>
    </row>
    <row r="310" spans="76:76">
      <c r="BX310" s="76"/>
    </row>
    <row r="311" spans="76:76">
      <c r="BX311" s="76"/>
    </row>
    <row r="312" spans="76:76">
      <c r="BX312" s="76"/>
    </row>
    <row r="313" spans="76:76">
      <c r="BX313" s="76"/>
    </row>
    <row r="314" spans="76:76">
      <c r="BX314" s="76"/>
    </row>
    <row r="315" spans="76:76">
      <c r="BX315" s="76"/>
    </row>
    <row r="316" spans="76:76">
      <c r="BX316" s="76"/>
    </row>
    <row r="317" spans="76:76">
      <c r="BX317" s="76"/>
    </row>
    <row r="318" spans="76:76">
      <c r="BX318" s="76"/>
    </row>
    <row r="319" spans="76:76">
      <c r="BX319" s="76"/>
    </row>
    <row r="320" spans="76:76">
      <c r="BX320" s="76"/>
    </row>
    <row r="321" spans="76:76">
      <c r="BX321" s="76"/>
    </row>
    <row r="322" spans="76:76">
      <c r="BX322" s="76"/>
    </row>
    <row r="323" spans="76:76">
      <c r="BX323" s="76"/>
    </row>
    <row r="324" spans="76:76">
      <c r="BX324" s="76"/>
    </row>
    <row r="325" spans="76:76">
      <c r="BX325" s="76"/>
    </row>
    <row r="326" spans="76:76">
      <c r="BX326" s="76"/>
    </row>
    <row r="327" spans="76:76">
      <c r="BX327" s="76"/>
    </row>
    <row r="328" spans="76:76">
      <c r="BX328" s="76"/>
    </row>
    <row r="329" spans="76:76">
      <c r="BX329" s="76"/>
    </row>
    <row r="330" spans="76:76">
      <c r="BX330" s="76"/>
    </row>
    <row r="331" spans="76:76">
      <c r="BX331" s="76"/>
    </row>
    <row r="332" spans="76:76">
      <c r="BX332" s="76"/>
    </row>
    <row r="333" spans="76:76">
      <c r="BX333" s="76"/>
    </row>
    <row r="334" spans="76:76">
      <c r="BX334" s="76"/>
    </row>
    <row r="335" spans="76:76">
      <c r="BX335" s="76"/>
    </row>
    <row r="336" spans="76:76">
      <c r="BX336" s="76"/>
    </row>
    <row r="337" spans="76:76">
      <c r="BX337" s="76"/>
    </row>
    <row r="338" spans="76:76">
      <c r="BX338" s="76"/>
    </row>
    <row r="339" spans="76:76">
      <c r="BX339" s="76"/>
    </row>
    <row r="340" spans="76:76">
      <c r="BX340" s="76"/>
    </row>
    <row r="341" spans="76:76">
      <c r="BX341" s="76"/>
    </row>
    <row r="342" spans="76:76">
      <c r="BX342" s="76"/>
    </row>
    <row r="343" spans="76:76">
      <c r="BX343" s="76"/>
    </row>
    <row r="344" spans="76:76">
      <c r="BX344" s="76"/>
    </row>
    <row r="345" spans="76:76">
      <c r="BX345" s="76"/>
    </row>
    <row r="346" spans="76:76">
      <c r="BX346" s="76"/>
    </row>
    <row r="347" spans="76:76">
      <c r="BX347" s="76"/>
    </row>
    <row r="348" spans="76:76">
      <c r="BX348" s="76"/>
    </row>
    <row r="349" spans="76:76">
      <c r="BX349" s="76"/>
    </row>
    <row r="350" spans="76:76">
      <c r="BX350" s="76"/>
    </row>
    <row r="351" spans="76:76">
      <c r="BX351" s="76"/>
    </row>
    <row r="352" spans="76:76">
      <c r="BX352" s="76"/>
    </row>
    <row r="353" spans="76:76">
      <c r="BX353" s="76"/>
    </row>
    <row r="354" spans="76:76">
      <c r="BX354" s="76"/>
    </row>
    <row r="355" spans="76:76">
      <c r="BX355" s="76"/>
    </row>
    <row r="356" spans="76:76">
      <c r="BX356" s="76"/>
    </row>
    <row r="357" spans="76:76">
      <c r="BX357" s="76"/>
    </row>
    <row r="358" spans="76:76">
      <c r="BX358" s="76"/>
    </row>
    <row r="359" spans="76:76">
      <c r="BX359" s="76"/>
    </row>
    <row r="360" spans="76:76">
      <c r="BX360" s="76"/>
    </row>
    <row r="361" spans="76:76">
      <c r="BX361" s="76"/>
    </row>
    <row r="362" spans="76:76">
      <c r="BX362" s="76"/>
    </row>
    <row r="363" spans="76:76">
      <c r="BX363" s="76"/>
    </row>
    <row r="364" spans="76:76">
      <c r="BX364" s="76"/>
    </row>
    <row r="365" spans="76:76">
      <c r="BX365" s="76"/>
    </row>
    <row r="366" spans="76:76">
      <c r="BX366" s="76"/>
    </row>
    <row r="367" spans="76:76">
      <c r="BX367" s="76"/>
    </row>
    <row r="368" spans="76:76">
      <c r="BX368" s="76"/>
    </row>
    <row r="369" spans="76:76">
      <c r="BX369" s="76"/>
    </row>
    <row r="370" spans="76:76">
      <c r="BX370" s="76"/>
    </row>
    <row r="371" spans="76:76">
      <c r="BX371" s="76"/>
    </row>
    <row r="372" spans="76:76">
      <c r="BX372" s="76"/>
    </row>
    <row r="373" spans="76:76">
      <c r="BX373" s="76"/>
    </row>
    <row r="374" spans="76:76">
      <c r="BX374" s="76"/>
    </row>
    <row r="375" spans="76:76">
      <c r="BX375" s="76"/>
    </row>
    <row r="376" spans="76:76">
      <c r="BX376" s="76"/>
    </row>
    <row r="377" spans="76:76">
      <c r="BX377" s="76"/>
    </row>
    <row r="378" spans="76:76">
      <c r="BX378" s="76"/>
    </row>
    <row r="379" spans="76:76">
      <c r="BX379" s="76"/>
    </row>
    <row r="380" spans="76:76">
      <c r="BX380" s="76"/>
    </row>
    <row r="381" spans="76:76">
      <c r="BX381" s="76"/>
    </row>
    <row r="382" spans="76:76">
      <c r="BX382" s="76"/>
    </row>
    <row r="383" spans="76:76">
      <c r="BX383" s="76"/>
    </row>
    <row r="384" spans="76:76">
      <c r="BX384" s="76"/>
    </row>
    <row r="385" spans="76:76">
      <c r="BX385" s="76"/>
    </row>
    <row r="386" spans="76:76">
      <c r="BX386" s="76"/>
    </row>
    <row r="387" spans="76:76">
      <c r="BX387" s="76"/>
    </row>
    <row r="388" spans="76:76">
      <c r="BX388" s="76"/>
    </row>
    <row r="389" spans="76:76">
      <c r="BX389" s="76"/>
    </row>
    <row r="390" spans="76:76">
      <c r="BX390" s="76"/>
    </row>
    <row r="391" spans="76:76">
      <c r="BX391" s="76"/>
    </row>
    <row r="392" spans="76:76">
      <c r="BX392" s="76"/>
    </row>
    <row r="393" spans="76:76">
      <c r="BX393" s="76"/>
    </row>
    <row r="394" spans="76:76">
      <c r="BX394" s="76"/>
    </row>
    <row r="395" spans="76:76">
      <c r="BX395" s="76"/>
    </row>
    <row r="396" spans="76:76">
      <c r="BX396" s="76"/>
    </row>
    <row r="397" spans="76:76">
      <c r="BX397" s="76"/>
    </row>
    <row r="398" spans="76:76">
      <c r="BX398" s="76"/>
    </row>
    <row r="399" spans="76:76">
      <c r="BX399" s="76"/>
    </row>
    <row r="400" spans="76:76">
      <c r="BX400" s="76"/>
    </row>
    <row r="401" spans="76:76">
      <c r="BX401" s="76"/>
    </row>
    <row r="402" spans="76:76">
      <c r="BX402" s="76"/>
    </row>
    <row r="403" spans="76:76">
      <c r="BX403" s="76"/>
    </row>
    <row r="404" spans="76:76">
      <c r="BX404" s="76"/>
    </row>
    <row r="405" spans="76:76">
      <c r="BX405" s="76"/>
    </row>
    <row r="406" spans="76:76">
      <c r="BX406" s="76"/>
    </row>
    <row r="407" spans="76:76">
      <c r="BX407" s="76"/>
    </row>
    <row r="408" spans="76:76">
      <c r="BX408" s="76"/>
    </row>
    <row r="409" spans="76:76">
      <c r="BX409" s="76"/>
    </row>
    <row r="410" spans="76:76">
      <c r="BX410" s="76"/>
    </row>
    <row r="411" spans="76:76">
      <c r="BX411" s="76"/>
    </row>
    <row r="412" spans="76:76">
      <c r="BX412" s="76"/>
    </row>
    <row r="413" spans="76:76">
      <c r="BX413" s="76"/>
    </row>
    <row r="414" spans="76:76">
      <c r="BX414" s="76"/>
    </row>
    <row r="415" spans="76:76">
      <c r="BX415" s="76"/>
    </row>
    <row r="416" spans="76:76">
      <c r="BX416" s="76"/>
    </row>
    <row r="417" spans="76:76">
      <c r="BX417" s="76"/>
    </row>
    <row r="418" spans="76:76">
      <c r="BX418" s="76"/>
    </row>
    <row r="419" spans="76:76">
      <c r="BX419" s="76"/>
    </row>
    <row r="420" spans="76:76">
      <c r="BX420" s="76"/>
    </row>
    <row r="421" spans="76:76">
      <c r="BX421" s="76"/>
    </row>
    <row r="422" spans="76:76">
      <c r="BX422" s="76"/>
    </row>
    <row r="423" spans="76:76">
      <c r="BX423" s="76"/>
    </row>
    <row r="424" spans="76:76">
      <c r="BX424" s="76"/>
    </row>
    <row r="425" spans="76:76">
      <c r="BX425" s="76"/>
    </row>
    <row r="426" spans="76:76">
      <c r="BX426" s="76"/>
    </row>
    <row r="427" spans="76:76">
      <c r="BX427" s="76"/>
    </row>
    <row r="428" spans="76:76">
      <c r="BX428" s="76"/>
    </row>
    <row r="429" spans="76:76">
      <c r="BX429" s="76"/>
    </row>
    <row r="430" spans="76:76">
      <c r="BX430" s="76"/>
    </row>
    <row r="431" spans="76:76">
      <c r="BX431" s="76"/>
    </row>
    <row r="432" spans="76:76">
      <c r="BX432" s="76"/>
    </row>
    <row r="433" spans="76:76">
      <c r="BX433" s="76"/>
    </row>
    <row r="434" spans="76:76">
      <c r="BX434" s="76"/>
    </row>
    <row r="435" spans="76:76">
      <c r="BX435" s="76"/>
    </row>
    <row r="436" spans="76:76">
      <c r="BX436" s="76"/>
    </row>
    <row r="437" spans="76:76">
      <c r="BX437" s="76"/>
    </row>
    <row r="438" spans="76:76">
      <c r="BX438" s="76"/>
    </row>
    <row r="439" spans="76:76">
      <c r="BX439" s="76"/>
    </row>
    <row r="440" spans="76:76">
      <c r="BX440" s="76"/>
    </row>
    <row r="441" spans="76:76">
      <c r="BX441" s="76"/>
    </row>
    <row r="442" spans="76:76">
      <c r="BX442" s="76"/>
    </row>
    <row r="443" spans="76:76">
      <c r="BX443" s="76"/>
    </row>
    <row r="444" spans="76:76">
      <c r="BX444" s="76"/>
    </row>
    <row r="445" spans="76:76">
      <c r="BX445" s="76"/>
    </row>
    <row r="446" spans="76:76">
      <c r="BX446" s="76"/>
    </row>
    <row r="447" spans="76:76">
      <c r="BX447" s="76"/>
    </row>
    <row r="448" spans="76:76">
      <c r="BX448" s="76"/>
    </row>
    <row r="449" spans="76:76">
      <c r="BX449" s="76"/>
    </row>
    <row r="450" spans="76:76">
      <c r="BX450" s="76"/>
    </row>
    <row r="451" spans="76:76">
      <c r="BX451" s="76"/>
    </row>
    <row r="452" spans="76:76">
      <c r="BX452" s="76"/>
    </row>
    <row r="453" spans="76:76">
      <c r="BX453" s="76"/>
    </row>
    <row r="454" spans="76:76">
      <c r="BX454" s="76"/>
    </row>
    <row r="455" spans="76:76">
      <c r="BX455" s="76"/>
    </row>
    <row r="456" spans="76:76">
      <c r="BX456" s="76"/>
    </row>
    <row r="457" spans="76:76">
      <c r="BX457" s="76"/>
    </row>
    <row r="458" spans="76:76">
      <c r="BX458" s="76"/>
    </row>
    <row r="459" spans="76:76">
      <c r="BX459" s="76"/>
    </row>
    <row r="460" spans="76:76">
      <c r="BX460" s="76"/>
    </row>
    <row r="461" spans="76:76">
      <c r="BX461" s="76"/>
    </row>
    <row r="462" spans="76:76">
      <c r="BX462" s="76"/>
    </row>
    <row r="463" spans="76:76">
      <c r="BX463" s="76"/>
    </row>
    <row r="464" spans="76:76">
      <c r="BX464" s="76"/>
    </row>
    <row r="465" spans="76:76">
      <c r="BX465" s="76"/>
    </row>
    <row r="466" spans="76:76">
      <c r="BX466" s="76"/>
    </row>
    <row r="467" spans="76:76">
      <c r="BX467" s="76"/>
    </row>
    <row r="468" spans="76:76">
      <c r="BX468" s="76"/>
    </row>
    <row r="469" spans="76:76">
      <c r="BX469" s="76"/>
    </row>
    <row r="470" spans="76:76">
      <c r="BX470" s="76"/>
    </row>
    <row r="471" spans="76:76">
      <c r="BX471" s="76"/>
    </row>
    <row r="472" spans="76:76">
      <c r="BX472" s="76"/>
    </row>
    <row r="473" spans="76:76">
      <c r="BX473" s="76"/>
    </row>
    <row r="474" spans="76:76">
      <c r="BX474" s="76"/>
    </row>
    <row r="475" spans="76:76">
      <c r="BX475" s="76"/>
    </row>
    <row r="476" spans="76:76">
      <c r="BX476" s="76"/>
    </row>
    <row r="477" spans="76:76">
      <c r="BX477" s="76"/>
    </row>
    <row r="478" spans="76:76">
      <c r="BX478" s="76"/>
    </row>
    <row r="479" spans="76:76">
      <c r="BX479" s="76"/>
    </row>
    <row r="480" spans="76:76">
      <c r="BX480" s="76"/>
    </row>
    <row r="481" spans="76:76">
      <c r="BX481" s="76"/>
    </row>
    <row r="482" spans="76:76">
      <c r="BX482" s="76"/>
    </row>
    <row r="483" spans="76:76">
      <c r="BX483" s="76"/>
    </row>
    <row r="484" spans="76:76">
      <c r="BX484" s="76"/>
    </row>
    <row r="485" spans="76:76">
      <c r="BX485" s="76"/>
    </row>
    <row r="486" spans="76:76">
      <c r="BX486" s="76"/>
    </row>
    <row r="487" spans="76:76">
      <c r="BX487" s="76"/>
    </row>
    <row r="488" spans="76:76">
      <c r="BX488" s="76"/>
    </row>
    <row r="489" spans="76:76">
      <c r="BX489" s="76"/>
    </row>
    <row r="490" spans="76:76">
      <c r="BX490" s="76"/>
    </row>
    <row r="491" spans="76:76">
      <c r="BX491" s="76"/>
    </row>
    <row r="492" spans="76:76">
      <c r="BX492" s="76"/>
    </row>
    <row r="493" spans="76:76">
      <c r="BX493" s="76"/>
    </row>
    <row r="494" spans="76:76">
      <c r="BX494" s="76"/>
    </row>
    <row r="495" spans="76:76">
      <c r="BX495" s="76"/>
    </row>
    <row r="496" spans="76:76">
      <c r="BX496" s="76"/>
    </row>
    <row r="497" spans="76:76">
      <c r="BX497" s="76"/>
    </row>
    <row r="498" spans="76:76">
      <c r="BX498" s="76"/>
    </row>
    <row r="499" spans="76:76">
      <c r="BX499" s="76"/>
    </row>
    <row r="500" spans="76:76">
      <c r="BX500" s="76"/>
    </row>
    <row r="501" spans="76:76">
      <c r="BX501" s="76"/>
    </row>
    <row r="502" spans="76:76">
      <c r="BX502" s="76"/>
    </row>
    <row r="503" spans="76:76">
      <c r="BX503" s="76"/>
    </row>
    <row r="504" spans="76:76">
      <c r="BX504" s="76"/>
    </row>
    <row r="505" spans="76:76">
      <c r="BX505" s="76"/>
    </row>
    <row r="506" spans="76:76">
      <c r="BX506" s="76"/>
    </row>
    <row r="507" spans="76:76">
      <c r="BX507" s="76"/>
    </row>
    <row r="508" spans="76:76">
      <c r="BX508" s="76"/>
    </row>
    <row r="509" spans="76:76">
      <c r="BX509" s="76"/>
    </row>
    <row r="510" spans="76:76">
      <c r="BX510" s="76"/>
    </row>
    <row r="511" spans="76:76">
      <c r="BX511" s="76"/>
    </row>
    <row r="512" spans="76:76">
      <c r="BX512" s="76"/>
    </row>
    <row r="513" spans="76:76">
      <c r="BX513" s="76"/>
    </row>
    <row r="514" spans="76:76">
      <c r="BX514" s="76"/>
    </row>
    <row r="515" spans="76:76">
      <c r="BX515" s="76"/>
    </row>
    <row r="516" spans="76:76">
      <c r="BX516" s="76"/>
    </row>
    <row r="517" spans="76:76">
      <c r="BX517" s="76"/>
    </row>
    <row r="518" spans="76:76">
      <c r="BX518" s="76"/>
    </row>
    <row r="519" spans="76:76">
      <c r="BX519" s="76"/>
    </row>
    <row r="520" spans="76:76">
      <c r="BX520" s="76"/>
    </row>
    <row r="521" spans="76:76">
      <c r="BX521" s="76"/>
    </row>
    <row r="522" spans="76:76">
      <c r="BX522" s="76"/>
    </row>
    <row r="523" spans="76:76">
      <c r="BX523" s="76"/>
    </row>
    <row r="524" spans="76:76">
      <c r="BX524" s="76"/>
    </row>
    <row r="525" spans="76:76">
      <c r="BX525" s="76"/>
    </row>
    <row r="526" spans="76:76">
      <c r="BX526" s="76"/>
    </row>
    <row r="527" spans="76:76">
      <c r="BX527" s="76"/>
    </row>
    <row r="528" spans="76:76">
      <c r="BX528" s="76"/>
    </row>
    <row r="529" spans="76:76">
      <c r="BX529" s="76"/>
    </row>
    <row r="530" spans="76:76">
      <c r="BX530" s="76"/>
    </row>
    <row r="531" spans="76:76">
      <c r="BX531" s="76"/>
    </row>
    <row r="532" spans="76:76">
      <c r="BX532" s="76"/>
    </row>
    <row r="533" spans="76:76">
      <c r="BX533" s="76"/>
    </row>
    <row r="534" spans="76:76">
      <c r="BX534" s="76"/>
    </row>
    <row r="535" spans="76:76">
      <c r="BX535" s="76"/>
    </row>
    <row r="536" spans="76:76">
      <c r="BX536" s="76"/>
    </row>
    <row r="537" spans="76:76">
      <c r="BX537" s="76"/>
    </row>
    <row r="538" spans="76:76">
      <c r="BX538" s="76"/>
    </row>
    <row r="539" spans="76:76">
      <c r="BX539" s="76"/>
    </row>
    <row r="540" spans="76:76">
      <c r="BX540" s="76"/>
    </row>
    <row r="541" spans="76:76">
      <c r="BX541" s="76"/>
    </row>
    <row r="542" spans="76:76">
      <c r="BX542" s="76"/>
    </row>
    <row r="543" spans="76:76">
      <c r="BX543" s="76"/>
    </row>
    <row r="544" spans="76:76">
      <c r="BX544" s="76"/>
    </row>
    <row r="545" spans="76:76">
      <c r="BX545" s="76"/>
    </row>
    <row r="546" spans="76:76">
      <c r="BX546" s="76"/>
    </row>
    <row r="547" spans="76:76">
      <c r="BX547" s="76"/>
    </row>
    <row r="548" spans="76:76">
      <c r="BX548" s="76"/>
    </row>
    <row r="549" spans="76:76">
      <c r="BX549" s="76"/>
    </row>
    <row r="550" spans="76:76">
      <c r="BX550" s="76"/>
    </row>
    <row r="551" spans="76:76">
      <c r="BX551" s="76"/>
    </row>
    <row r="552" spans="76:76">
      <c r="BX552" s="76"/>
    </row>
    <row r="553" spans="76:76">
      <c r="BX553" s="76"/>
    </row>
    <row r="554" spans="76:76">
      <c r="BX554" s="76"/>
    </row>
    <row r="555" spans="76:76">
      <c r="BX555" s="76"/>
    </row>
    <row r="556" spans="76:76">
      <c r="BX556" s="76"/>
    </row>
    <row r="557" spans="76:76">
      <c r="BX557" s="76"/>
    </row>
    <row r="558" spans="76:76">
      <c r="BX558" s="76"/>
    </row>
    <row r="559" spans="76:76">
      <c r="BX559" s="76"/>
    </row>
    <row r="560" spans="76:76">
      <c r="BX560" s="76"/>
    </row>
    <row r="561" spans="76:76">
      <c r="BX561" s="76"/>
    </row>
    <row r="562" spans="76:76">
      <c r="BX562" s="76"/>
    </row>
    <row r="563" spans="76:76">
      <c r="BX563" s="76"/>
    </row>
    <row r="564" spans="76:76">
      <c r="BX564" s="76"/>
    </row>
    <row r="565" spans="76:76">
      <c r="BX565" s="76"/>
    </row>
    <row r="566" spans="76:76">
      <c r="BX566" s="76"/>
    </row>
    <row r="567" spans="76:76">
      <c r="BX567" s="76"/>
    </row>
    <row r="568" spans="76:76">
      <c r="BX568" s="76"/>
    </row>
    <row r="569" spans="76:76">
      <c r="BX569" s="76"/>
    </row>
    <row r="570" spans="76:76">
      <c r="BX570" s="76"/>
    </row>
    <row r="571" spans="76:76">
      <c r="BX571" s="76"/>
    </row>
    <row r="572" spans="76:76">
      <c r="BX572" s="76"/>
    </row>
    <row r="573" spans="76:76">
      <c r="BX573" s="76"/>
    </row>
    <row r="574" spans="76:76">
      <c r="BX574" s="76"/>
    </row>
    <row r="575" spans="76:76">
      <c r="BX575" s="76"/>
    </row>
    <row r="576" spans="76:76">
      <c r="BX576" s="76"/>
    </row>
    <row r="577" spans="76:76">
      <c r="BX577" s="76"/>
    </row>
    <row r="578" spans="76:76">
      <c r="BX578" s="76"/>
    </row>
    <row r="579" spans="76:76">
      <c r="BX579" s="76"/>
    </row>
    <row r="580" spans="76:76">
      <c r="BX580" s="76"/>
    </row>
    <row r="581" spans="76:76">
      <c r="BX581" s="76"/>
    </row>
    <row r="582" spans="76:76">
      <c r="BX582" s="76"/>
    </row>
    <row r="583" spans="76:76">
      <c r="BX583" s="76"/>
    </row>
    <row r="584" spans="76:76">
      <c r="BX584" s="76"/>
    </row>
    <row r="585" spans="76:76">
      <c r="BX585" s="76"/>
    </row>
    <row r="586" spans="76:76">
      <c r="BX586" s="76"/>
    </row>
    <row r="587" spans="76:76">
      <c r="BX587" s="76"/>
    </row>
    <row r="588" spans="76:76">
      <c r="BX588" s="76"/>
    </row>
    <row r="589" spans="76:76">
      <c r="BX589" s="76"/>
    </row>
    <row r="590" spans="76:76">
      <c r="BX590" s="76"/>
    </row>
    <row r="591" spans="76:76">
      <c r="BX591" s="76"/>
    </row>
    <row r="592" spans="76:76">
      <c r="BX592" s="76"/>
    </row>
    <row r="593" spans="76:76">
      <c r="BX593" s="76"/>
    </row>
    <row r="594" spans="76:76">
      <c r="BX594" s="76"/>
    </row>
    <row r="595" spans="76:76">
      <c r="BX595" s="76"/>
    </row>
    <row r="596" spans="76:76">
      <c r="BX596" s="76"/>
    </row>
    <row r="597" spans="76:76">
      <c r="BX597" s="76"/>
    </row>
    <row r="598" spans="76:76">
      <c r="BX598" s="76"/>
    </row>
    <row r="599" spans="76:76">
      <c r="BX599" s="76"/>
    </row>
    <row r="600" spans="76:76">
      <c r="BX600" s="76"/>
    </row>
    <row r="601" spans="76:76">
      <c r="BX601" s="76"/>
    </row>
    <row r="602" spans="76:76">
      <c r="BX602" s="76"/>
    </row>
    <row r="603" spans="76:76">
      <c r="BX603" s="76"/>
    </row>
    <row r="604" spans="76:76">
      <c r="BX604" s="76"/>
    </row>
    <row r="605" spans="76:76">
      <c r="BX605" s="76"/>
    </row>
    <row r="606" spans="76:76">
      <c r="BX606" s="76"/>
    </row>
    <row r="607" spans="76:76">
      <c r="BX607" s="76"/>
    </row>
    <row r="608" spans="76:76">
      <c r="BX608" s="76"/>
    </row>
    <row r="609" spans="76:76">
      <c r="BX609" s="76"/>
    </row>
    <row r="610" spans="76:76">
      <c r="BX610" s="76"/>
    </row>
    <row r="611" spans="76:76">
      <c r="BX611" s="76"/>
    </row>
    <row r="612" spans="76:76">
      <c r="BX612" s="76"/>
    </row>
    <row r="613" spans="76:76">
      <c r="BX613" s="76"/>
    </row>
    <row r="614" spans="76:76">
      <c r="BX614" s="76"/>
    </row>
    <row r="615" spans="76:76">
      <c r="BX615" s="76"/>
    </row>
    <row r="616" spans="76:76">
      <c r="BX616" s="76"/>
    </row>
    <row r="617" spans="76:76">
      <c r="BX617" s="76"/>
    </row>
    <row r="618" spans="76:76">
      <c r="BX618" s="76"/>
    </row>
    <row r="619" spans="76:76">
      <c r="BX619" s="76"/>
    </row>
    <row r="620" spans="76:76">
      <c r="BX620" s="76"/>
    </row>
    <row r="621" spans="76:76">
      <c r="BX621" s="76"/>
    </row>
    <row r="622" spans="76:76">
      <c r="BX622" s="76"/>
    </row>
    <row r="623" spans="76:76">
      <c r="BX623" s="76"/>
    </row>
    <row r="624" spans="76:76">
      <c r="BX624" s="76"/>
    </row>
    <row r="625" spans="76:76">
      <c r="BX625" s="76"/>
    </row>
    <row r="626" spans="76:76">
      <c r="BX626" s="76"/>
    </row>
    <row r="627" spans="76:76">
      <c r="BX627" s="76"/>
    </row>
    <row r="628" spans="76:76">
      <c r="BX628" s="76"/>
    </row>
    <row r="629" spans="76:76">
      <c r="BX629" s="76"/>
    </row>
    <row r="630" spans="76:76">
      <c r="BX630" s="76"/>
    </row>
    <row r="631" spans="76:76">
      <c r="BX631" s="76"/>
    </row>
    <row r="632" spans="76:76">
      <c r="BX632" s="76"/>
    </row>
    <row r="633" spans="76:76">
      <c r="BX633" s="76"/>
    </row>
    <row r="634" spans="76:76">
      <c r="BX634" s="76"/>
    </row>
    <row r="635" spans="76:76">
      <c r="BX635" s="76"/>
    </row>
    <row r="636" spans="76:76">
      <c r="BX636" s="76"/>
    </row>
    <row r="637" spans="76:76">
      <c r="BX637" s="76"/>
    </row>
    <row r="638" spans="76:76">
      <c r="BX638" s="76"/>
    </row>
    <row r="639" spans="76:76">
      <c r="BX639" s="76"/>
    </row>
    <row r="640" spans="76:76">
      <c r="BX640" s="76"/>
    </row>
    <row r="641" spans="76:76">
      <c r="BX641" s="76"/>
    </row>
    <row r="642" spans="76:76">
      <c r="BX642" s="76"/>
    </row>
    <row r="643" spans="76:76">
      <c r="BX643" s="76"/>
    </row>
    <row r="644" spans="76:76">
      <c r="BX644" s="76"/>
    </row>
    <row r="645" spans="76:76">
      <c r="BX645" s="76"/>
    </row>
    <row r="646" spans="76:76">
      <c r="BX646" s="76"/>
    </row>
    <row r="647" spans="76:76">
      <c r="BX647" s="76"/>
    </row>
    <row r="648" spans="76:76">
      <c r="BX648" s="76"/>
    </row>
    <row r="649" spans="76:76">
      <c r="BX649" s="76"/>
    </row>
    <row r="650" spans="76:76">
      <c r="BX650" s="76"/>
    </row>
    <row r="651" spans="76:76">
      <c r="BX651" s="76"/>
    </row>
    <row r="652" spans="76:76">
      <c r="BX652" s="76"/>
    </row>
    <row r="653" spans="76:76">
      <c r="BX653" s="76"/>
    </row>
    <row r="654" spans="76:76">
      <c r="BX654" s="76"/>
    </row>
    <row r="655" spans="76:76">
      <c r="BX655" s="76"/>
    </row>
    <row r="656" spans="76:76">
      <c r="BX656" s="76"/>
    </row>
    <row r="657" spans="76:76">
      <c r="BX657" s="76"/>
    </row>
    <row r="658" spans="76:76">
      <c r="BX658" s="76"/>
    </row>
    <row r="659" spans="76:76">
      <c r="BX659" s="76"/>
    </row>
    <row r="660" spans="76:76">
      <c r="BX660" s="76"/>
    </row>
    <row r="661" spans="76:76">
      <c r="BX661" s="76"/>
    </row>
    <row r="662" spans="76:76">
      <c r="BX662" s="76"/>
    </row>
    <row r="663" spans="76:76">
      <c r="BX663" s="76"/>
    </row>
    <row r="664" spans="76:76">
      <c r="BX664" s="76"/>
    </row>
    <row r="665" spans="76:76">
      <c r="BX665" s="76"/>
    </row>
    <row r="666" spans="76:76">
      <c r="BX666" s="76"/>
    </row>
    <row r="667" spans="76:76">
      <c r="BX667" s="76"/>
    </row>
    <row r="668" spans="76:76">
      <c r="BX668" s="76"/>
    </row>
    <row r="669" spans="76:76">
      <c r="BX669" s="76"/>
    </row>
    <row r="670" spans="76:76">
      <c r="BX670" s="76"/>
    </row>
    <row r="671" spans="76:76">
      <c r="BX671" s="76"/>
    </row>
    <row r="672" spans="76:76">
      <c r="BX672" s="76"/>
    </row>
    <row r="673" spans="76:76">
      <c r="BX673" s="76"/>
    </row>
    <row r="674" spans="76:76">
      <c r="BX674" s="76"/>
    </row>
    <row r="675" spans="76:76">
      <c r="BX675" s="76"/>
    </row>
    <row r="676" spans="76:76">
      <c r="BX676" s="76"/>
    </row>
    <row r="677" spans="76:76">
      <c r="BX677" s="76"/>
    </row>
    <row r="678" spans="76:76">
      <c r="BX678" s="76"/>
    </row>
    <row r="679" spans="76:76">
      <c r="BX679" s="76"/>
    </row>
    <row r="680" spans="76:76">
      <c r="BX680" s="76"/>
    </row>
    <row r="681" spans="76:76">
      <c r="BX681" s="76"/>
    </row>
    <row r="682" spans="76:76">
      <c r="BX682" s="76"/>
    </row>
    <row r="683" spans="76:76">
      <c r="BX683" s="76"/>
    </row>
    <row r="684" spans="76:76">
      <c r="BX684" s="76"/>
    </row>
    <row r="685" spans="76:76">
      <c r="BX685" s="76"/>
    </row>
    <row r="686" spans="76:76">
      <c r="BX686" s="76"/>
    </row>
    <row r="687" spans="76:76">
      <c r="BX687" s="76"/>
    </row>
    <row r="688" spans="76:76">
      <c r="BX688" s="76"/>
    </row>
    <row r="689" spans="76:76">
      <c r="BX689" s="76"/>
    </row>
    <row r="690" spans="76:76">
      <c r="BX690" s="76"/>
    </row>
    <row r="691" spans="76:76">
      <c r="BX691" s="76"/>
    </row>
    <row r="692" spans="76:76">
      <c r="BX692" s="76"/>
    </row>
    <row r="693" spans="76:76">
      <c r="BX693" s="76"/>
    </row>
    <row r="694" spans="76:76">
      <c r="BX694" s="76"/>
    </row>
    <row r="695" spans="76:76">
      <c r="BX695" s="76"/>
    </row>
    <row r="696" spans="76:76">
      <c r="BX696" s="76"/>
    </row>
    <row r="697" spans="76:76">
      <c r="BX697" s="76"/>
    </row>
    <row r="698" spans="76:76">
      <c r="BX698" s="76"/>
    </row>
    <row r="699" spans="76:76">
      <c r="BX699" s="76"/>
    </row>
    <row r="700" spans="76:76">
      <c r="BX700" s="76"/>
    </row>
    <row r="701" spans="76:76">
      <c r="BX701" s="76"/>
    </row>
    <row r="702" spans="76:76">
      <c r="BX702" s="76"/>
    </row>
    <row r="703" spans="76:76">
      <c r="BX703" s="76"/>
    </row>
    <row r="704" spans="76:76">
      <c r="BX704" s="76"/>
    </row>
    <row r="705" spans="76:76">
      <c r="BX705" s="76"/>
    </row>
    <row r="706" spans="76:76">
      <c r="BX706" s="76"/>
    </row>
    <row r="707" spans="76:76">
      <c r="BX707" s="76"/>
    </row>
    <row r="708" spans="76:76">
      <c r="BX708" s="76"/>
    </row>
    <row r="709" spans="76:76">
      <c r="BX709" s="76"/>
    </row>
    <row r="710" spans="76:76">
      <c r="BX710" s="76"/>
    </row>
    <row r="711" spans="76:76">
      <c r="BX711" s="76"/>
    </row>
    <row r="712" spans="76:76">
      <c r="BX712" s="76"/>
    </row>
    <row r="713" spans="76:76">
      <c r="BX713" s="76"/>
    </row>
    <row r="714" spans="76:76">
      <c r="BX714" s="76"/>
    </row>
    <row r="715" spans="76:76">
      <c r="BX715" s="76"/>
    </row>
    <row r="716" spans="76:76">
      <c r="BX716" s="76"/>
    </row>
    <row r="717" spans="76:76">
      <c r="BX717" s="76"/>
    </row>
    <row r="718" spans="76:76">
      <c r="BX718" s="76"/>
    </row>
    <row r="719" spans="76:76">
      <c r="BX719" s="76"/>
    </row>
    <row r="720" spans="76:76">
      <c r="BX720" s="76"/>
    </row>
    <row r="721" spans="76:76">
      <c r="BX721" s="76"/>
    </row>
    <row r="722" spans="76:76">
      <c r="BX722" s="76"/>
    </row>
    <row r="723" spans="76:76">
      <c r="BX723" s="76"/>
    </row>
    <row r="724" spans="76:76">
      <c r="BX724" s="76"/>
    </row>
    <row r="725" spans="76:76">
      <c r="BX725" s="76"/>
    </row>
    <row r="726" spans="76:76">
      <c r="BX726" s="76"/>
    </row>
    <row r="727" spans="76:76">
      <c r="BX727" s="76"/>
    </row>
    <row r="728" spans="76:76">
      <c r="BX728" s="76"/>
    </row>
    <row r="729" spans="76:76">
      <c r="BX729" s="76"/>
    </row>
    <row r="730" spans="76:76">
      <c r="BX730" s="76"/>
    </row>
    <row r="731" spans="76:76">
      <c r="BX731" s="76"/>
    </row>
    <row r="732" spans="76:76">
      <c r="BX732" s="76"/>
    </row>
    <row r="733" spans="76:76">
      <c r="BX733" s="76"/>
    </row>
    <row r="734" spans="76:76">
      <c r="BX734" s="76"/>
    </row>
    <row r="735" spans="76:76">
      <c r="BX735" s="76"/>
    </row>
    <row r="736" spans="76:76">
      <c r="BX736" s="76"/>
    </row>
    <row r="737" spans="76:76">
      <c r="BX737" s="76"/>
    </row>
    <row r="738" spans="76:76">
      <c r="BX738" s="76"/>
    </row>
    <row r="739" spans="76:76">
      <c r="BX739" s="76"/>
    </row>
    <row r="740" spans="76:76">
      <c r="BX740" s="76"/>
    </row>
    <row r="741" spans="76:76">
      <c r="BX741" s="76"/>
    </row>
    <row r="742" spans="76:76">
      <c r="BX742" s="76"/>
    </row>
    <row r="743" spans="76:76">
      <c r="BX743" s="76"/>
    </row>
    <row r="744" spans="76:76">
      <c r="BX744" s="76"/>
    </row>
    <row r="745" spans="76:76">
      <c r="BX745" s="76"/>
    </row>
    <row r="746" spans="76:76">
      <c r="BX746" s="76"/>
    </row>
    <row r="747" spans="76:76">
      <c r="BX747" s="76"/>
    </row>
    <row r="748" spans="76:76">
      <c r="BX748" s="76"/>
    </row>
    <row r="749" spans="76:76">
      <c r="BX749" s="76"/>
    </row>
    <row r="750" spans="76:76">
      <c r="BX750" s="76"/>
    </row>
    <row r="751" spans="76:76">
      <c r="BX751" s="76"/>
    </row>
    <row r="752" spans="76:76">
      <c r="BX752" s="76"/>
    </row>
    <row r="753" spans="76:76">
      <c r="BX753" s="76"/>
    </row>
    <row r="754" spans="76:76">
      <c r="BX754" s="76"/>
    </row>
    <row r="755" spans="76:76">
      <c r="BX755" s="76"/>
    </row>
    <row r="756" spans="76:76">
      <c r="BX756" s="76"/>
    </row>
    <row r="757" spans="76:76">
      <c r="BX757" s="76"/>
    </row>
    <row r="758" spans="76:76">
      <c r="BX758" s="76"/>
    </row>
    <row r="759" spans="76:76">
      <c r="BX759" s="76"/>
    </row>
    <row r="760" spans="76:76">
      <c r="BX760" s="76"/>
    </row>
    <row r="761" spans="76:76">
      <c r="BX761" s="76"/>
    </row>
    <row r="762" spans="76:76">
      <c r="BX762" s="76"/>
    </row>
    <row r="763" spans="76:76">
      <c r="BX763" s="76"/>
    </row>
    <row r="764" spans="76:76">
      <c r="BX764" s="76"/>
    </row>
    <row r="765" spans="76:76">
      <c r="BX765" s="76"/>
    </row>
    <row r="766" spans="76:76">
      <c r="BX766" s="76"/>
    </row>
    <row r="767" spans="76:76">
      <c r="BX767" s="76"/>
    </row>
    <row r="768" spans="76:76">
      <c r="BX768" s="76"/>
    </row>
    <row r="769" spans="76:76">
      <c r="BX769" s="76"/>
    </row>
    <row r="770" spans="76:76">
      <c r="BX770" s="76"/>
    </row>
    <row r="771" spans="76:76">
      <c r="BX771" s="76"/>
    </row>
    <row r="772" spans="76:76">
      <c r="BX772" s="76"/>
    </row>
    <row r="773" spans="76:76">
      <c r="BX773" s="76"/>
    </row>
    <row r="774" spans="76:76">
      <c r="BX774" s="76"/>
    </row>
    <row r="775" spans="76:76">
      <c r="BX775" s="76"/>
    </row>
    <row r="776" spans="76:76">
      <c r="BX776" s="76"/>
    </row>
    <row r="777" spans="76:76">
      <c r="BX777" s="76"/>
    </row>
    <row r="778" spans="76:76">
      <c r="BX778" s="76"/>
    </row>
    <row r="779" spans="76:76">
      <c r="BX779" s="76"/>
    </row>
    <row r="780" spans="76:76">
      <c r="BX780" s="76"/>
    </row>
    <row r="781" spans="76:76">
      <c r="BX781" s="76"/>
    </row>
    <row r="782" spans="76:76">
      <c r="BX782" s="76"/>
    </row>
    <row r="783" spans="76:76">
      <c r="BX783" s="76"/>
    </row>
    <row r="784" spans="76:76">
      <c r="BX784" s="76"/>
    </row>
    <row r="785" spans="76:76">
      <c r="BX785" s="76"/>
    </row>
    <row r="786" spans="76:76">
      <c r="BX786" s="76"/>
    </row>
    <row r="787" spans="76:76">
      <c r="BX787" s="76"/>
    </row>
    <row r="788" spans="76:76">
      <c r="BX788" s="76"/>
    </row>
    <row r="789" spans="76:76">
      <c r="BX789" s="76"/>
    </row>
    <row r="790" spans="76:76">
      <c r="BX790" s="76"/>
    </row>
    <row r="791" spans="76:76">
      <c r="BX791" s="76"/>
    </row>
    <row r="792" spans="76:76">
      <c r="BX792" s="76"/>
    </row>
    <row r="793" spans="76:76">
      <c r="BX793" s="76"/>
    </row>
    <row r="794" spans="76:76">
      <c r="BX794" s="76"/>
    </row>
    <row r="795" spans="76:76">
      <c r="BX795" s="76"/>
    </row>
    <row r="796" spans="76:76">
      <c r="BX796" s="76"/>
    </row>
    <row r="797" spans="76:76">
      <c r="BX797" s="76"/>
    </row>
    <row r="798" spans="76:76">
      <c r="BX798" s="76"/>
    </row>
    <row r="799" spans="76:76">
      <c r="BX799" s="76"/>
    </row>
    <row r="800" spans="76:76">
      <c r="BX800" s="76"/>
    </row>
    <row r="801" spans="76:76">
      <c r="BX801" s="76"/>
    </row>
    <row r="802" spans="76:76">
      <c r="BX802" s="76"/>
    </row>
    <row r="803" spans="76:76">
      <c r="BX803" s="76"/>
    </row>
    <row r="804" spans="76:76">
      <c r="BX804" s="76"/>
    </row>
    <row r="805" spans="76:76">
      <c r="BX805" s="76"/>
    </row>
    <row r="806" spans="76:76">
      <c r="BX806" s="76"/>
    </row>
    <row r="807" spans="76:76">
      <c r="BX807" s="76"/>
    </row>
    <row r="808" spans="76:76">
      <c r="BX808" s="76"/>
    </row>
    <row r="809" spans="76:76">
      <c r="BX809" s="76"/>
    </row>
    <row r="810" spans="76:76">
      <c r="BX810" s="76"/>
    </row>
    <row r="811" spans="76:76">
      <c r="BX811" s="76"/>
    </row>
    <row r="812" spans="76:76">
      <c r="BX812" s="76"/>
    </row>
    <row r="813" spans="76:76">
      <c r="BX813" s="76"/>
    </row>
    <row r="814" spans="76:76">
      <c r="BX814" s="76"/>
    </row>
    <row r="815" spans="76:76">
      <c r="BX815" s="76"/>
    </row>
    <row r="816" spans="76:76">
      <c r="BX816" s="76"/>
    </row>
    <row r="817" spans="76:76">
      <c r="BX817" s="76"/>
    </row>
    <row r="818" spans="76:76">
      <c r="BX818" s="76"/>
    </row>
    <row r="819" spans="76:76">
      <c r="BX819" s="76"/>
    </row>
    <row r="820" spans="76:76">
      <c r="BX820" s="76"/>
    </row>
    <row r="821" spans="76:76">
      <c r="BX821" s="76"/>
    </row>
    <row r="822" spans="76:76">
      <c r="BX822" s="76"/>
    </row>
    <row r="823" spans="76:76">
      <c r="BX823" s="76"/>
    </row>
    <row r="824" spans="76:76">
      <c r="BX824" s="76"/>
    </row>
    <row r="825" spans="76:76">
      <c r="BX825" s="76"/>
    </row>
    <row r="826" spans="76:76">
      <c r="BX826" s="76"/>
    </row>
    <row r="827" spans="76:76">
      <c r="BX827" s="76"/>
    </row>
    <row r="828" spans="76:76">
      <c r="BX828" s="76"/>
    </row>
    <row r="829" spans="76:76">
      <c r="BX829" s="76"/>
    </row>
    <row r="830" spans="76:76">
      <c r="BX830" s="76"/>
    </row>
    <row r="831" spans="76:76">
      <c r="BX831" s="76"/>
    </row>
    <row r="832" spans="76:76">
      <c r="BX832" s="76"/>
    </row>
    <row r="833" spans="76:76">
      <c r="BX833" s="76"/>
    </row>
    <row r="834" spans="76:76">
      <c r="BX834" s="76"/>
    </row>
    <row r="835" spans="76:76">
      <c r="BX835" s="76"/>
    </row>
    <row r="836" spans="76:76">
      <c r="BX836" s="76"/>
    </row>
    <row r="837" spans="76:76">
      <c r="BX837" s="76"/>
    </row>
    <row r="838" spans="76:76">
      <c r="BX838" s="76"/>
    </row>
    <row r="839" spans="76:76">
      <c r="BX839" s="76"/>
    </row>
    <row r="840" spans="76:76">
      <c r="BX840" s="76"/>
    </row>
    <row r="841" spans="76:76">
      <c r="BX841" s="76"/>
    </row>
    <row r="842" spans="76:76">
      <c r="BX842" s="76"/>
    </row>
    <row r="843" spans="76:76">
      <c r="BX843" s="76"/>
    </row>
    <row r="844" spans="76:76">
      <c r="BX844" s="76"/>
    </row>
    <row r="845" spans="76:76">
      <c r="BX845" s="76"/>
    </row>
    <row r="846" spans="76:76">
      <c r="BX846" s="76"/>
    </row>
    <row r="847" spans="76:76">
      <c r="BX847" s="76"/>
    </row>
    <row r="848" spans="76:76">
      <c r="BX848" s="76"/>
    </row>
    <row r="849" spans="76:76">
      <c r="BX849" s="76"/>
    </row>
    <row r="850" spans="76:76">
      <c r="BX850" s="76"/>
    </row>
    <row r="851" spans="76:76">
      <c r="BX851" s="76"/>
    </row>
    <row r="852" spans="76:76">
      <c r="BX852" s="76"/>
    </row>
    <row r="853" spans="76:76">
      <c r="BX853" s="76"/>
    </row>
    <row r="854" spans="76:76">
      <c r="BX854" s="76"/>
    </row>
    <row r="855" spans="76:76">
      <c r="BX855" s="76"/>
    </row>
    <row r="856" spans="76:76">
      <c r="BX856" s="76"/>
    </row>
    <row r="857" spans="76:76">
      <c r="BX857" s="76"/>
    </row>
    <row r="858" spans="76:76">
      <c r="BX858" s="76"/>
    </row>
    <row r="859" spans="76:76">
      <c r="BX859" s="76"/>
    </row>
    <row r="860" spans="76:76">
      <c r="BX860" s="76"/>
    </row>
    <row r="861" spans="76:76">
      <c r="BX861" s="76"/>
    </row>
    <row r="862" spans="76:76">
      <c r="BX862" s="76"/>
    </row>
    <row r="863" spans="76:76">
      <c r="BX863" s="76"/>
    </row>
    <row r="864" spans="76:76">
      <c r="BX864" s="76"/>
    </row>
    <row r="865" spans="76:76">
      <c r="BX865" s="76"/>
    </row>
    <row r="866" spans="76:76">
      <c r="BX866" s="76"/>
    </row>
    <row r="867" spans="76:76">
      <c r="BX867" s="76"/>
    </row>
    <row r="868" spans="76:76">
      <c r="BX868" s="76"/>
    </row>
    <row r="869" spans="76:76">
      <c r="BX869" s="76"/>
    </row>
    <row r="870" spans="76:76">
      <c r="BX870" s="76"/>
    </row>
    <row r="871" spans="76:76">
      <c r="BX871" s="76"/>
    </row>
    <row r="872" spans="76:76">
      <c r="BX872" s="76"/>
    </row>
    <row r="873" spans="76:76">
      <c r="BX873" s="76"/>
    </row>
    <row r="874" spans="76:76">
      <c r="BX874" s="76"/>
    </row>
    <row r="875" spans="76:76">
      <c r="BX875" s="76"/>
    </row>
    <row r="876" spans="76:76">
      <c r="BX876" s="76"/>
    </row>
    <row r="877" spans="76:76">
      <c r="BX877" s="76"/>
    </row>
    <row r="878" spans="76:76">
      <c r="BX878" s="76"/>
    </row>
    <row r="879" spans="76:76">
      <c r="BX879" s="76"/>
    </row>
    <row r="880" spans="76:76">
      <c r="BX880" s="76"/>
    </row>
  </sheetData>
  <mergeCells count="84">
    <mergeCell ref="A1:W1"/>
    <mergeCell ref="A3:D3"/>
    <mergeCell ref="E3:H3"/>
    <mergeCell ref="I3:L3"/>
    <mergeCell ref="M3:P3"/>
    <mergeCell ref="CC3:CF3"/>
    <mergeCell ref="B4:D4"/>
    <mergeCell ref="B5:D5"/>
    <mergeCell ref="Y3:AB3"/>
    <mergeCell ref="AC3:AF3"/>
    <mergeCell ref="AG3:AJ3"/>
    <mergeCell ref="BQ3:BT3"/>
    <mergeCell ref="AO3:AR3"/>
    <mergeCell ref="AS3:AV3"/>
    <mergeCell ref="AW3:AZ3"/>
    <mergeCell ref="BI3:BL3"/>
    <mergeCell ref="BM3:BP3"/>
    <mergeCell ref="AK3:AN3"/>
    <mergeCell ref="BY3:CB3"/>
    <mergeCell ref="U3:X3"/>
    <mergeCell ref="BU3:BX3"/>
    <mergeCell ref="BE3:BH3"/>
    <mergeCell ref="BA3:BD3"/>
    <mergeCell ref="B11:D11"/>
    <mergeCell ref="B12:D12"/>
    <mergeCell ref="B13:D13"/>
    <mergeCell ref="B7:D7"/>
    <mergeCell ref="B8:D8"/>
    <mergeCell ref="B9:D9"/>
    <mergeCell ref="B10:D10"/>
    <mergeCell ref="Q3:T3"/>
    <mergeCell ref="B16:D16"/>
    <mergeCell ref="B14:D14"/>
    <mergeCell ref="B15:D15"/>
    <mergeCell ref="B17:D17"/>
    <mergeCell ref="B19:D19"/>
    <mergeCell ref="B22:D22"/>
    <mergeCell ref="B23:D23"/>
    <mergeCell ref="B18:D18"/>
    <mergeCell ref="B21:D21"/>
    <mergeCell ref="B20:D20"/>
    <mergeCell ref="B44:D44"/>
    <mergeCell ref="B42:D42"/>
    <mergeCell ref="B41:D41"/>
    <mergeCell ref="B24:D24"/>
    <mergeCell ref="B31:D31"/>
    <mergeCell ref="B32:D32"/>
    <mergeCell ref="B33:D33"/>
    <mergeCell ref="B34:D34"/>
    <mergeCell ref="B35:D35"/>
    <mergeCell ref="B36:D36"/>
    <mergeCell ref="B25:D25"/>
    <mergeCell ref="B26:D26"/>
    <mergeCell ref="B28:D28"/>
    <mergeCell ref="B29:D29"/>
    <mergeCell ref="B27:D27"/>
    <mergeCell ref="B30:D30"/>
    <mergeCell ref="B37:D37"/>
    <mergeCell ref="B38:D38"/>
    <mergeCell ref="B39:D39"/>
    <mergeCell ref="B40:D40"/>
    <mergeCell ref="B43:D43"/>
    <mergeCell ref="B45:D45"/>
    <mergeCell ref="B46:D46"/>
    <mergeCell ref="B47:D47"/>
    <mergeCell ref="B48:D48"/>
    <mergeCell ref="B50:D50"/>
    <mergeCell ref="B52:D52"/>
    <mergeCell ref="B49:D49"/>
    <mergeCell ref="B59:D59"/>
    <mergeCell ref="B60:D60"/>
    <mergeCell ref="B53:D53"/>
    <mergeCell ref="B54:D54"/>
    <mergeCell ref="B55:D55"/>
    <mergeCell ref="B56:D56"/>
    <mergeCell ref="B57:D57"/>
    <mergeCell ref="B58:D58"/>
    <mergeCell ref="B51:D51"/>
    <mergeCell ref="B65:D65"/>
    <mergeCell ref="B66:D66"/>
    <mergeCell ref="B61:D61"/>
    <mergeCell ref="B62:D62"/>
    <mergeCell ref="B63:D63"/>
    <mergeCell ref="B64:D64"/>
  </mergeCells>
  <phoneticPr fontId="2" type="noConversion"/>
  <pageMargins left="0" right="0" top="0" bottom="0" header="0" footer="0"/>
  <pageSetup paperSize="9" scale="74" orientation="landscape" r:id="rId1"/>
  <headerFooter alignWithMargins="0"/>
  <rowBreaks count="1" manualBreakCount="1">
    <brk id="66" max="16383" man="1"/>
  </rowBreaks>
  <colBreaks count="1" manualBreakCount="1">
    <brk id="35" max="6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K143"/>
  <sheetViews>
    <sheetView workbookViewId="0">
      <pane xSplit="2" ySplit="6" topLeftCell="E37" activePane="bottomRight" state="frozen"/>
      <selection pane="topRight" activeCell="C1" sqref="C1"/>
      <selection pane="bottomLeft" activeCell="A7" sqref="A7"/>
      <selection pane="bottomRight" activeCell="B2" sqref="B2:K2"/>
    </sheetView>
  </sheetViews>
  <sheetFormatPr defaultRowHeight="12.75"/>
  <cols>
    <col min="1" max="1" width="4.7109375" customWidth="1"/>
    <col min="2" max="2" width="39.42578125" customWidth="1"/>
    <col min="3" max="3" width="9.7109375" hidden="1" customWidth="1"/>
    <col min="4" max="4" width="10" hidden="1" customWidth="1"/>
    <col min="5" max="5" width="11.42578125" customWidth="1"/>
    <col min="6" max="6" width="12.42578125" hidden="1" customWidth="1"/>
    <col min="7" max="8" width="11.28515625" customWidth="1"/>
    <col min="9" max="9" width="9.28515625" hidden="1" customWidth="1"/>
    <col min="10" max="10" width="12.42578125" customWidth="1"/>
    <col min="11" max="11" width="12" customWidth="1"/>
  </cols>
  <sheetData>
    <row r="1" spans="1:11">
      <c r="I1" s="153" t="s">
        <v>484</v>
      </c>
      <c r="J1" s="238" t="s">
        <v>620</v>
      </c>
    </row>
    <row r="2" spans="1:11" ht="37.5" customHeight="1">
      <c r="A2" s="118"/>
      <c r="B2" s="1060" t="s">
        <v>621</v>
      </c>
      <c r="C2" s="1060"/>
      <c r="D2" s="1060"/>
      <c r="E2" s="1060"/>
      <c r="F2" s="1060"/>
      <c r="G2" s="1060"/>
      <c r="H2" s="1060"/>
      <c r="I2" s="1060"/>
      <c r="J2" s="1060"/>
      <c r="K2" s="1060"/>
    </row>
    <row r="3" spans="1:11" ht="5.25" customHeight="1">
      <c r="A3" s="1064" t="s">
        <v>247</v>
      </c>
      <c r="B3" s="1067" t="s">
        <v>248</v>
      </c>
      <c r="C3" s="1070" t="s">
        <v>249</v>
      </c>
      <c r="D3" s="1071"/>
      <c r="E3" s="1071"/>
      <c r="F3" s="1071"/>
      <c r="G3" s="1071"/>
      <c r="H3" s="1072"/>
      <c r="I3" s="1076" t="s">
        <v>536</v>
      </c>
      <c r="J3" s="1061" t="s">
        <v>537</v>
      </c>
      <c r="K3" s="1061" t="s">
        <v>623</v>
      </c>
    </row>
    <row r="4" spans="1:11" ht="9" customHeight="1">
      <c r="A4" s="1065"/>
      <c r="B4" s="1068"/>
      <c r="C4" s="1073"/>
      <c r="D4" s="1074"/>
      <c r="E4" s="1074"/>
      <c r="F4" s="1074"/>
      <c r="G4" s="1074"/>
      <c r="H4" s="1075"/>
      <c r="I4" s="1077"/>
      <c r="J4" s="1062"/>
      <c r="K4" s="1062"/>
    </row>
    <row r="5" spans="1:11" ht="39" customHeight="1">
      <c r="A5" s="1066"/>
      <c r="B5" s="1069"/>
      <c r="C5" s="155" t="s">
        <v>485</v>
      </c>
      <c r="D5" s="154" t="s">
        <v>530</v>
      </c>
      <c r="E5" s="155" t="s">
        <v>486</v>
      </c>
      <c r="F5" s="155" t="s">
        <v>619</v>
      </c>
      <c r="G5" s="155" t="s">
        <v>531</v>
      </c>
      <c r="H5" s="155" t="s">
        <v>622</v>
      </c>
      <c r="I5" s="1078"/>
      <c r="J5" s="1063"/>
      <c r="K5" s="1063"/>
    </row>
    <row r="6" spans="1:11" ht="12.75" customHeight="1">
      <c r="A6" s="156" t="s">
        <v>250</v>
      </c>
      <c r="B6" s="157" t="s">
        <v>251</v>
      </c>
      <c r="C6" s="158">
        <f t="shared" ref="C6:H6" si="0">SUM(C7:C18)</f>
        <v>0</v>
      </c>
      <c r="D6" s="158">
        <f t="shared" si="0"/>
        <v>0</v>
      </c>
      <c r="E6" s="158">
        <f t="shared" si="0"/>
        <v>0</v>
      </c>
      <c r="F6" s="158">
        <f t="shared" si="0"/>
        <v>0</v>
      </c>
      <c r="G6" s="158">
        <f t="shared" si="0"/>
        <v>0</v>
      </c>
      <c r="H6" s="158">
        <f t="shared" si="0"/>
        <v>301.56</v>
      </c>
      <c r="I6" s="159">
        <f>G6-E6</f>
        <v>0</v>
      </c>
      <c r="J6" s="201" t="e">
        <f>H6/F6</f>
        <v>#DIV/0!</v>
      </c>
      <c r="K6" s="201">
        <f>H6-G6</f>
        <v>301.56</v>
      </c>
    </row>
    <row r="7" spans="1:11" hidden="1">
      <c r="A7" s="131"/>
      <c r="B7" s="131" t="s">
        <v>252</v>
      </c>
      <c r="C7" s="134"/>
      <c r="D7" s="133"/>
      <c r="E7" s="134"/>
      <c r="F7" s="134"/>
      <c r="G7" s="134"/>
      <c r="H7" s="134"/>
      <c r="I7" s="159">
        <f t="shared" ref="I7:I71" si="1">G7-E7</f>
        <v>0</v>
      </c>
      <c r="J7" s="201" t="e">
        <f t="shared" ref="J7:J70" si="2">H7/F7</f>
        <v>#DIV/0!</v>
      </c>
      <c r="K7" s="201">
        <f t="shared" ref="K7:K71" si="3">H7-G7</f>
        <v>0</v>
      </c>
    </row>
    <row r="8" spans="1:11" ht="14.25" hidden="1" customHeight="1">
      <c r="A8" s="131"/>
      <c r="B8" s="131" t="s">
        <v>253</v>
      </c>
      <c r="C8" s="100"/>
      <c r="D8" s="16"/>
      <c r="E8" s="100"/>
      <c r="F8" s="100"/>
      <c r="G8" s="100"/>
      <c r="H8" s="100"/>
      <c r="I8" s="159">
        <f t="shared" si="1"/>
        <v>0</v>
      </c>
      <c r="J8" s="201" t="e">
        <f t="shared" si="2"/>
        <v>#DIV/0!</v>
      </c>
      <c r="K8" s="201">
        <f t="shared" si="3"/>
        <v>0</v>
      </c>
    </row>
    <row r="9" spans="1:11" ht="14.25" hidden="1" customHeight="1">
      <c r="A9" s="131"/>
      <c r="B9" s="141" t="s">
        <v>446</v>
      </c>
      <c r="C9" s="100"/>
      <c r="D9" s="16"/>
      <c r="E9" s="100"/>
      <c r="F9" s="100"/>
      <c r="G9" s="100"/>
      <c r="H9" s="100"/>
      <c r="I9" s="159">
        <f t="shared" si="1"/>
        <v>0</v>
      </c>
      <c r="J9" s="201" t="e">
        <f t="shared" si="2"/>
        <v>#DIV/0!</v>
      </c>
      <c r="K9" s="201">
        <f t="shared" si="3"/>
        <v>0</v>
      </c>
    </row>
    <row r="10" spans="1:11" ht="14.25" hidden="1" customHeight="1">
      <c r="A10" s="131"/>
      <c r="B10" s="141" t="s">
        <v>254</v>
      </c>
      <c r="C10" s="100"/>
      <c r="D10" s="16"/>
      <c r="E10" s="100"/>
      <c r="F10" s="100"/>
      <c r="G10" s="100"/>
      <c r="H10" s="100"/>
      <c r="I10" s="159">
        <f t="shared" si="1"/>
        <v>0</v>
      </c>
      <c r="J10" s="201" t="e">
        <f t="shared" si="2"/>
        <v>#DIV/0!</v>
      </c>
      <c r="K10" s="201">
        <f t="shared" si="3"/>
        <v>0</v>
      </c>
    </row>
    <row r="11" spans="1:11" ht="14.25" hidden="1" customHeight="1">
      <c r="A11" s="131"/>
      <c r="B11" s="141" t="s">
        <v>487</v>
      </c>
      <c r="C11" s="100"/>
      <c r="D11" s="16"/>
      <c r="E11" s="100"/>
      <c r="F11" s="100"/>
      <c r="G11" s="100"/>
      <c r="H11" s="100"/>
      <c r="I11" s="159">
        <f t="shared" si="1"/>
        <v>0</v>
      </c>
      <c r="J11" s="201" t="e">
        <f t="shared" si="2"/>
        <v>#DIV/0!</v>
      </c>
      <c r="K11" s="201">
        <f t="shared" si="3"/>
        <v>0</v>
      </c>
    </row>
    <row r="12" spans="1:11" ht="14.25" hidden="1" customHeight="1">
      <c r="A12" s="131"/>
      <c r="B12" s="141" t="s">
        <v>447</v>
      </c>
      <c r="C12" s="100"/>
      <c r="D12" s="16"/>
      <c r="E12" s="100"/>
      <c r="F12" s="100"/>
      <c r="G12" s="100"/>
      <c r="H12" s="100"/>
      <c r="I12" s="159">
        <f t="shared" si="1"/>
        <v>0</v>
      </c>
      <c r="J12" s="201" t="e">
        <f t="shared" si="2"/>
        <v>#DIV/0!</v>
      </c>
      <c r="K12" s="201">
        <f t="shared" si="3"/>
        <v>0</v>
      </c>
    </row>
    <row r="13" spans="1:11" ht="14.25" hidden="1" customHeight="1">
      <c r="A13" s="131"/>
      <c r="B13" s="141" t="s">
        <v>448</v>
      </c>
      <c r="C13" s="100"/>
      <c r="D13" s="16"/>
      <c r="E13" s="100"/>
      <c r="F13" s="100"/>
      <c r="G13" s="100"/>
      <c r="H13" s="100"/>
      <c r="I13" s="159">
        <f t="shared" si="1"/>
        <v>0</v>
      </c>
      <c r="J13" s="201" t="e">
        <f t="shared" si="2"/>
        <v>#DIV/0!</v>
      </c>
      <c r="K13" s="201">
        <f t="shared" si="3"/>
        <v>0</v>
      </c>
    </row>
    <row r="14" spans="1:11" ht="14.25" customHeight="1">
      <c r="A14" s="131"/>
      <c r="B14" s="179" t="s">
        <v>585</v>
      </c>
      <c r="C14" s="100"/>
      <c r="D14" s="16"/>
      <c r="E14" s="100"/>
      <c r="F14" s="100"/>
      <c r="G14" s="100"/>
      <c r="H14" s="100">
        <v>301.06</v>
      </c>
      <c r="I14" s="159">
        <f t="shared" si="1"/>
        <v>0</v>
      </c>
      <c r="J14" s="201" t="e">
        <f t="shared" si="2"/>
        <v>#DIV/0!</v>
      </c>
      <c r="K14" s="201">
        <f t="shared" si="3"/>
        <v>301.06</v>
      </c>
    </row>
    <row r="15" spans="1:11" ht="14.25" hidden="1" customHeight="1">
      <c r="A15" s="131"/>
      <c r="B15" s="141" t="s">
        <v>255</v>
      </c>
      <c r="C15" s="100"/>
      <c r="D15" s="16"/>
      <c r="E15" s="100"/>
      <c r="F15" s="100"/>
      <c r="G15" s="100"/>
      <c r="H15" s="100"/>
      <c r="I15" s="159">
        <f t="shared" si="1"/>
        <v>0</v>
      </c>
      <c r="J15" s="201" t="e">
        <f t="shared" si="2"/>
        <v>#DIV/0!</v>
      </c>
      <c r="K15" s="201">
        <f t="shared" si="3"/>
        <v>0</v>
      </c>
    </row>
    <row r="16" spans="1:11" ht="14.25" hidden="1" customHeight="1">
      <c r="A16" s="131"/>
      <c r="B16" s="141" t="s">
        <v>256</v>
      </c>
      <c r="C16" s="100"/>
      <c r="D16" s="16"/>
      <c r="E16" s="100"/>
      <c r="F16" s="100"/>
      <c r="G16" s="100"/>
      <c r="H16" s="100"/>
      <c r="I16" s="159">
        <f t="shared" si="1"/>
        <v>0</v>
      </c>
      <c r="J16" s="201" t="e">
        <f t="shared" si="2"/>
        <v>#DIV/0!</v>
      </c>
      <c r="K16" s="201">
        <f t="shared" si="3"/>
        <v>0</v>
      </c>
    </row>
    <row r="17" spans="1:11" ht="14.25" hidden="1" customHeight="1">
      <c r="A17" s="131"/>
      <c r="B17" s="141" t="s">
        <v>257</v>
      </c>
      <c r="C17" s="100"/>
      <c r="D17" s="16"/>
      <c r="E17" s="100"/>
      <c r="F17" s="100"/>
      <c r="G17" s="100"/>
      <c r="H17" s="100"/>
      <c r="I17" s="159">
        <f t="shared" si="1"/>
        <v>0</v>
      </c>
      <c r="J17" s="201" t="e">
        <f t="shared" si="2"/>
        <v>#DIV/0!</v>
      </c>
      <c r="K17" s="201">
        <f t="shared" si="3"/>
        <v>0</v>
      </c>
    </row>
    <row r="18" spans="1:11" ht="14.25" customHeight="1">
      <c r="A18" s="131"/>
      <c r="B18" s="141" t="s">
        <v>449</v>
      </c>
      <c r="C18" s="160"/>
      <c r="D18" s="16"/>
      <c r="E18" s="160"/>
      <c r="F18" s="160"/>
      <c r="G18" s="160"/>
      <c r="H18" s="160">
        <v>0.5</v>
      </c>
      <c r="I18" s="159">
        <f t="shared" si="1"/>
        <v>0</v>
      </c>
      <c r="J18" s="201" t="e">
        <f t="shared" si="2"/>
        <v>#DIV/0!</v>
      </c>
      <c r="K18" s="201">
        <f t="shared" si="3"/>
        <v>0.5</v>
      </c>
    </row>
    <row r="19" spans="1:11" ht="14.25" customHeight="1">
      <c r="A19" s="156" t="s">
        <v>258</v>
      </c>
      <c r="B19" s="157" t="s">
        <v>259</v>
      </c>
      <c r="C19" s="43">
        <f t="shared" ref="C19:H19" si="4">SUM(C20:C36)</f>
        <v>0.6</v>
      </c>
      <c r="D19" s="43">
        <f t="shared" si="4"/>
        <v>10.52</v>
      </c>
      <c r="E19" s="43">
        <f t="shared" si="4"/>
        <v>7.6</v>
      </c>
      <c r="F19" s="43">
        <f t="shared" si="4"/>
        <v>6.83</v>
      </c>
      <c r="G19" s="43">
        <f t="shared" si="4"/>
        <v>0</v>
      </c>
      <c r="H19" s="43">
        <f t="shared" si="4"/>
        <v>7.4</v>
      </c>
      <c r="I19" s="159">
        <f t="shared" si="1"/>
        <v>-7.6</v>
      </c>
      <c r="J19" s="201">
        <f t="shared" si="2"/>
        <v>1.0834553440702783</v>
      </c>
      <c r="K19" s="201">
        <f t="shared" si="3"/>
        <v>7.4</v>
      </c>
    </row>
    <row r="20" spans="1:11" ht="14.25" customHeight="1">
      <c r="A20" s="131"/>
      <c r="B20" s="131" t="s">
        <v>260</v>
      </c>
      <c r="C20" s="100"/>
      <c r="D20" s="100"/>
      <c r="E20" s="100"/>
      <c r="F20" s="100"/>
      <c r="G20" s="100"/>
      <c r="H20" s="100"/>
      <c r="I20" s="159">
        <f t="shared" si="1"/>
        <v>0</v>
      </c>
      <c r="J20" s="201" t="e">
        <f t="shared" si="2"/>
        <v>#DIV/0!</v>
      </c>
      <c r="K20" s="201">
        <f t="shared" si="3"/>
        <v>0</v>
      </c>
    </row>
    <row r="21" spans="1:11" ht="14.25" hidden="1" customHeight="1">
      <c r="A21" s="131"/>
      <c r="B21" s="141" t="s">
        <v>261</v>
      </c>
      <c r="C21" s="100"/>
      <c r="D21" s="100"/>
      <c r="E21" s="100"/>
      <c r="F21" s="100"/>
      <c r="G21" s="100"/>
      <c r="H21" s="100"/>
      <c r="I21" s="159">
        <f t="shared" si="1"/>
        <v>0</v>
      </c>
      <c r="J21" s="201" t="e">
        <f t="shared" si="2"/>
        <v>#DIV/0!</v>
      </c>
      <c r="K21" s="201">
        <f t="shared" si="3"/>
        <v>0</v>
      </c>
    </row>
    <row r="22" spans="1:11" ht="14.25" hidden="1" customHeight="1">
      <c r="A22" s="131"/>
      <c r="B22" s="141" t="s">
        <v>488</v>
      </c>
      <c r="C22" s="100"/>
      <c r="D22" s="100"/>
      <c r="E22" s="100"/>
      <c r="F22" s="100"/>
      <c r="G22" s="100"/>
      <c r="H22" s="100"/>
      <c r="I22" s="159">
        <f t="shared" si="1"/>
        <v>0</v>
      </c>
      <c r="J22" s="201" t="e">
        <f t="shared" si="2"/>
        <v>#DIV/0!</v>
      </c>
      <c r="K22" s="201">
        <f t="shared" si="3"/>
        <v>0</v>
      </c>
    </row>
    <row r="23" spans="1:11" ht="14.25" customHeight="1">
      <c r="A23" s="131"/>
      <c r="B23" s="176" t="s">
        <v>262</v>
      </c>
      <c r="C23" s="100">
        <v>0</v>
      </c>
      <c r="D23" s="100">
        <v>10.52</v>
      </c>
      <c r="E23" s="100">
        <v>7.6</v>
      </c>
      <c r="F23" s="100"/>
      <c r="G23" s="100"/>
      <c r="H23" s="100"/>
      <c r="I23" s="159">
        <f t="shared" si="1"/>
        <v>-7.6</v>
      </c>
      <c r="J23" s="201" t="e">
        <f t="shared" si="2"/>
        <v>#DIV/0!</v>
      </c>
      <c r="K23" s="201">
        <f t="shared" si="3"/>
        <v>0</v>
      </c>
    </row>
    <row r="24" spans="1:11" ht="14.25" hidden="1" customHeight="1">
      <c r="A24" s="131"/>
      <c r="B24" s="131" t="s">
        <v>489</v>
      </c>
      <c r="C24" s="100"/>
      <c r="D24" s="100"/>
      <c r="E24" s="100"/>
      <c r="F24" s="100"/>
      <c r="G24" s="100"/>
      <c r="H24" s="100"/>
      <c r="I24" s="159">
        <f t="shared" si="1"/>
        <v>0</v>
      </c>
      <c r="J24" s="201" t="e">
        <f t="shared" si="2"/>
        <v>#DIV/0!</v>
      </c>
      <c r="K24" s="201">
        <f t="shared" si="3"/>
        <v>0</v>
      </c>
    </row>
    <row r="25" spans="1:11" ht="14.25" customHeight="1">
      <c r="A25" s="131"/>
      <c r="B25" s="141" t="s">
        <v>450</v>
      </c>
      <c r="C25" s="100"/>
      <c r="D25" s="100"/>
      <c r="E25" s="100"/>
      <c r="F25" s="100">
        <v>6.83</v>
      </c>
      <c r="G25" s="100"/>
      <c r="H25" s="100"/>
      <c r="I25" s="159">
        <f t="shared" si="1"/>
        <v>0</v>
      </c>
      <c r="J25" s="201">
        <f t="shared" si="2"/>
        <v>0</v>
      </c>
      <c r="K25" s="201">
        <f t="shared" si="3"/>
        <v>0</v>
      </c>
    </row>
    <row r="26" spans="1:11" ht="14.25" hidden="1" customHeight="1">
      <c r="A26" s="131"/>
      <c r="B26" s="131" t="s">
        <v>518</v>
      </c>
      <c r="C26" s="100"/>
      <c r="D26" s="100"/>
      <c r="E26" s="100"/>
      <c r="F26" s="100"/>
      <c r="G26" s="100"/>
      <c r="H26" s="100"/>
      <c r="I26" s="159">
        <f t="shared" si="1"/>
        <v>0</v>
      </c>
      <c r="J26" s="201" t="e">
        <f t="shared" si="2"/>
        <v>#DIV/0!</v>
      </c>
      <c r="K26" s="201">
        <f t="shared" si="3"/>
        <v>0</v>
      </c>
    </row>
    <row r="27" spans="1:11" ht="14.25" customHeight="1">
      <c r="A27" s="131"/>
      <c r="B27" s="141" t="s">
        <v>451</v>
      </c>
      <c r="C27" s="100"/>
      <c r="D27" s="100"/>
      <c r="E27" s="100"/>
      <c r="F27" s="100"/>
      <c r="G27" s="100"/>
      <c r="H27" s="100">
        <v>7.4</v>
      </c>
      <c r="I27" s="159">
        <f t="shared" si="1"/>
        <v>0</v>
      </c>
      <c r="J27" s="201" t="e">
        <f t="shared" si="2"/>
        <v>#DIV/0!</v>
      </c>
      <c r="K27" s="201">
        <f t="shared" si="3"/>
        <v>7.4</v>
      </c>
    </row>
    <row r="28" spans="1:11" ht="14.25" hidden="1" customHeight="1">
      <c r="A28" s="131"/>
      <c r="B28" s="141" t="s">
        <v>490</v>
      </c>
      <c r="C28" s="100"/>
      <c r="D28" s="100"/>
      <c r="E28" s="100"/>
      <c r="F28" s="100"/>
      <c r="G28" s="100"/>
      <c r="H28" s="100"/>
      <c r="I28" s="159">
        <f t="shared" si="1"/>
        <v>0</v>
      </c>
      <c r="J28" s="201" t="e">
        <f t="shared" si="2"/>
        <v>#DIV/0!</v>
      </c>
      <c r="K28" s="201">
        <f t="shared" si="3"/>
        <v>0</v>
      </c>
    </row>
    <row r="29" spans="1:11" ht="14.25" hidden="1" customHeight="1">
      <c r="A29" s="131"/>
      <c r="B29" s="141" t="s">
        <v>263</v>
      </c>
      <c r="C29" s="100"/>
      <c r="D29" s="100"/>
      <c r="E29" s="100"/>
      <c r="F29" s="100"/>
      <c r="G29" s="100"/>
      <c r="H29" s="100"/>
      <c r="I29" s="159">
        <f t="shared" si="1"/>
        <v>0</v>
      </c>
      <c r="J29" s="201" t="e">
        <f t="shared" si="2"/>
        <v>#DIV/0!</v>
      </c>
      <c r="K29" s="201">
        <f t="shared" si="3"/>
        <v>0</v>
      </c>
    </row>
    <row r="30" spans="1:11" ht="14.25" hidden="1" customHeight="1">
      <c r="A30" s="131"/>
      <c r="B30" s="141" t="s">
        <v>264</v>
      </c>
      <c r="C30" s="100"/>
      <c r="D30" s="100"/>
      <c r="E30" s="100"/>
      <c r="F30" s="100"/>
      <c r="G30" s="100"/>
      <c r="H30" s="100"/>
      <c r="I30" s="159">
        <f t="shared" si="1"/>
        <v>0</v>
      </c>
      <c r="J30" s="201" t="e">
        <f t="shared" si="2"/>
        <v>#DIV/0!</v>
      </c>
      <c r="K30" s="201">
        <f t="shared" si="3"/>
        <v>0</v>
      </c>
    </row>
    <row r="31" spans="1:11" ht="14.25" hidden="1" customHeight="1">
      <c r="A31" s="131"/>
      <c r="B31" s="141" t="s">
        <v>265</v>
      </c>
      <c r="C31" s="100"/>
      <c r="D31" s="100"/>
      <c r="E31" s="100"/>
      <c r="F31" s="100"/>
      <c r="G31" s="100"/>
      <c r="H31" s="100"/>
      <c r="I31" s="159">
        <f t="shared" si="1"/>
        <v>0</v>
      </c>
      <c r="J31" s="201" t="e">
        <f t="shared" si="2"/>
        <v>#DIV/0!</v>
      </c>
      <c r="K31" s="201">
        <f t="shared" si="3"/>
        <v>0</v>
      </c>
    </row>
    <row r="32" spans="1:11" ht="14.25" hidden="1" customHeight="1">
      <c r="A32" s="131"/>
      <c r="B32" s="141" t="s">
        <v>266</v>
      </c>
      <c r="C32" s="100"/>
      <c r="D32" s="100"/>
      <c r="E32" s="100"/>
      <c r="F32" s="100"/>
      <c r="G32" s="100"/>
      <c r="H32" s="100"/>
      <c r="I32" s="159">
        <f t="shared" si="1"/>
        <v>0</v>
      </c>
      <c r="J32" s="201" t="e">
        <f t="shared" si="2"/>
        <v>#DIV/0!</v>
      </c>
      <c r="K32" s="201">
        <f t="shared" si="3"/>
        <v>0</v>
      </c>
    </row>
    <row r="33" spans="1:11" ht="14.25" hidden="1" customHeight="1">
      <c r="A33" s="131"/>
      <c r="B33" s="141" t="s">
        <v>491</v>
      </c>
      <c r="C33" s="100"/>
      <c r="D33" s="100"/>
      <c r="E33" s="100"/>
      <c r="F33" s="100"/>
      <c r="G33" s="100"/>
      <c r="H33" s="100"/>
      <c r="I33" s="159">
        <f t="shared" si="1"/>
        <v>0</v>
      </c>
      <c r="J33" s="201" t="e">
        <f t="shared" si="2"/>
        <v>#DIV/0!</v>
      </c>
      <c r="K33" s="201">
        <f t="shared" si="3"/>
        <v>0</v>
      </c>
    </row>
    <row r="34" spans="1:11" ht="14.25" hidden="1" customHeight="1">
      <c r="A34" s="131"/>
      <c r="B34" s="131" t="s">
        <v>452</v>
      </c>
      <c r="C34" s="100"/>
      <c r="D34" s="100"/>
      <c r="E34" s="100"/>
      <c r="F34" s="100"/>
      <c r="G34" s="100"/>
      <c r="H34" s="100"/>
      <c r="I34" s="159">
        <f t="shared" si="1"/>
        <v>0</v>
      </c>
      <c r="J34" s="201" t="e">
        <f t="shared" si="2"/>
        <v>#DIV/0!</v>
      </c>
      <c r="K34" s="201">
        <f t="shared" si="3"/>
        <v>0</v>
      </c>
    </row>
    <row r="35" spans="1:11" ht="14.25" hidden="1" customHeight="1">
      <c r="A35" s="131"/>
      <c r="B35" s="131" t="s">
        <v>267</v>
      </c>
      <c r="C35" s="100"/>
      <c r="D35" s="100"/>
      <c r="E35" s="100"/>
      <c r="F35" s="100"/>
      <c r="G35" s="100"/>
      <c r="H35" s="100"/>
      <c r="I35" s="159">
        <f t="shared" si="1"/>
        <v>0</v>
      </c>
      <c r="J35" s="201" t="e">
        <f t="shared" si="2"/>
        <v>#DIV/0!</v>
      </c>
      <c r="K35" s="201">
        <f t="shared" si="3"/>
        <v>0</v>
      </c>
    </row>
    <row r="36" spans="1:11" ht="14.25" hidden="1" customHeight="1">
      <c r="A36" s="131"/>
      <c r="B36" s="131" t="s">
        <v>453</v>
      </c>
      <c r="C36" s="160">
        <v>0.6</v>
      </c>
      <c r="D36" s="100"/>
      <c r="E36" s="160"/>
      <c r="F36" s="160"/>
      <c r="G36" s="160"/>
      <c r="H36" s="160"/>
      <c r="I36" s="159">
        <f t="shared" si="1"/>
        <v>0</v>
      </c>
      <c r="J36" s="201" t="e">
        <f t="shared" si="2"/>
        <v>#DIV/0!</v>
      </c>
      <c r="K36" s="201">
        <f t="shared" si="3"/>
        <v>0</v>
      </c>
    </row>
    <row r="37" spans="1:11" ht="14.25" customHeight="1">
      <c r="A37" s="156" t="s">
        <v>268</v>
      </c>
      <c r="B37" s="157" t="s">
        <v>269</v>
      </c>
      <c r="C37" s="43">
        <f t="shared" ref="C37:H37" si="5">SUM(C39:C73)</f>
        <v>34.4</v>
      </c>
      <c r="D37" s="43">
        <f t="shared" si="5"/>
        <v>79.360000000000014</v>
      </c>
      <c r="E37" s="43">
        <f t="shared" si="5"/>
        <v>84.399999999999991</v>
      </c>
      <c r="F37" s="43">
        <f t="shared" si="5"/>
        <v>168.03</v>
      </c>
      <c r="G37" s="43">
        <f t="shared" si="5"/>
        <v>147.92000000000002</v>
      </c>
      <c r="H37" s="43">
        <f t="shared" si="5"/>
        <v>468.7</v>
      </c>
      <c r="I37" s="159">
        <f t="shared" si="1"/>
        <v>63.520000000000024</v>
      </c>
      <c r="J37" s="201">
        <f t="shared" si="2"/>
        <v>2.7893828483008987</v>
      </c>
      <c r="K37" s="201">
        <f t="shared" si="3"/>
        <v>320.77999999999997</v>
      </c>
    </row>
    <row r="38" spans="1:11" ht="14.25" customHeight="1">
      <c r="A38" s="156"/>
      <c r="B38" s="157" t="s">
        <v>270</v>
      </c>
      <c r="C38" s="60">
        <f t="shared" ref="C38:H38" si="6">SUM(C39:C60)</f>
        <v>0</v>
      </c>
      <c r="D38" s="43">
        <f t="shared" si="6"/>
        <v>3.09</v>
      </c>
      <c r="E38" s="60">
        <f t="shared" si="6"/>
        <v>0</v>
      </c>
      <c r="F38" s="60">
        <f t="shared" si="6"/>
        <v>1.18</v>
      </c>
      <c r="G38" s="43">
        <f t="shared" si="6"/>
        <v>7.98</v>
      </c>
      <c r="H38" s="60">
        <f t="shared" si="6"/>
        <v>0.2</v>
      </c>
      <c r="I38" s="159">
        <f t="shared" si="1"/>
        <v>7.98</v>
      </c>
      <c r="J38" s="201">
        <f t="shared" si="2"/>
        <v>0.16949152542372883</v>
      </c>
      <c r="K38" s="201">
        <f t="shared" si="3"/>
        <v>-7.78</v>
      </c>
    </row>
    <row r="39" spans="1:11" ht="14.25" hidden="1" customHeight="1">
      <c r="A39" s="131"/>
      <c r="B39" s="141" t="s">
        <v>271</v>
      </c>
      <c r="C39" s="55"/>
      <c r="D39" s="100">
        <v>1.46</v>
      </c>
      <c r="E39" s="55"/>
      <c r="F39" s="55"/>
      <c r="G39" s="55"/>
      <c r="H39" s="55">
        <v>0.2</v>
      </c>
      <c r="I39" s="159">
        <f t="shared" si="1"/>
        <v>0</v>
      </c>
      <c r="J39" s="201"/>
      <c r="K39" s="201">
        <f t="shared" si="3"/>
        <v>0.2</v>
      </c>
    </row>
    <row r="40" spans="1:11" ht="14.25" hidden="1" customHeight="1">
      <c r="A40" s="131"/>
      <c r="B40" s="141" t="s">
        <v>272</v>
      </c>
      <c r="C40" s="55"/>
      <c r="D40" s="100"/>
      <c r="E40" s="55"/>
      <c r="F40" s="55"/>
      <c r="G40" s="55"/>
      <c r="H40" s="55"/>
      <c r="I40" s="159">
        <f t="shared" si="1"/>
        <v>0</v>
      </c>
      <c r="J40" s="201"/>
      <c r="K40" s="201">
        <f t="shared" si="3"/>
        <v>0</v>
      </c>
    </row>
    <row r="41" spans="1:11" ht="14.25" hidden="1" customHeight="1">
      <c r="A41" s="131"/>
      <c r="B41" s="141" t="s">
        <v>273</v>
      </c>
      <c r="C41" s="55"/>
      <c r="D41" s="100"/>
      <c r="E41" s="55"/>
      <c r="F41" s="55"/>
      <c r="G41" s="55"/>
      <c r="H41" s="55"/>
      <c r="I41" s="159">
        <f t="shared" si="1"/>
        <v>0</v>
      </c>
      <c r="J41" s="201"/>
      <c r="K41" s="201">
        <f t="shared" si="3"/>
        <v>0</v>
      </c>
    </row>
    <row r="42" spans="1:11" ht="14.25" customHeight="1">
      <c r="A42" s="131"/>
      <c r="B42" s="131" t="s">
        <v>274</v>
      </c>
      <c r="C42" s="55"/>
      <c r="D42" s="100"/>
      <c r="E42" s="55"/>
      <c r="F42" s="55">
        <v>1.18</v>
      </c>
      <c r="G42" s="55"/>
      <c r="H42" s="100"/>
      <c r="I42" s="159">
        <f t="shared" si="1"/>
        <v>0</v>
      </c>
      <c r="J42" s="201"/>
      <c r="K42" s="201">
        <f t="shared" si="3"/>
        <v>0</v>
      </c>
    </row>
    <row r="43" spans="1:11" ht="14.25" hidden="1" customHeight="1">
      <c r="A43" s="131"/>
      <c r="B43" s="131" t="s">
        <v>275</v>
      </c>
      <c r="C43" s="55"/>
      <c r="D43" s="100"/>
      <c r="E43" s="55"/>
      <c r="F43" s="55"/>
      <c r="G43" s="55"/>
      <c r="H43" s="55"/>
      <c r="I43" s="159">
        <f t="shared" si="1"/>
        <v>0</v>
      </c>
      <c r="J43" s="201"/>
      <c r="K43" s="201">
        <f t="shared" si="3"/>
        <v>0</v>
      </c>
    </row>
    <row r="44" spans="1:11" ht="14.25" hidden="1" customHeight="1">
      <c r="A44" s="131"/>
      <c r="B44" s="131" t="s">
        <v>276</v>
      </c>
      <c r="C44" s="55"/>
      <c r="D44" s="100"/>
      <c r="E44" s="55"/>
      <c r="F44" s="55"/>
      <c r="G44" s="55"/>
      <c r="H44" s="55"/>
      <c r="I44" s="159">
        <f t="shared" si="1"/>
        <v>0</v>
      </c>
      <c r="J44" s="201"/>
      <c r="K44" s="201">
        <f t="shared" si="3"/>
        <v>0</v>
      </c>
    </row>
    <row r="45" spans="1:11" ht="14.25" customHeight="1">
      <c r="A45" s="131"/>
      <c r="B45" s="131" t="s">
        <v>277</v>
      </c>
      <c r="C45" s="55"/>
      <c r="D45" s="100"/>
      <c r="E45" s="55"/>
      <c r="F45" s="55"/>
      <c r="G45" s="55">
        <v>5.7</v>
      </c>
      <c r="H45" s="55"/>
      <c r="I45" s="159">
        <f t="shared" si="1"/>
        <v>5.7</v>
      </c>
      <c r="J45" s="201"/>
      <c r="K45" s="201">
        <f t="shared" si="3"/>
        <v>-5.7</v>
      </c>
    </row>
    <row r="46" spans="1:11" ht="14.25" hidden="1" customHeight="1">
      <c r="A46" s="131"/>
      <c r="B46" s="131" t="s">
        <v>278</v>
      </c>
      <c r="C46" s="55"/>
      <c r="D46" s="100"/>
      <c r="E46" s="55"/>
      <c r="F46" s="55"/>
      <c r="G46" s="55"/>
      <c r="H46" s="55"/>
      <c r="I46" s="159">
        <f t="shared" si="1"/>
        <v>0</v>
      </c>
      <c r="J46" s="201"/>
      <c r="K46" s="201">
        <f t="shared" si="3"/>
        <v>0</v>
      </c>
    </row>
    <row r="47" spans="1:11" ht="14.25" hidden="1" customHeight="1">
      <c r="A47" s="131"/>
      <c r="B47" s="131" t="s">
        <v>279</v>
      </c>
      <c r="C47" s="55"/>
      <c r="D47" s="100"/>
      <c r="E47" s="55"/>
      <c r="F47" s="55"/>
      <c r="G47" s="55"/>
      <c r="H47" s="55"/>
      <c r="I47" s="159">
        <f t="shared" si="1"/>
        <v>0</v>
      </c>
      <c r="J47" s="201"/>
      <c r="K47" s="201">
        <f t="shared" si="3"/>
        <v>0</v>
      </c>
    </row>
    <row r="48" spans="1:11" ht="14.25" customHeight="1">
      <c r="A48" s="131"/>
      <c r="B48" s="131" t="s">
        <v>280</v>
      </c>
      <c r="C48" s="55"/>
      <c r="D48" s="100"/>
      <c r="E48" s="55"/>
      <c r="F48" s="55"/>
      <c r="G48" s="55">
        <v>0.3</v>
      </c>
      <c r="H48" s="100"/>
      <c r="I48" s="159">
        <f t="shared" si="1"/>
        <v>0.3</v>
      </c>
      <c r="J48" s="201"/>
      <c r="K48" s="201">
        <f t="shared" si="3"/>
        <v>-0.3</v>
      </c>
    </row>
    <row r="49" spans="1:11" ht="14.25" hidden="1" customHeight="1">
      <c r="A49" s="131"/>
      <c r="B49" s="131" t="s">
        <v>281</v>
      </c>
      <c r="C49" s="55"/>
      <c r="D49" s="100"/>
      <c r="E49" s="55"/>
      <c r="F49" s="55"/>
      <c r="G49" s="55"/>
      <c r="H49" s="55"/>
      <c r="I49" s="159">
        <f t="shared" si="1"/>
        <v>0</v>
      </c>
      <c r="J49" s="201"/>
      <c r="K49" s="201">
        <f t="shared" si="3"/>
        <v>0</v>
      </c>
    </row>
    <row r="50" spans="1:11" ht="14.25" hidden="1" customHeight="1">
      <c r="A50" s="131"/>
      <c r="B50" s="145" t="s">
        <v>282</v>
      </c>
      <c r="C50" s="55"/>
      <c r="D50" s="100"/>
      <c r="E50" s="55"/>
      <c r="F50" s="55"/>
      <c r="G50" s="55"/>
      <c r="H50" s="55"/>
      <c r="I50" s="159">
        <f t="shared" si="1"/>
        <v>0</v>
      </c>
      <c r="J50" s="201"/>
      <c r="K50" s="201">
        <f t="shared" si="3"/>
        <v>0</v>
      </c>
    </row>
    <row r="51" spans="1:11" ht="14.25" hidden="1" customHeight="1">
      <c r="A51" s="131"/>
      <c r="B51" s="131" t="s">
        <v>454</v>
      </c>
      <c r="C51" s="160"/>
      <c r="D51" s="100"/>
      <c r="E51" s="160"/>
      <c r="F51" s="160"/>
      <c r="G51" s="160"/>
      <c r="H51" s="160"/>
      <c r="I51" s="159">
        <f t="shared" si="1"/>
        <v>0</v>
      </c>
      <c r="J51" s="201"/>
      <c r="K51" s="201">
        <f t="shared" si="3"/>
        <v>0</v>
      </c>
    </row>
    <row r="52" spans="1:11" ht="14.25" customHeight="1">
      <c r="A52" s="131"/>
      <c r="B52" s="131" t="s">
        <v>283</v>
      </c>
      <c r="C52" s="55"/>
      <c r="D52" s="100"/>
      <c r="E52" s="55"/>
      <c r="F52" s="55"/>
      <c r="G52" s="55">
        <v>1.98</v>
      </c>
      <c r="H52" s="55"/>
      <c r="I52" s="159">
        <f t="shared" si="1"/>
        <v>1.98</v>
      </c>
      <c r="J52" s="201"/>
      <c r="K52" s="201">
        <f t="shared" si="3"/>
        <v>-1.98</v>
      </c>
    </row>
    <row r="53" spans="1:11" ht="14.25" hidden="1" customHeight="1">
      <c r="A53" s="131"/>
      <c r="B53" s="131" t="s">
        <v>284</v>
      </c>
      <c r="C53" s="55"/>
      <c r="D53" s="100"/>
      <c r="E53" s="55"/>
      <c r="F53" s="55"/>
      <c r="G53" s="55"/>
      <c r="H53" s="55"/>
      <c r="I53" s="159">
        <f t="shared" si="1"/>
        <v>0</v>
      </c>
      <c r="J53" s="201" t="e">
        <f t="shared" si="2"/>
        <v>#DIV/0!</v>
      </c>
      <c r="K53" s="201">
        <f t="shared" si="3"/>
        <v>0</v>
      </c>
    </row>
    <row r="54" spans="1:11" ht="14.25" hidden="1" customHeight="1">
      <c r="A54" s="131"/>
      <c r="B54" s="131" t="s">
        <v>513</v>
      </c>
      <c r="C54" s="55"/>
      <c r="D54" s="100"/>
      <c r="E54" s="55"/>
      <c r="F54" s="55"/>
      <c r="G54" s="55"/>
      <c r="H54" s="55"/>
      <c r="I54" s="159">
        <f t="shared" si="1"/>
        <v>0</v>
      </c>
      <c r="J54" s="201" t="e">
        <f t="shared" si="2"/>
        <v>#DIV/0!</v>
      </c>
      <c r="K54" s="201">
        <f t="shared" si="3"/>
        <v>0</v>
      </c>
    </row>
    <row r="55" spans="1:11" ht="14.25" hidden="1" customHeight="1">
      <c r="A55" s="131"/>
      <c r="B55" s="131" t="s">
        <v>571</v>
      </c>
      <c r="C55" s="55"/>
      <c r="D55" s="100"/>
      <c r="E55" s="55"/>
      <c r="F55" s="55"/>
      <c r="G55" s="55"/>
      <c r="H55" s="55"/>
      <c r="I55" s="159">
        <f t="shared" si="1"/>
        <v>0</v>
      </c>
      <c r="J55" s="201" t="e">
        <f t="shared" si="2"/>
        <v>#DIV/0!</v>
      </c>
      <c r="K55" s="201">
        <f t="shared" si="3"/>
        <v>0</v>
      </c>
    </row>
    <row r="56" spans="1:11" ht="14.25" hidden="1" customHeight="1">
      <c r="A56" s="131"/>
      <c r="B56" s="145" t="s">
        <v>285</v>
      </c>
      <c r="C56" s="55"/>
      <c r="D56" s="100"/>
      <c r="E56" s="55"/>
      <c r="F56" s="55"/>
      <c r="G56" s="55"/>
      <c r="H56" s="55"/>
      <c r="I56" s="159">
        <f t="shared" si="1"/>
        <v>0</v>
      </c>
      <c r="J56" s="201" t="e">
        <f t="shared" si="2"/>
        <v>#DIV/0!</v>
      </c>
      <c r="K56" s="201">
        <f t="shared" si="3"/>
        <v>0</v>
      </c>
    </row>
    <row r="57" spans="1:11" ht="14.25" hidden="1" customHeight="1">
      <c r="A57" s="131"/>
      <c r="B57" s="131" t="s">
        <v>286</v>
      </c>
      <c r="C57" s="55"/>
      <c r="D57" s="100">
        <v>1.63</v>
      </c>
      <c r="E57" s="55"/>
      <c r="F57" s="55"/>
      <c r="G57" s="55"/>
      <c r="H57" s="55"/>
      <c r="I57" s="159">
        <f t="shared" si="1"/>
        <v>0</v>
      </c>
      <c r="J57" s="201" t="e">
        <f t="shared" si="2"/>
        <v>#DIV/0!</v>
      </c>
      <c r="K57" s="201">
        <f t="shared" si="3"/>
        <v>0</v>
      </c>
    </row>
    <row r="58" spans="1:11" ht="14.25" hidden="1" customHeight="1">
      <c r="A58" s="131"/>
      <c r="B58" s="131" t="s">
        <v>287</v>
      </c>
      <c r="C58" s="55"/>
      <c r="D58" s="100"/>
      <c r="E58" s="55"/>
      <c r="F58" s="55"/>
      <c r="G58" s="55"/>
      <c r="H58" s="55"/>
      <c r="I58" s="159">
        <f t="shared" si="1"/>
        <v>0</v>
      </c>
      <c r="J58" s="201" t="e">
        <f t="shared" si="2"/>
        <v>#DIV/0!</v>
      </c>
      <c r="K58" s="201">
        <f t="shared" si="3"/>
        <v>0</v>
      </c>
    </row>
    <row r="59" spans="1:11" ht="14.25" hidden="1" customHeight="1">
      <c r="A59" s="131"/>
      <c r="B59" s="145" t="s">
        <v>288</v>
      </c>
      <c r="C59" s="55"/>
      <c r="D59" s="100"/>
      <c r="E59" s="55"/>
      <c r="F59" s="55"/>
      <c r="G59" s="55"/>
      <c r="H59" s="55"/>
      <c r="I59" s="159">
        <f t="shared" si="1"/>
        <v>0</v>
      </c>
      <c r="J59" s="201" t="e">
        <f t="shared" si="2"/>
        <v>#DIV/0!</v>
      </c>
      <c r="K59" s="201">
        <f t="shared" si="3"/>
        <v>0</v>
      </c>
    </row>
    <row r="60" spans="1:11" ht="14.25" hidden="1" customHeight="1">
      <c r="A60" s="131"/>
      <c r="B60" s="131" t="s">
        <v>41</v>
      </c>
      <c r="C60" s="55"/>
      <c r="D60" s="100"/>
      <c r="E60" s="55"/>
      <c r="F60" s="55"/>
      <c r="G60" s="55"/>
      <c r="H60" s="55"/>
      <c r="I60" s="159">
        <f t="shared" si="1"/>
        <v>0</v>
      </c>
      <c r="J60" s="201" t="e">
        <f t="shared" si="2"/>
        <v>#DIV/0!</v>
      </c>
      <c r="K60" s="201">
        <f t="shared" si="3"/>
        <v>0</v>
      </c>
    </row>
    <row r="61" spans="1:11" ht="14.25" customHeight="1">
      <c r="A61" s="131"/>
      <c r="B61" s="131" t="s">
        <v>492</v>
      </c>
      <c r="C61" s="100"/>
      <c r="D61" s="100"/>
      <c r="E61" s="100">
        <v>9.4</v>
      </c>
      <c r="F61" s="100">
        <v>9.42</v>
      </c>
      <c r="G61" s="100">
        <v>9.43</v>
      </c>
      <c r="H61" s="100">
        <v>45.6</v>
      </c>
      <c r="I61" s="159">
        <f t="shared" si="1"/>
        <v>2.9999999999999361E-2</v>
      </c>
      <c r="J61" s="201">
        <f t="shared" si="2"/>
        <v>4.8407643312101909</v>
      </c>
      <c r="K61" s="201">
        <f t="shared" si="3"/>
        <v>36.17</v>
      </c>
    </row>
    <row r="62" spans="1:11" ht="14.25" customHeight="1">
      <c r="A62" s="131"/>
      <c r="B62" s="131" t="s">
        <v>493</v>
      </c>
      <c r="C62" s="100"/>
      <c r="D62" s="100">
        <v>4.0599999999999996</v>
      </c>
      <c r="E62" s="100">
        <v>9.6</v>
      </c>
      <c r="F62" s="100">
        <v>12.25</v>
      </c>
      <c r="G62" s="100">
        <v>0</v>
      </c>
      <c r="H62" s="100">
        <v>262.89999999999998</v>
      </c>
      <c r="I62" s="159">
        <f t="shared" si="1"/>
        <v>-9.6</v>
      </c>
      <c r="J62" s="201">
        <f t="shared" si="2"/>
        <v>21.461224489795917</v>
      </c>
      <c r="K62" s="201">
        <f t="shared" si="3"/>
        <v>262.89999999999998</v>
      </c>
    </row>
    <row r="63" spans="1:11" ht="14.25" hidden="1" customHeight="1">
      <c r="A63" s="131"/>
      <c r="B63" s="131" t="s">
        <v>494</v>
      </c>
      <c r="C63" s="100"/>
      <c r="D63" s="100"/>
      <c r="E63" s="100"/>
      <c r="F63" s="100"/>
      <c r="G63" s="100"/>
      <c r="H63" s="100"/>
      <c r="I63" s="159">
        <f t="shared" si="1"/>
        <v>0</v>
      </c>
      <c r="J63" s="201" t="e">
        <f t="shared" si="2"/>
        <v>#DIV/0!</v>
      </c>
      <c r="K63" s="201">
        <f t="shared" si="3"/>
        <v>0</v>
      </c>
    </row>
    <row r="64" spans="1:11" ht="14.25" customHeight="1">
      <c r="A64" s="131"/>
      <c r="B64" s="131" t="s">
        <v>495</v>
      </c>
      <c r="C64" s="100"/>
      <c r="D64" s="100">
        <v>9.86</v>
      </c>
      <c r="E64" s="100">
        <v>5</v>
      </c>
      <c r="F64" s="100">
        <v>19.329999999999998</v>
      </c>
      <c r="G64" s="100">
        <v>19.3</v>
      </c>
      <c r="H64" s="100">
        <v>40</v>
      </c>
      <c r="I64" s="159">
        <f t="shared" si="1"/>
        <v>14.3</v>
      </c>
      <c r="J64" s="201">
        <f t="shared" si="2"/>
        <v>2.0693222969477496</v>
      </c>
      <c r="K64" s="201">
        <f t="shared" si="3"/>
        <v>20.7</v>
      </c>
    </row>
    <row r="65" spans="1:11" ht="14.25" customHeight="1">
      <c r="A65" s="131"/>
      <c r="B65" s="131" t="s">
        <v>457</v>
      </c>
      <c r="C65" s="55"/>
      <c r="D65" s="100"/>
      <c r="E65" s="55">
        <v>2.4</v>
      </c>
      <c r="F65" s="55">
        <v>20.100000000000001</v>
      </c>
      <c r="G65" s="55">
        <v>23.4</v>
      </c>
      <c r="H65" s="55">
        <v>22.8</v>
      </c>
      <c r="I65" s="159">
        <f t="shared" si="1"/>
        <v>21</v>
      </c>
      <c r="J65" s="201">
        <f t="shared" si="2"/>
        <v>1.1343283582089552</v>
      </c>
      <c r="K65" s="201">
        <f t="shared" si="3"/>
        <v>-0.59999999999999787</v>
      </c>
    </row>
    <row r="66" spans="1:11" ht="14.25" customHeight="1">
      <c r="A66" s="131"/>
      <c r="B66" s="141" t="s">
        <v>496</v>
      </c>
      <c r="C66" s="100"/>
      <c r="D66" s="100">
        <v>9.86</v>
      </c>
      <c r="E66" s="100"/>
      <c r="F66" s="100">
        <v>5.7</v>
      </c>
      <c r="G66" s="100">
        <v>5.73</v>
      </c>
      <c r="H66" s="100">
        <v>42.9</v>
      </c>
      <c r="I66" s="159">
        <f t="shared" si="1"/>
        <v>5.73</v>
      </c>
      <c r="J66" s="201">
        <f t="shared" si="2"/>
        <v>7.5263157894736841</v>
      </c>
      <c r="K66" s="201">
        <f t="shared" si="3"/>
        <v>37.17</v>
      </c>
    </row>
    <row r="67" spans="1:11" ht="14.25" customHeight="1">
      <c r="A67" s="131"/>
      <c r="B67" s="141" t="s">
        <v>289</v>
      </c>
      <c r="C67" s="100">
        <v>3.7</v>
      </c>
      <c r="D67" s="100">
        <v>7.6</v>
      </c>
      <c r="E67" s="100">
        <v>15.5</v>
      </c>
      <c r="F67" s="100">
        <v>33.799999999999997</v>
      </c>
      <c r="G67" s="100">
        <v>30.93</v>
      </c>
      <c r="H67" s="100">
        <v>14</v>
      </c>
      <c r="I67" s="159">
        <f t="shared" si="1"/>
        <v>15.43</v>
      </c>
      <c r="J67" s="201">
        <f t="shared" si="2"/>
        <v>0.41420118343195272</v>
      </c>
      <c r="K67" s="201">
        <f t="shared" si="3"/>
        <v>-16.93</v>
      </c>
    </row>
    <row r="68" spans="1:11" ht="14.25" customHeight="1">
      <c r="A68" s="131"/>
      <c r="B68" s="141" t="s">
        <v>497</v>
      </c>
      <c r="C68" s="55"/>
      <c r="D68" s="100">
        <v>2.4900000000000002</v>
      </c>
      <c r="E68" s="55"/>
      <c r="F68" s="55">
        <v>11.05</v>
      </c>
      <c r="G68" s="55">
        <v>4.1500000000000004</v>
      </c>
      <c r="H68" s="55"/>
      <c r="I68" s="159">
        <f t="shared" si="1"/>
        <v>4.1500000000000004</v>
      </c>
      <c r="J68" s="201">
        <f t="shared" si="2"/>
        <v>0</v>
      </c>
      <c r="K68" s="201">
        <f t="shared" si="3"/>
        <v>-4.1500000000000004</v>
      </c>
    </row>
    <row r="69" spans="1:11" ht="14.25" hidden="1" customHeight="1">
      <c r="A69" s="131"/>
      <c r="B69" s="141" t="s">
        <v>498</v>
      </c>
      <c r="C69" s="55"/>
      <c r="D69" s="100"/>
      <c r="E69" s="55"/>
      <c r="F69" s="55"/>
      <c r="G69" s="55"/>
      <c r="H69" s="55"/>
      <c r="I69" s="159">
        <f t="shared" si="1"/>
        <v>0</v>
      </c>
      <c r="J69" s="201" t="e">
        <f t="shared" si="2"/>
        <v>#DIV/0!</v>
      </c>
      <c r="K69" s="201">
        <f t="shared" si="3"/>
        <v>0</v>
      </c>
    </row>
    <row r="70" spans="1:11" ht="14.25" customHeight="1">
      <c r="A70" s="131"/>
      <c r="B70" s="141" t="s">
        <v>290</v>
      </c>
      <c r="C70" s="100">
        <v>3.7</v>
      </c>
      <c r="D70" s="100"/>
      <c r="E70" s="55"/>
      <c r="F70" s="55"/>
      <c r="G70" s="55"/>
      <c r="H70" s="100">
        <v>1</v>
      </c>
      <c r="I70" s="159">
        <f t="shared" si="1"/>
        <v>0</v>
      </c>
      <c r="J70" s="201" t="e">
        <f t="shared" si="2"/>
        <v>#DIV/0!</v>
      </c>
      <c r="K70" s="201">
        <f t="shared" si="3"/>
        <v>1</v>
      </c>
    </row>
    <row r="71" spans="1:11" ht="14.25" hidden="1" customHeight="1">
      <c r="A71" s="131"/>
      <c r="B71" s="141" t="s">
        <v>460</v>
      </c>
      <c r="C71" s="55"/>
      <c r="D71" s="100"/>
      <c r="E71" s="55"/>
      <c r="F71" s="55"/>
      <c r="G71" s="55"/>
      <c r="H71" s="55"/>
      <c r="I71" s="159">
        <f t="shared" si="1"/>
        <v>0</v>
      </c>
      <c r="J71" s="201" t="e">
        <f t="shared" ref="J71:J134" si="7">H71/F71</f>
        <v>#DIV/0!</v>
      </c>
      <c r="K71" s="201">
        <f t="shared" si="3"/>
        <v>0</v>
      </c>
    </row>
    <row r="72" spans="1:11" ht="14.25" customHeight="1">
      <c r="A72" s="131"/>
      <c r="B72" s="141" t="s">
        <v>334</v>
      </c>
      <c r="C72" s="55">
        <v>27</v>
      </c>
      <c r="D72" s="100">
        <v>28.5</v>
      </c>
      <c r="E72" s="55">
        <v>38.9</v>
      </c>
      <c r="F72" s="55">
        <v>47.1</v>
      </c>
      <c r="G72" s="55">
        <v>38.9</v>
      </c>
      <c r="H72" s="55">
        <v>39.299999999999997</v>
      </c>
      <c r="I72" s="159">
        <f t="shared" ref="I72:I135" si="8">G72-E72</f>
        <v>0</v>
      </c>
      <c r="J72" s="201">
        <f t="shared" si="7"/>
        <v>0.83439490445859865</v>
      </c>
      <c r="K72" s="201">
        <f t="shared" ref="K72:K135" si="9">H72-G72</f>
        <v>0.39999999999999858</v>
      </c>
    </row>
    <row r="73" spans="1:11" ht="14.25" customHeight="1">
      <c r="A73" s="131"/>
      <c r="B73" s="141" t="s">
        <v>291</v>
      </c>
      <c r="C73" s="55"/>
      <c r="D73" s="100">
        <v>13.9</v>
      </c>
      <c r="E73" s="55">
        <v>3.6</v>
      </c>
      <c r="F73" s="55">
        <v>8.1</v>
      </c>
      <c r="G73" s="55">
        <v>8.1</v>
      </c>
      <c r="H73" s="55"/>
      <c r="I73" s="159">
        <f t="shared" si="8"/>
        <v>4.5</v>
      </c>
      <c r="J73" s="201">
        <f t="shared" si="7"/>
        <v>0</v>
      </c>
      <c r="K73" s="201">
        <f t="shared" si="9"/>
        <v>-8.1</v>
      </c>
    </row>
    <row r="74" spans="1:11" ht="14.25" hidden="1" customHeight="1">
      <c r="A74" s="161"/>
      <c r="B74" s="162" t="s">
        <v>292</v>
      </c>
      <c r="C74" s="60">
        <f>SUM(C75:C81)</f>
        <v>0</v>
      </c>
      <c r="D74" s="60">
        <f>SUM(D75:D81)</f>
        <v>0</v>
      </c>
      <c r="E74" s="60">
        <f>SUM(E75:E81)</f>
        <v>0</v>
      </c>
      <c r="F74" s="60"/>
      <c r="G74" s="60">
        <f>SUM(G75:G81)</f>
        <v>0</v>
      </c>
      <c r="H74" s="60"/>
      <c r="I74" s="159">
        <f t="shared" si="8"/>
        <v>0</v>
      </c>
      <c r="J74" s="201" t="e">
        <f t="shared" si="7"/>
        <v>#DIV/0!</v>
      </c>
      <c r="K74" s="201">
        <f t="shared" si="9"/>
        <v>0</v>
      </c>
    </row>
    <row r="75" spans="1:11" ht="14.25" hidden="1" customHeight="1">
      <c r="A75" s="131"/>
      <c r="B75" s="131" t="s">
        <v>293</v>
      </c>
      <c r="C75" s="160"/>
      <c r="D75" s="16"/>
      <c r="E75" s="160">
        <f>K75+O75+S75+W75+AA75+AL75+AP75+AT75+AX75+BF75+BJ75+BZ75+CH75+CL75+CP75+CT75+CX75+DB75+BB75+BN75+BV75</f>
        <v>0</v>
      </c>
      <c r="F75" s="160"/>
      <c r="G75" s="160">
        <f>M75+Q75+U75+Y75+AC75+AN75+AR75+AV75+AZ75+BH75+BL75+CB75+CJ75+CN75+CR75+CV75+CZ75+DD75+BD75+BP75+BX75</f>
        <v>0</v>
      </c>
      <c r="H75" s="160"/>
      <c r="I75" s="159">
        <f t="shared" si="8"/>
        <v>0</v>
      </c>
      <c r="J75" s="201" t="e">
        <f t="shared" si="7"/>
        <v>#DIV/0!</v>
      </c>
      <c r="K75" s="201">
        <f t="shared" si="9"/>
        <v>0</v>
      </c>
    </row>
    <row r="76" spans="1:11" ht="14.25" hidden="1" customHeight="1">
      <c r="A76" s="131"/>
      <c r="B76" s="131" t="s">
        <v>499</v>
      </c>
      <c r="C76" s="160"/>
      <c r="D76" s="16"/>
      <c r="E76" s="160">
        <f t="shared" ref="E76:G81" si="10">K76+O76+S76+W76+AA76+AL76+AP76+AT76+AX76+BF76+BJ76+BZ76+CH76+CL76+CP76+CT76+CX76+DB76+BN76+BV76</f>
        <v>0</v>
      </c>
      <c r="F76" s="160"/>
      <c r="G76" s="160">
        <f t="shared" si="10"/>
        <v>0</v>
      </c>
      <c r="H76" s="160"/>
      <c r="I76" s="159">
        <f t="shared" si="8"/>
        <v>0</v>
      </c>
      <c r="J76" s="201" t="e">
        <f t="shared" si="7"/>
        <v>#DIV/0!</v>
      </c>
      <c r="K76" s="201">
        <f t="shared" si="9"/>
        <v>0</v>
      </c>
    </row>
    <row r="77" spans="1:11" ht="14.25" hidden="1" customHeight="1">
      <c r="A77" s="131"/>
      <c r="B77" s="131" t="s">
        <v>294</v>
      </c>
      <c r="C77" s="160"/>
      <c r="D77" s="16"/>
      <c r="E77" s="160">
        <f t="shared" si="10"/>
        <v>0</v>
      </c>
      <c r="F77" s="160"/>
      <c r="G77" s="160">
        <f t="shared" si="10"/>
        <v>0</v>
      </c>
      <c r="H77" s="160"/>
      <c r="I77" s="159">
        <f t="shared" si="8"/>
        <v>0</v>
      </c>
      <c r="J77" s="201" t="e">
        <f t="shared" si="7"/>
        <v>#DIV/0!</v>
      </c>
      <c r="K77" s="201">
        <f t="shared" si="9"/>
        <v>0</v>
      </c>
    </row>
    <row r="78" spans="1:11" ht="14.25" hidden="1" customHeight="1">
      <c r="A78" s="131"/>
      <c r="B78" s="131" t="s">
        <v>295</v>
      </c>
      <c r="C78" s="160"/>
      <c r="D78" s="16"/>
      <c r="E78" s="160">
        <f t="shared" si="10"/>
        <v>0</v>
      </c>
      <c r="F78" s="160"/>
      <c r="G78" s="160">
        <f t="shared" si="10"/>
        <v>0</v>
      </c>
      <c r="H78" s="160"/>
      <c r="I78" s="159">
        <f t="shared" si="8"/>
        <v>0</v>
      </c>
      <c r="J78" s="201" t="e">
        <f t="shared" si="7"/>
        <v>#DIV/0!</v>
      </c>
      <c r="K78" s="201">
        <f t="shared" si="9"/>
        <v>0</v>
      </c>
    </row>
    <row r="79" spans="1:11" ht="14.25" hidden="1" customHeight="1">
      <c r="A79" s="131"/>
      <c r="B79" s="131" t="s">
        <v>296</v>
      </c>
      <c r="C79" s="160"/>
      <c r="D79" s="16"/>
      <c r="E79" s="160">
        <f t="shared" si="10"/>
        <v>0</v>
      </c>
      <c r="F79" s="160"/>
      <c r="G79" s="160">
        <f t="shared" si="10"/>
        <v>0</v>
      </c>
      <c r="H79" s="160"/>
      <c r="I79" s="159">
        <f t="shared" si="8"/>
        <v>0</v>
      </c>
      <c r="J79" s="201" t="e">
        <f t="shared" si="7"/>
        <v>#DIV/0!</v>
      </c>
      <c r="K79" s="201">
        <f t="shared" si="9"/>
        <v>0</v>
      </c>
    </row>
    <row r="80" spans="1:11" ht="14.25" hidden="1" customHeight="1">
      <c r="A80" s="131"/>
      <c r="B80" s="131" t="s">
        <v>297</v>
      </c>
      <c r="C80" s="160"/>
      <c r="D80" s="16"/>
      <c r="E80" s="160">
        <f t="shared" si="10"/>
        <v>0</v>
      </c>
      <c r="F80" s="160"/>
      <c r="G80" s="160">
        <f t="shared" si="10"/>
        <v>0</v>
      </c>
      <c r="H80" s="160"/>
      <c r="I80" s="159">
        <f t="shared" si="8"/>
        <v>0</v>
      </c>
      <c r="J80" s="201" t="e">
        <f t="shared" si="7"/>
        <v>#DIV/0!</v>
      </c>
      <c r="K80" s="201">
        <f t="shared" si="9"/>
        <v>0</v>
      </c>
    </row>
    <row r="81" spans="1:11" ht="14.25" hidden="1" customHeight="1">
      <c r="A81" s="131"/>
      <c r="B81" s="131" t="s">
        <v>298</v>
      </c>
      <c r="C81" s="160"/>
      <c r="D81" s="16"/>
      <c r="E81" s="160">
        <f t="shared" si="10"/>
        <v>0</v>
      </c>
      <c r="F81" s="160"/>
      <c r="G81" s="160">
        <f t="shared" si="10"/>
        <v>0</v>
      </c>
      <c r="H81" s="160"/>
      <c r="I81" s="159">
        <f t="shared" si="8"/>
        <v>0</v>
      </c>
      <c r="J81" s="201" t="e">
        <f t="shared" si="7"/>
        <v>#DIV/0!</v>
      </c>
      <c r="K81" s="201">
        <f t="shared" si="9"/>
        <v>0</v>
      </c>
    </row>
    <row r="82" spans="1:11" ht="14.25" customHeight="1">
      <c r="A82" s="156" t="s">
        <v>299</v>
      </c>
      <c r="B82" s="157" t="s">
        <v>300</v>
      </c>
      <c r="C82" s="60">
        <f t="shared" ref="C82:H82" si="11">SUM(C83:C91)</f>
        <v>2687.25</v>
      </c>
      <c r="D82" s="43">
        <f t="shared" si="11"/>
        <v>3676.66</v>
      </c>
      <c r="E82" s="60">
        <f t="shared" si="11"/>
        <v>2794.7</v>
      </c>
      <c r="F82" s="60">
        <f t="shared" si="11"/>
        <v>2601.1999999999998</v>
      </c>
      <c r="G82" s="43">
        <f t="shared" si="11"/>
        <v>2632.8</v>
      </c>
      <c r="H82" s="43">
        <f t="shared" si="11"/>
        <v>3784.8500000000004</v>
      </c>
      <c r="I82" s="159">
        <f t="shared" si="8"/>
        <v>-161.89999999999964</v>
      </c>
      <c r="J82" s="201">
        <f t="shared" si="7"/>
        <v>1.4550399815469786</v>
      </c>
      <c r="K82" s="201">
        <f t="shared" si="9"/>
        <v>1152.0500000000002</v>
      </c>
    </row>
    <row r="83" spans="1:11" ht="14.25" hidden="1" customHeight="1">
      <c r="A83" s="131"/>
      <c r="B83" s="131" t="s">
        <v>301</v>
      </c>
      <c r="C83" s="160"/>
      <c r="D83" s="16"/>
      <c r="E83" s="160"/>
      <c r="F83" s="160"/>
      <c r="G83" s="100"/>
      <c r="H83" s="160"/>
      <c r="I83" s="159">
        <f t="shared" si="8"/>
        <v>0</v>
      </c>
      <c r="J83" s="201" t="e">
        <f t="shared" si="7"/>
        <v>#DIV/0!</v>
      </c>
      <c r="K83" s="201">
        <f t="shared" si="9"/>
        <v>0</v>
      </c>
    </row>
    <row r="84" spans="1:11" ht="14.25" hidden="1" customHeight="1">
      <c r="A84" s="131"/>
      <c r="B84" s="131" t="s">
        <v>302</v>
      </c>
      <c r="C84" s="160">
        <v>0.25</v>
      </c>
      <c r="D84" s="160"/>
      <c r="E84" s="160"/>
      <c r="F84" s="160"/>
      <c r="G84" s="100"/>
      <c r="H84" s="160"/>
      <c r="I84" s="159">
        <f t="shared" si="8"/>
        <v>0</v>
      </c>
      <c r="J84" s="201" t="e">
        <f t="shared" si="7"/>
        <v>#DIV/0!</v>
      </c>
      <c r="K84" s="201">
        <f t="shared" si="9"/>
        <v>0</v>
      </c>
    </row>
    <row r="85" spans="1:11" ht="14.25" customHeight="1">
      <c r="A85" s="131"/>
      <c r="B85" s="131" t="s">
        <v>500</v>
      </c>
      <c r="C85" s="55">
        <v>2687</v>
      </c>
      <c r="D85" s="100">
        <v>2703.33</v>
      </c>
      <c r="E85" s="55">
        <v>2769.5</v>
      </c>
      <c r="F85" s="55">
        <v>2430.1</v>
      </c>
      <c r="G85" s="100">
        <v>2439</v>
      </c>
      <c r="H85" s="100">
        <v>1684.7</v>
      </c>
      <c r="I85" s="159">
        <f t="shared" si="8"/>
        <v>-330.5</v>
      </c>
      <c r="J85" s="201">
        <f t="shared" si="7"/>
        <v>0.69326365170157611</v>
      </c>
      <c r="K85" s="201">
        <f t="shared" si="9"/>
        <v>-754.3</v>
      </c>
    </row>
    <row r="86" spans="1:11" ht="14.25" hidden="1" customHeight="1">
      <c r="A86" s="131"/>
      <c r="B86" s="141" t="s">
        <v>303</v>
      </c>
      <c r="C86" s="160"/>
      <c r="D86" s="100"/>
      <c r="E86" s="160"/>
      <c r="F86" s="160"/>
      <c r="G86" s="100"/>
      <c r="H86" s="100"/>
      <c r="I86" s="159">
        <f t="shared" si="8"/>
        <v>0</v>
      </c>
      <c r="J86" s="201" t="e">
        <f t="shared" si="7"/>
        <v>#DIV/0!</v>
      </c>
      <c r="K86" s="201">
        <f t="shared" si="9"/>
        <v>0</v>
      </c>
    </row>
    <row r="87" spans="1:11" ht="14.25" customHeight="1">
      <c r="A87" s="131"/>
      <c r="B87" s="141" t="s">
        <v>463</v>
      </c>
      <c r="C87" s="100"/>
      <c r="D87" s="100"/>
      <c r="E87" s="100"/>
      <c r="F87" s="100">
        <v>54.65</v>
      </c>
      <c r="G87" s="100">
        <v>54.7</v>
      </c>
      <c r="H87" s="100">
        <v>1606.1</v>
      </c>
      <c r="I87" s="159">
        <f t="shared" si="8"/>
        <v>54.7</v>
      </c>
      <c r="J87" s="201">
        <f t="shared" si="7"/>
        <v>29.388838060384263</v>
      </c>
      <c r="K87" s="201">
        <f t="shared" si="9"/>
        <v>1551.3999999999999</v>
      </c>
    </row>
    <row r="88" spans="1:11" ht="14.25" customHeight="1">
      <c r="A88" s="131"/>
      <c r="B88" s="141" t="s">
        <v>304</v>
      </c>
      <c r="C88" s="100"/>
      <c r="D88" s="100"/>
      <c r="E88" s="100">
        <v>21.1</v>
      </c>
      <c r="F88" s="100">
        <v>21.1</v>
      </c>
      <c r="G88" s="100">
        <v>21.07</v>
      </c>
      <c r="H88" s="100">
        <v>21.07</v>
      </c>
      <c r="I88" s="159">
        <f t="shared" si="8"/>
        <v>-3.0000000000001137E-2</v>
      </c>
      <c r="J88" s="201">
        <f t="shared" si="7"/>
        <v>0.99857819905213263</v>
      </c>
      <c r="K88" s="201">
        <f t="shared" si="9"/>
        <v>0</v>
      </c>
    </row>
    <row r="89" spans="1:11" ht="14.25" hidden="1" customHeight="1">
      <c r="A89" s="131"/>
      <c r="B89" s="131" t="s">
        <v>464</v>
      </c>
      <c r="C89" s="100"/>
      <c r="D89" s="100"/>
      <c r="E89" s="100"/>
      <c r="F89" s="100"/>
      <c r="G89" s="100"/>
      <c r="H89" s="100"/>
      <c r="I89" s="159">
        <f t="shared" si="8"/>
        <v>0</v>
      </c>
      <c r="J89" s="201" t="e">
        <f t="shared" si="7"/>
        <v>#DIV/0!</v>
      </c>
      <c r="K89" s="201">
        <f t="shared" si="9"/>
        <v>0</v>
      </c>
    </row>
    <row r="90" spans="1:11" ht="14.25" customHeight="1">
      <c r="A90" s="131"/>
      <c r="B90" s="131" t="s">
        <v>501</v>
      </c>
      <c r="C90" s="100"/>
      <c r="D90" s="100"/>
      <c r="E90" s="100">
        <v>4.0999999999999996</v>
      </c>
      <c r="F90" s="100">
        <v>92.75</v>
      </c>
      <c r="G90" s="100">
        <v>115.15</v>
      </c>
      <c r="H90" s="100">
        <v>101.8</v>
      </c>
      <c r="I90" s="159">
        <f t="shared" si="8"/>
        <v>111.05000000000001</v>
      </c>
      <c r="J90" s="201">
        <f t="shared" si="7"/>
        <v>1.0975741239892183</v>
      </c>
      <c r="K90" s="201">
        <f t="shared" si="9"/>
        <v>-13.350000000000009</v>
      </c>
    </row>
    <row r="91" spans="1:11" ht="14.25" customHeight="1">
      <c r="A91" s="131"/>
      <c r="B91" s="131" t="s">
        <v>305</v>
      </c>
      <c r="C91" s="100">
        <v>0</v>
      </c>
      <c r="D91" s="100">
        <v>973.33</v>
      </c>
      <c r="E91" s="100"/>
      <c r="F91" s="100">
        <v>2.6</v>
      </c>
      <c r="G91" s="100">
        <v>2.88</v>
      </c>
      <c r="H91" s="100">
        <v>371.18</v>
      </c>
      <c r="I91" s="159">
        <f t="shared" si="8"/>
        <v>2.88</v>
      </c>
      <c r="J91" s="201">
        <f t="shared" si="7"/>
        <v>142.76153846153846</v>
      </c>
      <c r="K91" s="201">
        <f t="shared" si="9"/>
        <v>368.3</v>
      </c>
    </row>
    <row r="92" spans="1:11" ht="14.25" customHeight="1">
      <c r="A92" s="156" t="s">
        <v>306</v>
      </c>
      <c r="B92" s="157" t="s">
        <v>307</v>
      </c>
      <c r="C92" s="60">
        <f>SUM(C95:C139)</f>
        <v>3125.0399999999995</v>
      </c>
      <c r="D92" s="43">
        <f>SUM(D95:D139)</f>
        <v>5973.329999999999</v>
      </c>
      <c r="E92" s="60">
        <f>SUM(E95:E139)</f>
        <v>4042.1000000000008</v>
      </c>
      <c r="F92" s="43">
        <f>SUM(F93:F139)</f>
        <v>6499.56</v>
      </c>
      <c r="G92" s="43">
        <f>SUM(G93:G139)</f>
        <v>6251.03</v>
      </c>
      <c r="H92" s="43">
        <f>SUM(H93:H139)</f>
        <v>4140.3100000000004</v>
      </c>
      <c r="I92" s="159">
        <f t="shared" si="8"/>
        <v>2208.9299999999989</v>
      </c>
      <c r="J92" s="201">
        <f t="shared" si="7"/>
        <v>0.63701389017102694</v>
      </c>
      <c r="K92" s="201">
        <f t="shared" si="9"/>
        <v>-2110.7199999999993</v>
      </c>
    </row>
    <row r="93" spans="1:11" ht="14.25" hidden="1" customHeight="1">
      <c r="A93" s="146"/>
      <c r="B93" s="141" t="s">
        <v>308</v>
      </c>
      <c r="C93" s="160"/>
      <c r="D93" s="16"/>
      <c r="E93" s="160"/>
      <c r="F93" s="100"/>
      <c r="G93" s="160"/>
      <c r="H93" s="160"/>
      <c r="I93" s="159">
        <f t="shared" si="8"/>
        <v>0</v>
      </c>
      <c r="J93" s="201" t="e">
        <f t="shared" si="7"/>
        <v>#DIV/0!</v>
      </c>
      <c r="K93" s="201">
        <f t="shared" si="9"/>
        <v>0</v>
      </c>
    </row>
    <row r="94" spans="1:11" ht="14.25" hidden="1" customHeight="1">
      <c r="A94" s="146"/>
      <c r="B94" s="141" t="s">
        <v>502</v>
      </c>
      <c r="C94" s="160"/>
      <c r="D94" s="16"/>
      <c r="E94" s="160"/>
      <c r="F94" s="100"/>
      <c r="G94" s="160"/>
      <c r="H94" s="160"/>
      <c r="I94" s="159">
        <f t="shared" si="8"/>
        <v>0</v>
      </c>
      <c r="J94" s="201" t="e">
        <f t="shared" si="7"/>
        <v>#DIV/0!</v>
      </c>
      <c r="K94" s="201">
        <f t="shared" si="9"/>
        <v>0</v>
      </c>
    </row>
    <row r="95" spans="1:11" ht="14.25" customHeight="1">
      <c r="A95" s="146"/>
      <c r="B95" s="141" t="s">
        <v>503</v>
      </c>
      <c r="C95" s="160"/>
      <c r="D95" s="100"/>
      <c r="E95" s="160">
        <v>583.20000000000005</v>
      </c>
      <c r="F95" s="100">
        <v>775.8</v>
      </c>
      <c r="G95" s="160">
        <v>778.19</v>
      </c>
      <c r="H95" s="160">
        <v>780.4</v>
      </c>
      <c r="I95" s="159">
        <f t="shared" si="8"/>
        <v>194.99</v>
      </c>
      <c r="J95" s="201">
        <f t="shared" si="7"/>
        <v>1.005929363237948</v>
      </c>
      <c r="K95" s="201">
        <f t="shared" si="9"/>
        <v>2.2099999999999227</v>
      </c>
    </row>
    <row r="96" spans="1:11" ht="14.25" hidden="1" customHeight="1">
      <c r="A96" s="131"/>
      <c r="B96" s="131" t="s">
        <v>309</v>
      </c>
      <c r="C96" s="160"/>
      <c r="D96" s="100"/>
      <c r="E96" s="160"/>
      <c r="F96" s="100"/>
      <c r="G96" s="160"/>
      <c r="H96" s="160"/>
      <c r="I96" s="159">
        <f t="shared" si="8"/>
        <v>0</v>
      </c>
      <c r="J96" s="201" t="e">
        <f t="shared" si="7"/>
        <v>#DIV/0!</v>
      </c>
      <c r="K96" s="201">
        <f t="shared" si="9"/>
        <v>0</v>
      </c>
    </row>
    <row r="97" spans="1:11" ht="14.25" customHeight="1">
      <c r="A97" s="131"/>
      <c r="B97" s="131" t="s">
        <v>310</v>
      </c>
      <c r="C97" s="160"/>
      <c r="D97" s="100">
        <v>29.35</v>
      </c>
      <c r="E97" s="160"/>
      <c r="F97" s="100"/>
      <c r="G97" s="160"/>
      <c r="H97" s="160">
        <v>44.71</v>
      </c>
      <c r="I97" s="159">
        <f t="shared" si="8"/>
        <v>0</v>
      </c>
      <c r="J97" s="201" t="e">
        <f t="shared" si="7"/>
        <v>#DIV/0!</v>
      </c>
      <c r="K97" s="201">
        <f t="shared" si="9"/>
        <v>44.71</v>
      </c>
    </row>
    <row r="98" spans="1:11" ht="14.25" customHeight="1">
      <c r="A98" s="131"/>
      <c r="B98" s="131" t="s">
        <v>311</v>
      </c>
      <c r="C98" s="100">
        <v>9.1999999999999993</v>
      </c>
      <c r="D98" s="100">
        <v>42.1</v>
      </c>
      <c r="E98" s="100">
        <v>38.700000000000003</v>
      </c>
      <c r="F98" s="100">
        <v>72.8</v>
      </c>
      <c r="G98" s="100">
        <v>73.06</v>
      </c>
      <c r="H98" s="100">
        <v>90.9</v>
      </c>
      <c r="I98" s="159">
        <f t="shared" si="8"/>
        <v>34.36</v>
      </c>
      <c r="J98" s="201">
        <f t="shared" si="7"/>
        <v>1.2486263736263739</v>
      </c>
      <c r="K98" s="201">
        <f t="shared" si="9"/>
        <v>17.840000000000003</v>
      </c>
    </row>
    <row r="99" spans="1:11" ht="14.25" customHeight="1">
      <c r="A99" s="131"/>
      <c r="B99" s="131" t="s">
        <v>312</v>
      </c>
      <c r="C99" s="100">
        <v>2918.9</v>
      </c>
      <c r="D99" s="100">
        <v>2742.87</v>
      </c>
      <c r="E99" s="100">
        <v>2918.9</v>
      </c>
      <c r="F99" s="100">
        <v>2925.4</v>
      </c>
      <c r="G99" s="100">
        <v>2925.43</v>
      </c>
      <c r="H99" s="100">
        <v>1105.5999999999999</v>
      </c>
      <c r="I99" s="159">
        <f t="shared" si="8"/>
        <v>6.5299999999997453</v>
      </c>
      <c r="J99" s="201">
        <f t="shared" si="7"/>
        <v>0.37793122308060434</v>
      </c>
      <c r="K99" s="201">
        <f t="shared" si="9"/>
        <v>-1819.83</v>
      </c>
    </row>
    <row r="100" spans="1:11" ht="14.25" customHeight="1">
      <c r="A100" s="131"/>
      <c r="B100" s="131" t="s">
        <v>504</v>
      </c>
      <c r="C100" s="160"/>
      <c r="D100" s="100"/>
      <c r="E100" s="160"/>
      <c r="F100" s="100"/>
      <c r="G100" s="160">
        <v>1.96</v>
      </c>
      <c r="H100" s="160"/>
      <c r="I100" s="159">
        <f t="shared" si="8"/>
        <v>1.96</v>
      </c>
      <c r="J100" s="201"/>
      <c r="K100" s="201">
        <f t="shared" si="9"/>
        <v>-1.96</v>
      </c>
    </row>
    <row r="101" spans="1:11" ht="14.25" hidden="1" customHeight="1">
      <c r="A101" s="131"/>
      <c r="B101" s="131" t="s">
        <v>586</v>
      </c>
      <c r="C101" s="160"/>
      <c r="D101" s="100"/>
      <c r="E101" s="160"/>
      <c r="F101" s="100"/>
      <c r="G101" s="160"/>
      <c r="H101" s="160"/>
      <c r="I101" s="159">
        <f t="shared" si="8"/>
        <v>0</v>
      </c>
      <c r="J101" s="201" t="e">
        <f t="shared" si="7"/>
        <v>#DIV/0!</v>
      </c>
      <c r="K101" s="201">
        <f t="shared" si="9"/>
        <v>0</v>
      </c>
    </row>
    <row r="102" spans="1:11" ht="14.25" hidden="1" customHeight="1">
      <c r="A102" s="131"/>
      <c r="B102" s="131" t="s">
        <v>313</v>
      </c>
      <c r="C102" s="160"/>
      <c r="D102" s="100"/>
      <c r="E102" s="160"/>
      <c r="F102" s="100"/>
      <c r="G102" s="160"/>
      <c r="H102" s="160"/>
      <c r="I102" s="159">
        <f t="shared" si="8"/>
        <v>0</v>
      </c>
      <c r="J102" s="201" t="e">
        <f t="shared" si="7"/>
        <v>#DIV/0!</v>
      </c>
      <c r="K102" s="201">
        <f t="shared" si="9"/>
        <v>0</v>
      </c>
    </row>
    <row r="103" spans="1:11" ht="14.25" hidden="1" customHeight="1">
      <c r="A103" s="131"/>
      <c r="B103" s="131" t="s">
        <v>314</v>
      </c>
      <c r="C103" s="160"/>
      <c r="D103" s="100"/>
      <c r="E103" s="160"/>
      <c r="F103" s="100"/>
      <c r="G103" s="160"/>
      <c r="H103" s="160"/>
      <c r="I103" s="159">
        <f t="shared" si="8"/>
        <v>0</v>
      </c>
      <c r="J103" s="201" t="e">
        <f t="shared" si="7"/>
        <v>#DIV/0!</v>
      </c>
      <c r="K103" s="201">
        <f t="shared" si="9"/>
        <v>0</v>
      </c>
    </row>
    <row r="104" spans="1:11" ht="14.25" hidden="1" customHeight="1">
      <c r="A104" s="131"/>
      <c r="B104" s="131" t="s">
        <v>315</v>
      </c>
      <c r="C104" s="160"/>
      <c r="D104" s="100"/>
      <c r="E104" s="160"/>
      <c r="F104" s="100"/>
      <c r="G104" s="160"/>
      <c r="H104" s="160"/>
      <c r="I104" s="159">
        <f t="shared" si="8"/>
        <v>0</v>
      </c>
      <c r="J104" s="201" t="e">
        <f t="shared" si="7"/>
        <v>#DIV/0!</v>
      </c>
      <c r="K104" s="201">
        <f t="shared" si="9"/>
        <v>0</v>
      </c>
    </row>
    <row r="105" spans="1:11" ht="14.25" hidden="1" customHeight="1">
      <c r="A105" s="131"/>
      <c r="B105" s="131" t="s">
        <v>316</v>
      </c>
      <c r="C105" s="160"/>
      <c r="D105" s="100"/>
      <c r="E105" s="160"/>
      <c r="F105" s="100"/>
      <c r="G105" s="160"/>
      <c r="H105" s="160"/>
      <c r="I105" s="159">
        <f t="shared" si="8"/>
        <v>0</v>
      </c>
      <c r="J105" s="201" t="e">
        <f t="shared" si="7"/>
        <v>#DIV/0!</v>
      </c>
      <c r="K105" s="201">
        <f t="shared" si="9"/>
        <v>0</v>
      </c>
    </row>
    <row r="106" spans="1:11" ht="14.25" hidden="1" customHeight="1">
      <c r="A106" s="131"/>
      <c r="B106" s="131" t="s">
        <v>317</v>
      </c>
      <c r="C106" s="160"/>
      <c r="D106" s="100"/>
      <c r="E106" s="160"/>
      <c r="F106" s="100"/>
      <c r="G106" s="160"/>
      <c r="H106" s="160"/>
      <c r="I106" s="159">
        <f t="shared" si="8"/>
        <v>0</v>
      </c>
      <c r="J106" s="201" t="e">
        <f t="shared" si="7"/>
        <v>#DIV/0!</v>
      </c>
      <c r="K106" s="201">
        <f t="shared" si="9"/>
        <v>0</v>
      </c>
    </row>
    <row r="107" spans="1:11" ht="14.25" customHeight="1">
      <c r="A107" s="131"/>
      <c r="B107" s="131" t="s">
        <v>505</v>
      </c>
      <c r="C107" s="100">
        <v>57</v>
      </c>
      <c r="D107" s="100"/>
      <c r="E107" s="100">
        <v>113.3</v>
      </c>
      <c r="F107" s="100">
        <v>121.1</v>
      </c>
      <c r="G107" s="100">
        <v>123.7</v>
      </c>
      <c r="H107" s="100">
        <v>128.65</v>
      </c>
      <c r="I107" s="159">
        <f t="shared" si="8"/>
        <v>10.400000000000006</v>
      </c>
      <c r="J107" s="201">
        <f t="shared" si="7"/>
        <v>1.0623451692815855</v>
      </c>
      <c r="K107" s="201">
        <f t="shared" si="9"/>
        <v>4.9500000000000028</v>
      </c>
    </row>
    <row r="108" spans="1:11" ht="14.25" customHeight="1">
      <c r="A108" s="131"/>
      <c r="B108" s="131" t="s">
        <v>468</v>
      </c>
      <c r="C108" s="160"/>
      <c r="D108" s="100">
        <v>3.01</v>
      </c>
      <c r="E108" s="160">
        <v>3</v>
      </c>
      <c r="F108" s="100">
        <v>3.01</v>
      </c>
      <c r="G108" s="160">
        <v>3</v>
      </c>
      <c r="H108" s="160">
        <v>3</v>
      </c>
      <c r="I108" s="159">
        <f t="shared" si="8"/>
        <v>0</v>
      </c>
      <c r="J108" s="201">
        <f t="shared" si="7"/>
        <v>0.99667774086378746</v>
      </c>
      <c r="K108" s="201">
        <f t="shared" si="9"/>
        <v>0</v>
      </c>
    </row>
    <row r="109" spans="1:11" ht="14.25" hidden="1" customHeight="1">
      <c r="A109" s="131"/>
      <c r="B109" s="131" t="s">
        <v>535</v>
      </c>
      <c r="C109" s="100"/>
      <c r="D109" s="100"/>
      <c r="E109" s="100"/>
      <c r="F109" s="100"/>
      <c r="G109" s="100"/>
      <c r="H109" s="100"/>
      <c r="I109" s="159">
        <f t="shared" si="8"/>
        <v>0</v>
      </c>
      <c r="J109" s="201"/>
      <c r="K109" s="201">
        <f t="shared" si="9"/>
        <v>0</v>
      </c>
    </row>
    <row r="110" spans="1:11" ht="14.25" hidden="1" customHeight="1">
      <c r="A110" s="131"/>
      <c r="B110" s="131" t="s">
        <v>318</v>
      </c>
      <c r="C110" s="160"/>
      <c r="D110" s="100"/>
      <c r="E110" s="160"/>
      <c r="F110" s="100"/>
      <c r="G110" s="160"/>
      <c r="H110" s="160"/>
      <c r="I110" s="159">
        <f t="shared" si="8"/>
        <v>0</v>
      </c>
      <c r="J110" s="201"/>
      <c r="K110" s="201">
        <f t="shared" si="9"/>
        <v>0</v>
      </c>
    </row>
    <row r="111" spans="1:11" ht="14.25" customHeight="1">
      <c r="A111" s="131"/>
      <c r="B111" s="131" t="s">
        <v>319</v>
      </c>
      <c r="C111" s="160"/>
      <c r="D111" s="100"/>
      <c r="E111" s="160"/>
      <c r="F111" s="100"/>
      <c r="G111" s="160">
        <v>1.68</v>
      </c>
      <c r="H111" s="160">
        <v>3.3</v>
      </c>
      <c r="I111" s="159">
        <f t="shared" si="8"/>
        <v>1.68</v>
      </c>
      <c r="J111" s="201"/>
      <c r="K111" s="201">
        <f t="shared" si="9"/>
        <v>1.6199999999999999</v>
      </c>
    </row>
    <row r="112" spans="1:11" ht="15.75" hidden="1" customHeight="1">
      <c r="A112" s="131"/>
      <c r="B112" s="131" t="s">
        <v>320</v>
      </c>
      <c r="C112" s="160">
        <v>9.0399999999999991</v>
      </c>
      <c r="D112" s="160">
        <v>9.0399999999999991</v>
      </c>
      <c r="E112" s="160"/>
      <c r="F112" s="100"/>
      <c r="G112" s="160"/>
      <c r="H112" s="160"/>
      <c r="I112" s="159">
        <f t="shared" si="8"/>
        <v>0</v>
      </c>
      <c r="J112" s="201"/>
      <c r="K112" s="201">
        <f t="shared" si="9"/>
        <v>0</v>
      </c>
    </row>
    <row r="113" spans="1:11" ht="14.25" hidden="1" customHeight="1">
      <c r="A113" s="131"/>
      <c r="B113" s="131" t="s">
        <v>321</v>
      </c>
      <c r="C113" s="100"/>
      <c r="D113" s="100"/>
      <c r="E113" s="100"/>
      <c r="F113" s="100"/>
      <c r="G113" s="100"/>
      <c r="H113" s="100"/>
      <c r="I113" s="159">
        <f t="shared" si="8"/>
        <v>0</v>
      </c>
      <c r="J113" s="201"/>
      <c r="K113" s="201">
        <f t="shared" si="9"/>
        <v>0</v>
      </c>
    </row>
    <row r="114" spans="1:11" ht="14.25" hidden="1" customHeight="1">
      <c r="A114" s="131"/>
      <c r="B114" s="131" t="s">
        <v>532</v>
      </c>
      <c r="C114" s="160"/>
      <c r="D114" s="100">
        <v>12.2</v>
      </c>
      <c r="E114" s="160"/>
      <c r="F114" s="100"/>
      <c r="G114" s="160"/>
      <c r="H114" s="160"/>
      <c r="I114" s="159">
        <f t="shared" si="8"/>
        <v>0</v>
      </c>
      <c r="J114" s="201"/>
      <c r="K114" s="201">
        <f t="shared" si="9"/>
        <v>0</v>
      </c>
    </row>
    <row r="115" spans="1:11" ht="14.25" hidden="1" customHeight="1">
      <c r="A115" s="131"/>
      <c r="B115" s="131" t="s">
        <v>534</v>
      </c>
      <c r="C115" s="160"/>
      <c r="D115" s="100"/>
      <c r="E115" s="160"/>
      <c r="F115" s="100"/>
      <c r="G115" s="160"/>
      <c r="H115" s="160"/>
      <c r="I115" s="159">
        <f t="shared" si="8"/>
        <v>0</v>
      </c>
      <c r="J115" s="201"/>
      <c r="K115" s="201">
        <f t="shared" si="9"/>
        <v>0</v>
      </c>
    </row>
    <row r="116" spans="1:11" ht="14.25" customHeight="1">
      <c r="A116" s="131"/>
      <c r="B116" s="131" t="s">
        <v>473</v>
      </c>
      <c r="C116" s="160"/>
      <c r="D116" s="100">
        <v>1.1399999999999999</v>
      </c>
      <c r="E116" s="160">
        <v>0.5</v>
      </c>
      <c r="F116" s="100">
        <v>14.65</v>
      </c>
      <c r="G116" s="160">
        <v>9.6</v>
      </c>
      <c r="H116" s="100">
        <v>72.8</v>
      </c>
      <c r="I116" s="159">
        <f t="shared" si="8"/>
        <v>9.1</v>
      </c>
      <c r="J116" s="201">
        <f t="shared" si="7"/>
        <v>4.9692832764505113</v>
      </c>
      <c r="K116" s="201">
        <f t="shared" si="9"/>
        <v>63.199999999999996</v>
      </c>
    </row>
    <row r="117" spans="1:11" ht="14.25" customHeight="1">
      <c r="A117" s="131"/>
      <c r="B117" s="131" t="s">
        <v>506</v>
      </c>
      <c r="C117" s="160"/>
      <c r="D117" s="100"/>
      <c r="E117" s="160">
        <v>3.5</v>
      </c>
      <c r="F117" s="55">
        <v>7</v>
      </c>
      <c r="G117" s="160"/>
      <c r="H117" s="55"/>
      <c r="I117" s="159">
        <f t="shared" si="8"/>
        <v>-3.5</v>
      </c>
      <c r="J117" s="201">
        <f t="shared" si="7"/>
        <v>0</v>
      </c>
      <c r="K117" s="201">
        <f t="shared" si="9"/>
        <v>0</v>
      </c>
    </row>
    <row r="118" spans="1:11" ht="14.25" customHeight="1">
      <c r="A118" s="131"/>
      <c r="B118" s="131" t="s">
        <v>472</v>
      </c>
      <c r="C118" s="55"/>
      <c r="D118" s="100">
        <v>2.59</v>
      </c>
      <c r="E118" s="55"/>
      <c r="F118" s="100"/>
      <c r="G118" s="55"/>
      <c r="H118" s="55">
        <v>151.9</v>
      </c>
      <c r="I118" s="159">
        <f t="shared" si="8"/>
        <v>0</v>
      </c>
      <c r="J118" s="201" t="e">
        <f t="shared" si="7"/>
        <v>#DIV/0!</v>
      </c>
      <c r="K118" s="201">
        <f t="shared" si="9"/>
        <v>151.9</v>
      </c>
    </row>
    <row r="119" spans="1:11" ht="14.25" customHeight="1">
      <c r="A119" s="131"/>
      <c r="B119" s="131" t="s">
        <v>507</v>
      </c>
      <c r="C119" s="100"/>
      <c r="D119" s="100">
        <v>107.4</v>
      </c>
      <c r="E119" s="100">
        <v>107.4</v>
      </c>
      <c r="F119" s="100"/>
      <c r="G119" s="100"/>
      <c r="H119" s="100"/>
      <c r="I119" s="159">
        <f t="shared" si="8"/>
        <v>-107.4</v>
      </c>
      <c r="J119" s="201"/>
      <c r="K119" s="201">
        <f t="shared" si="9"/>
        <v>0</v>
      </c>
    </row>
    <row r="120" spans="1:11" ht="14.25" customHeight="1">
      <c r="A120" s="131"/>
      <c r="B120" s="131" t="s">
        <v>533</v>
      </c>
      <c r="C120" s="160"/>
      <c r="D120" s="100"/>
      <c r="E120" s="160"/>
      <c r="F120" s="100"/>
      <c r="G120" s="160"/>
      <c r="H120" s="160">
        <v>0.12</v>
      </c>
      <c r="I120" s="159">
        <f t="shared" si="8"/>
        <v>0</v>
      </c>
      <c r="J120" s="201"/>
      <c r="K120" s="201">
        <f t="shared" si="9"/>
        <v>0.12</v>
      </c>
    </row>
    <row r="121" spans="1:11" ht="14.25" customHeight="1">
      <c r="A121" s="131"/>
      <c r="B121" s="131" t="s">
        <v>508</v>
      </c>
      <c r="C121" s="160"/>
      <c r="D121" s="100"/>
      <c r="E121" s="160">
        <v>2.9</v>
      </c>
      <c r="F121" s="100"/>
      <c r="G121" s="160"/>
      <c r="H121" s="160"/>
      <c r="I121" s="159">
        <f t="shared" si="8"/>
        <v>-2.9</v>
      </c>
      <c r="J121" s="201"/>
      <c r="K121" s="201">
        <f t="shared" si="9"/>
        <v>0</v>
      </c>
    </row>
    <row r="122" spans="1:11" ht="14.25" hidden="1" customHeight="1">
      <c r="A122" s="131"/>
      <c r="B122" s="131" t="s">
        <v>475</v>
      </c>
      <c r="C122" s="160"/>
      <c r="D122" s="100"/>
      <c r="E122" s="160"/>
      <c r="F122" s="100"/>
      <c r="G122" s="160"/>
      <c r="H122" s="160"/>
      <c r="I122" s="159">
        <f t="shared" si="8"/>
        <v>0</v>
      </c>
      <c r="J122" s="201" t="e">
        <f t="shared" si="7"/>
        <v>#DIV/0!</v>
      </c>
      <c r="K122" s="201">
        <f t="shared" si="9"/>
        <v>0</v>
      </c>
    </row>
    <row r="123" spans="1:11" ht="14.25" hidden="1" customHeight="1">
      <c r="A123" s="131"/>
      <c r="B123" s="131" t="s">
        <v>322</v>
      </c>
      <c r="C123" s="100">
        <v>79.2</v>
      </c>
      <c r="D123" s="100">
        <v>82.3</v>
      </c>
      <c r="E123" s="100"/>
      <c r="F123" s="100"/>
      <c r="G123" s="100"/>
      <c r="H123" s="100"/>
      <c r="I123" s="159">
        <f t="shared" si="8"/>
        <v>0</v>
      </c>
      <c r="J123" s="201" t="e">
        <f t="shared" si="7"/>
        <v>#DIV/0!</v>
      </c>
      <c r="K123" s="201">
        <f t="shared" si="9"/>
        <v>0</v>
      </c>
    </row>
    <row r="124" spans="1:11" ht="14.25" customHeight="1">
      <c r="A124" s="131"/>
      <c r="B124" s="131" t="s">
        <v>509</v>
      </c>
      <c r="C124" s="160"/>
      <c r="D124" s="100"/>
      <c r="E124" s="160"/>
      <c r="F124" s="100">
        <v>2</v>
      </c>
      <c r="G124" s="160"/>
      <c r="H124" s="160"/>
      <c r="I124" s="159">
        <f t="shared" si="8"/>
        <v>0</v>
      </c>
      <c r="J124" s="201">
        <f t="shared" si="7"/>
        <v>0</v>
      </c>
      <c r="K124" s="201">
        <f t="shared" si="9"/>
        <v>0</v>
      </c>
    </row>
    <row r="125" spans="1:11" ht="14.25" customHeight="1">
      <c r="A125" s="131"/>
      <c r="B125" s="131" t="s">
        <v>588</v>
      </c>
      <c r="C125" s="160"/>
      <c r="D125" s="100"/>
      <c r="E125" s="160"/>
      <c r="F125" s="100"/>
      <c r="G125" s="160"/>
      <c r="H125" s="160">
        <v>6.44</v>
      </c>
      <c r="I125" s="159">
        <f t="shared" si="8"/>
        <v>0</v>
      </c>
      <c r="J125" s="201" t="e">
        <f t="shared" si="7"/>
        <v>#DIV/0!</v>
      </c>
      <c r="K125" s="201">
        <f t="shared" si="9"/>
        <v>6.44</v>
      </c>
    </row>
    <row r="126" spans="1:11" ht="14.25" hidden="1" customHeight="1">
      <c r="A126" s="131"/>
      <c r="B126" s="131" t="s">
        <v>323</v>
      </c>
      <c r="C126" s="160"/>
      <c r="D126" s="100"/>
      <c r="E126" s="160"/>
      <c r="F126" s="100"/>
      <c r="G126" s="160"/>
      <c r="H126" s="160"/>
      <c r="I126" s="159">
        <f t="shared" si="8"/>
        <v>0</v>
      </c>
      <c r="J126" s="201" t="e">
        <f t="shared" si="7"/>
        <v>#DIV/0!</v>
      </c>
      <c r="K126" s="201">
        <f t="shared" si="9"/>
        <v>0</v>
      </c>
    </row>
    <row r="127" spans="1:11" ht="14.25" customHeight="1">
      <c r="A127" s="131"/>
      <c r="B127" s="131" t="s">
        <v>324</v>
      </c>
      <c r="C127" s="160">
        <v>24.4</v>
      </c>
      <c r="D127" s="100">
        <v>2237.08</v>
      </c>
      <c r="E127" s="160"/>
      <c r="F127" s="100">
        <v>1690.46</v>
      </c>
      <c r="G127" s="160">
        <v>1197.24</v>
      </c>
      <c r="H127" s="100">
        <v>499.9</v>
      </c>
      <c r="I127" s="159">
        <f t="shared" si="8"/>
        <v>1197.24</v>
      </c>
      <c r="J127" s="201">
        <f t="shared" si="7"/>
        <v>0.29571832518959335</v>
      </c>
      <c r="K127" s="201">
        <f t="shared" si="9"/>
        <v>-697.34</v>
      </c>
    </row>
    <row r="128" spans="1:11" ht="14.25" hidden="1" customHeight="1">
      <c r="A128" s="131"/>
      <c r="B128" s="14" t="s">
        <v>325</v>
      </c>
      <c r="C128" s="160">
        <v>12.2</v>
      </c>
      <c r="D128" s="100">
        <v>0.11</v>
      </c>
      <c r="E128" s="160"/>
      <c r="F128" s="100"/>
      <c r="G128" s="160"/>
      <c r="H128" s="160"/>
      <c r="I128" s="159">
        <f t="shared" si="8"/>
        <v>0</v>
      </c>
      <c r="J128" s="201"/>
      <c r="K128" s="201">
        <f t="shared" si="9"/>
        <v>0</v>
      </c>
    </row>
    <row r="129" spans="1:11" ht="14.25" hidden="1" customHeight="1">
      <c r="A129" s="131"/>
      <c r="B129" s="14" t="s">
        <v>476</v>
      </c>
      <c r="C129" s="160"/>
      <c r="D129" s="100"/>
      <c r="E129" s="160"/>
      <c r="F129" s="100"/>
      <c r="G129" s="160"/>
      <c r="H129" s="160"/>
      <c r="I129" s="159">
        <f t="shared" si="8"/>
        <v>0</v>
      </c>
      <c r="J129" s="201" t="e">
        <f t="shared" si="7"/>
        <v>#DIV/0!</v>
      </c>
      <c r="K129" s="201">
        <f t="shared" si="9"/>
        <v>0</v>
      </c>
    </row>
    <row r="130" spans="1:11" ht="14.25" customHeight="1">
      <c r="A130" s="131"/>
      <c r="B130" s="14" t="s">
        <v>477</v>
      </c>
      <c r="C130" s="100"/>
      <c r="D130" s="100">
        <v>46</v>
      </c>
      <c r="E130" s="100"/>
      <c r="F130" s="100"/>
      <c r="G130" s="100"/>
      <c r="H130" s="100">
        <v>43.16</v>
      </c>
      <c r="I130" s="159">
        <f t="shared" si="8"/>
        <v>0</v>
      </c>
      <c r="J130" s="201" t="e">
        <f t="shared" si="7"/>
        <v>#DIV/0!</v>
      </c>
      <c r="K130" s="201">
        <f t="shared" si="9"/>
        <v>43.16</v>
      </c>
    </row>
    <row r="131" spans="1:11" ht="14.25" hidden="1" customHeight="1">
      <c r="A131" s="131"/>
      <c r="B131" s="14" t="s">
        <v>326</v>
      </c>
      <c r="C131" s="160"/>
      <c r="D131" s="100"/>
      <c r="E131" s="160"/>
      <c r="F131" s="100"/>
      <c r="G131" s="160"/>
      <c r="H131" s="160"/>
      <c r="I131" s="159">
        <f t="shared" si="8"/>
        <v>0</v>
      </c>
      <c r="J131" s="201" t="e">
        <f t="shared" si="7"/>
        <v>#DIV/0!</v>
      </c>
      <c r="K131" s="201">
        <f t="shared" si="9"/>
        <v>0</v>
      </c>
    </row>
    <row r="132" spans="1:11" ht="14.25" hidden="1" customHeight="1">
      <c r="A132" s="131"/>
      <c r="B132" s="14" t="s">
        <v>478</v>
      </c>
      <c r="C132" s="160"/>
      <c r="D132" s="100"/>
      <c r="E132" s="160"/>
      <c r="F132" s="100"/>
      <c r="G132" s="160"/>
      <c r="H132" s="160"/>
      <c r="I132" s="159">
        <f t="shared" si="8"/>
        <v>0</v>
      </c>
      <c r="J132" s="201" t="e">
        <f t="shared" si="7"/>
        <v>#DIV/0!</v>
      </c>
      <c r="K132" s="201">
        <f t="shared" si="9"/>
        <v>0</v>
      </c>
    </row>
    <row r="133" spans="1:11" ht="14.25" customHeight="1">
      <c r="A133" s="131"/>
      <c r="B133" s="131" t="s">
        <v>510</v>
      </c>
      <c r="C133" s="160"/>
      <c r="D133" s="100">
        <v>7.29</v>
      </c>
      <c r="E133" s="160"/>
      <c r="F133" s="100"/>
      <c r="G133" s="160">
        <v>2.2000000000000002</v>
      </c>
      <c r="H133" s="160"/>
      <c r="I133" s="159">
        <f t="shared" si="8"/>
        <v>2.2000000000000002</v>
      </c>
      <c r="J133" s="201" t="e">
        <f t="shared" si="7"/>
        <v>#DIV/0!</v>
      </c>
      <c r="K133" s="201">
        <f t="shared" si="9"/>
        <v>-2.2000000000000002</v>
      </c>
    </row>
    <row r="134" spans="1:11" ht="14.25" hidden="1" customHeight="1">
      <c r="A134" s="131"/>
      <c r="B134" s="131" t="s">
        <v>479</v>
      </c>
      <c r="C134" s="160"/>
      <c r="D134" s="100"/>
      <c r="E134" s="160"/>
      <c r="F134" s="100"/>
      <c r="G134" s="160"/>
      <c r="H134" s="160"/>
      <c r="I134" s="159">
        <f t="shared" si="8"/>
        <v>0</v>
      </c>
      <c r="J134" s="201" t="e">
        <f t="shared" si="7"/>
        <v>#DIV/0!</v>
      </c>
      <c r="K134" s="201">
        <f t="shared" si="9"/>
        <v>0</v>
      </c>
    </row>
    <row r="135" spans="1:11">
      <c r="A135" s="131"/>
      <c r="B135" s="131" t="s">
        <v>587</v>
      </c>
      <c r="C135" s="160"/>
      <c r="D135" s="100"/>
      <c r="E135" s="160"/>
      <c r="F135" s="100"/>
      <c r="G135" s="160"/>
      <c r="H135" s="160">
        <v>2.5299999999999998</v>
      </c>
      <c r="I135" s="159">
        <f t="shared" si="8"/>
        <v>0</v>
      </c>
      <c r="J135" s="201" t="e">
        <f t="shared" ref="J135:J143" si="12">H135/F135</f>
        <v>#DIV/0!</v>
      </c>
      <c r="K135" s="201">
        <f t="shared" si="9"/>
        <v>2.5299999999999998</v>
      </c>
    </row>
    <row r="136" spans="1:11" ht="14.25" hidden="1" customHeight="1">
      <c r="A136" s="131"/>
      <c r="B136" s="131" t="s">
        <v>327</v>
      </c>
      <c r="C136" s="160"/>
      <c r="D136" s="100">
        <v>29.19</v>
      </c>
      <c r="E136" s="160"/>
      <c r="F136" s="100"/>
      <c r="G136" s="160"/>
      <c r="H136" s="160"/>
      <c r="I136" s="159">
        <f t="shared" ref="I136:I143" si="13">G136-E136</f>
        <v>0</v>
      </c>
      <c r="J136" s="201" t="e">
        <f t="shared" si="12"/>
        <v>#DIV/0!</v>
      </c>
      <c r="K136" s="201">
        <f t="shared" ref="K136:K143" si="14">H136-G136</f>
        <v>0</v>
      </c>
    </row>
    <row r="137" spans="1:11" ht="14.25" customHeight="1">
      <c r="A137" s="131"/>
      <c r="B137" s="131" t="s">
        <v>467</v>
      </c>
      <c r="C137" s="160"/>
      <c r="D137" s="100">
        <v>606.52</v>
      </c>
      <c r="E137" s="160">
        <v>267.39999999999998</v>
      </c>
      <c r="F137" s="100">
        <v>884.04</v>
      </c>
      <c r="G137" s="160">
        <v>1131.67</v>
      </c>
      <c r="H137" s="100">
        <v>1203.5999999999999</v>
      </c>
      <c r="I137" s="159">
        <f t="shared" si="13"/>
        <v>864.2700000000001</v>
      </c>
      <c r="J137" s="201">
        <f t="shared" si="12"/>
        <v>1.3614768562508484</v>
      </c>
      <c r="K137" s="201">
        <f t="shared" si="14"/>
        <v>71.929999999999836</v>
      </c>
    </row>
    <row r="138" spans="1:11" ht="14.25" customHeight="1">
      <c r="A138" s="131"/>
      <c r="B138" s="131" t="s">
        <v>481</v>
      </c>
      <c r="C138" s="100">
        <v>4.0999999999999996</v>
      </c>
      <c r="D138" s="100">
        <v>4.0999999999999996</v>
      </c>
      <c r="E138" s="100">
        <v>3.3</v>
      </c>
      <c r="F138" s="100">
        <v>3.3</v>
      </c>
      <c r="G138" s="100">
        <v>3.3</v>
      </c>
      <c r="H138" s="100">
        <v>3.3</v>
      </c>
      <c r="I138" s="159">
        <f t="shared" si="13"/>
        <v>0</v>
      </c>
      <c r="J138" s="201">
        <f t="shared" si="12"/>
        <v>1</v>
      </c>
      <c r="K138" s="201">
        <f t="shared" si="14"/>
        <v>0</v>
      </c>
    </row>
    <row r="139" spans="1:11" ht="14.25" customHeight="1">
      <c r="A139" s="131"/>
      <c r="B139" s="131" t="s">
        <v>354</v>
      </c>
      <c r="C139" s="100">
        <v>11</v>
      </c>
      <c r="D139" s="100">
        <v>11.04</v>
      </c>
      <c r="E139" s="160"/>
      <c r="F139" s="100"/>
      <c r="G139" s="160"/>
      <c r="H139" s="160"/>
      <c r="I139" s="159">
        <f t="shared" si="13"/>
        <v>0</v>
      </c>
      <c r="J139" s="201"/>
      <c r="K139" s="201">
        <f t="shared" si="14"/>
        <v>0</v>
      </c>
    </row>
    <row r="140" spans="1:11" ht="14.25" customHeight="1">
      <c r="A140" s="161"/>
      <c r="B140" s="162" t="s">
        <v>328</v>
      </c>
      <c r="C140" s="60">
        <f t="shared" ref="C140:H140" si="15">C6+C19+C37+C74+C82+C92</f>
        <v>5847.2899999999991</v>
      </c>
      <c r="D140" s="60">
        <f t="shared" si="15"/>
        <v>9739.869999999999</v>
      </c>
      <c r="E140" s="60">
        <f t="shared" si="15"/>
        <v>6928.8000000000011</v>
      </c>
      <c r="F140" s="43">
        <f t="shared" si="15"/>
        <v>9275.6200000000008</v>
      </c>
      <c r="G140" s="43">
        <f t="shared" si="15"/>
        <v>9031.75</v>
      </c>
      <c r="H140" s="43">
        <f t="shared" si="15"/>
        <v>8702.82</v>
      </c>
      <c r="I140" s="159">
        <f t="shared" si="13"/>
        <v>2102.9499999999989</v>
      </c>
      <c r="J140" s="201">
        <f t="shared" si="12"/>
        <v>0.93824671558343253</v>
      </c>
      <c r="K140" s="201">
        <f t="shared" si="14"/>
        <v>-328.93000000000029</v>
      </c>
    </row>
    <row r="141" spans="1:11" ht="14.25" customHeight="1">
      <c r="A141" s="146" t="s">
        <v>329</v>
      </c>
      <c r="B141" s="148" t="s">
        <v>330</v>
      </c>
      <c r="C141" s="16">
        <v>359.5</v>
      </c>
      <c r="D141" s="16">
        <v>722.74</v>
      </c>
      <c r="E141" s="16">
        <v>539.79999999999995</v>
      </c>
      <c r="F141" s="16">
        <v>3613.36</v>
      </c>
      <c r="G141" s="16">
        <v>4013.8</v>
      </c>
      <c r="H141" s="16">
        <v>340.5</v>
      </c>
      <c r="I141" s="159">
        <f t="shared" si="13"/>
        <v>3474</v>
      </c>
      <c r="J141" s="201">
        <f t="shared" si="12"/>
        <v>9.423362189208935E-2</v>
      </c>
      <c r="K141" s="201">
        <f t="shared" si="14"/>
        <v>-3673.3</v>
      </c>
    </row>
    <row r="142" spans="1:11" ht="14.25" customHeight="1">
      <c r="A142" s="146" t="s">
        <v>331</v>
      </c>
      <c r="B142" s="148" t="s">
        <v>332</v>
      </c>
      <c r="C142" s="16">
        <v>3647.7</v>
      </c>
      <c r="D142" s="16">
        <v>3730.44</v>
      </c>
      <c r="E142" s="16">
        <v>5239.8</v>
      </c>
      <c r="F142" s="16">
        <v>3542.75</v>
      </c>
      <c r="G142" s="16">
        <v>4676.6000000000004</v>
      </c>
      <c r="H142" s="16">
        <v>5021</v>
      </c>
      <c r="I142" s="159">
        <f t="shared" si="13"/>
        <v>-563.19999999999982</v>
      </c>
      <c r="J142" s="201">
        <f t="shared" si="12"/>
        <v>1.4172606026391927</v>
      </c>
      <c r="K142" s="201">
        <f t="shared" si="14"/>
        <v>344.39999999999964</v>
      </c>
    </row>
    <row r="143" spans="1:11" ht="14.25" customHeight="1">
      <c r="A143" s="156"/>
      <c r="B143" s="157" t="s">
        <v>333</v>
      </c>
      <c r="C143" s="60">
        <f>C140+C142+C141</f>
        <v>9854.489999999998</v>
      </c>
      <c r="D143" s="43">
        <f>D142+D141+D140</f>
        <v>14193.05</v>
      </c>
      <c r="E143" s="60">
        <f>E140+E142+E141</f>
        <v>12708.400000000001</v>
      </c>
      <c r="F143" s="43">
        <f>F140+F142+F141</f>
        <v>16431.73</v>
      </c>
      <c r="G143" s="43">
        <f>G140+G142+G141</f>
        <v>17722.150000000001</v>
      </c>
      <c r="H143" s="43">
        <f>H140+H142+H141</f>
        <v>14064.32</v>
      </c>
      <c r="I143" s="159">
        <f t="shared" si="13"/>
        <v>5013.75</v>
      </c>
      <c r="J143" s="201">
        <f t="shared" si="12"/>
        <v>0.85592448269293619</v>
      </c>
      <c r="K143" s="201">
        <f t="shared" si="14"/>
        <v>-3657.8300000000017</v>
      </c>
    </row>
  </sheetData>
  <mergeCells count="7">
    <mergeCell ref="B2:K2"/>
    <mergeCell ref="K3:K5"/>
    <mergeCell ref="A3:A5"/>
    <mergeCell ref="B3:B5"/>
    <mergeCell ref="C3:H4"/>
    <mergeCell ref="I3:I5"/>
    <mergeCell ref="J3:J5"/>
  </mergeCells>
  <pageMargins left="0.5" right="0.19685039370078741" top="0.35433070866141736" bottom="0.19685039370078741" header="0.35433070866141736" footer="0.19685039370078741"/>
  <pageSetup paperSize="9" scale="81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4">
    <tabColor rgb="FF00B050"/>
  </sheetPr>
  <dimension ref="A1:DB153"/>
  <sheetViews>
    <sheetView view="pageBreakPreview" zoomScale="60" workbookViewId="0">
      <pane xSplit="3" ySplit="5" topLeftCell="D6" activePane="bottomRight" state="frozen"/>
      <selection activeCell="E21" sqref="E21"/>
      <selection pane="topRight" activeCell="E21" sqref="E21"/>
      <selection pane="bottomLeft" activeCell="E21" sqref="E21"/>
      <selection pane="bottomRight" activeCell="O148" sqref="O148"/>
    </sheetView>
  </sheetViews>
  <sheetFormatPr defaultRowHeight="12.75"/>
  <cols>
    <col min="1" max="1" width="4.85546875" style="204" customWidth="1"/>
    <col min="2" max="2" width="31" style="224" customWidth="1"/>
    <col min="3" max="3" width="7.7109375" style="225" customWidth="1"/>
    <col min="4" max="5" width="7.42578125" style="226" customWidth="1"/>
    <col min="6" max="6" width="8.85546875" style="204" customWidth="1"/>
    <col min="7" max="7" width="5.85546875" style="204" customWidth="1"/>
    <col min="8" max="8" width="7.140625" style="226" customWidth="1"/>
    <col min="9" max="9" width="6.5703125" style="226" customWidth="1"/>
    <col min="10" max="10" width="6.7109375" style="204" customWidth="1"/>
    <col min="11" max="11" width="4" style="204" customWidth="1"/>
    <col min="12" max="12" width="7.7109375" style="226" customWidth="1"/>
    <col min="13" max="13" width="7.42578125" style="226" customWidth="1"/>
    <col min="14" max="14" width="7.42578125" style="204" customWidth="1"/>
    <col min="15" max="15" width="5.85546875" style="204" customWidth="1"/>
    <col min="16" max="16" width="7.140625" style="226" customWidth="1"/>
    <col min="17" max="17" width="6.7109375" style="226" customWidth="1"/>
    <col min="18" max="18" width="7.42578125" style="204" customWidth="1"/>
    <col min="19" max="19" width="3.85546875" style="204" customWidth="1"/>
    <col min="20" max="20" width="6.7109375" style="226" customWidth="1"/>
    <col min="21" max="21" width="7" style="226" customWidth="1"/>
    <col min="22" max="22" width="6.7109375" style="204" customWidth="1"/>
    <col min="23" max="23" width="5.7109375" style="204" customWidth="1"/>
    <col min="24" max="24" width="4.140625" style="227" hidden="1" customWidth="1"/>
    <col min="25" max="25" width="9.140625" style="227" hidden="1" customWidth="1"/>
    <col min="26" max="27" width="9.140625" style="204" hidden="1" customWidth="1"/>
    <col min="28" max="29" width="9.140625" style="226" hidden="1" customWidth="1"/>
    <col min="30" max="34" width="9.140625" style="204" hidden="1" customWidth="1"/>
    <col min="35" max="35" width="9.140625" style="226" hidden="1" customWidth="1"/>
    <col min="36" max="36" width="6.28515625" style="226" hidden="1" customWidth="1"/>
    <col min="37" max="37" width="5.85546875" style="204" hidden="1" customWidth="1"/>
    <col min="38" max="38" width="5.7109375" style="204" hidden="1" customWidth="1"/>
    <col min="39" max="39" width="5.85546875" style="226" hidden="1" customWidth="1"/>
    <col min="40" max="40" width="6" style="226" hidden="1" customWidth="1"/>
    <col min="41" max="41" width="5.7109375" style="204" hidden="1" customWidth="1"/>
    <col min="42" max="42" width="4" style="204" customWidth="1"/>
    <col min="43" max="43" width="4.140625" style="204" hidden="1" customWidth="1"/>
    <col min="44" max="44" width="5.7109375" style="204" hidden="1" customWidth="1"/>
    <col min="45" max="45" width="5.85546875" style="204" hidden="1" customWidth="1"/>
    <col min="46" max="46" width="4.140625" style="204" hidden="1" customWidth="1"/>
    <col min="47" max="47" width="5.7109375" style="226" customWidth="1"/>
    <col min="48" max="48" width="7" style="226" customWidth="1"/>
    <col min="49" max="49" width="6.5703125" style="204" customWidth="1"/>
    <col min="50" max="50" width="4.140625" style="204" customWidth="1"/>
    <col min="51" max="51" width="4.28515625" style="204" hidden="1" customWidth="1"/>
    <col min="52" max="54" width="9.140625" style="204" hidden="1" customWidth="1"/>
    <col min="55" max="56" width="9.140625" style="226" hidden="1" customWidth="1"/>
    <col min="57" max="58" width="9.140625" style="204" hidden="1" customWidth="1"/>
    <col min="59" max="60" width="9.140625" style="226" hidden="1" customWidth="1"/>
    <col min="61" max="61" width="9.140625" style="204" hidden="1" customWidth="1"/>
    <col min="62" max="62" width="3.85546875" style="204" hidden="1" customWidth="1"/>
    <col min="63" max="64" width="6.42578125" style="204" customWidth="1"/>
    <col min="65" max="65" width="6.7109375" style="204" customWidth="1"/>
    <col min="66" max="66" width="5.140625" style="204" customWidth="1"/>
    <col min="67" max="67" width="5.85546875" style="204" customWidth="1"/>
    <col min="68" max="68" width="5.7109375" style="204" customWidth="1"/>
    <col min="69" max="69" width="5.28515625" style="204" customWidth="1"/>
    <col min="70" max="70" width="5" style="204" customWidth="1"/>
    <col min="71" max="71" width="4.7109375" style="204" hidden="1" customWidth="1"/>
    <col min="72" max="73" width="9.140625" style="204" hidden="1" customWidth="1"/>
    <col min="74" max="74" width="4.42578125" style="204" hidden="1" customWidth="1"/>
    <col min="75" max="75" width="4.28515625" style="226" hidden="1" customWidth="1"/>
    <col min="76" max="76" width="9.140625" style="226" hidden="1" customWidth="1"/>
    <col min="77" max="77" width="9.140625" style="204" hidden="1" customWidth="1"/>
    <col min="78" max="79" width="4.140625" style="204" hidden="1" customWidth="1"/>
    <col min="80" max="81" width="9.140625" style="204" hidden="1" customWidth="1"/>
    <col min="82" max="82" width="4.42578125" style="204" hidden="1" customWidth="1"/>
    <col min="83" max="83" width="6.42578125" style="226" customWidth="1"/>
    <col min="84" max="84" width="7.140625" style="226" customWidth="1"/>
    <col min="85" max="85" width="7.85546875" style="204" customWidth="1"/>
    <col min="86" max="86" width="5.42578125" style="204" customWidth="1"/>
    <col min="87" max="87" width="6.28515625" style="226" customWidth="1"/>
    <col min="88" max="88" width="6.140625" style="226" customWidth="1"/>
    <col min="89" max="89" width="5.42578125" style="204" customWidth="1"/>
    <col min="90" max="90" width="4" style="204" customWidth="1"/>
    <col min="91" max="91" width="6.28515625" style="204" customWidth="1"/>
    <col min="92" max="92" width="5.85546875" style="204" customWidth="1"/>
    <col min="93" max="93" width="6.140625" style="204" customWidth="1"/>
    <col min="94" max="94" width="4.7109375" style="204" customWidth="1"/>
    <col min="95" max="95" width="5.5703125" style="204" hidden="1" customWidth="1"/>
    <col min="96" max="97" width="9.140625" style="204" hidden="1" customWidth="1"/>
    <col min="98" max="98" width="4.7109375" style="204" hidden="1" customWidth="1"/>
    <col min="99" max="99" width="4.28515625" style="226" hidden="1" customWidth="1"/>
    <col min="100" max="100" width="9.140625" style="226" hidden="1" customWidth="1"/>
    <col min="101" max="101" width="9.140625" style="204" hidden="1" customWidth="1"/>
    <col min="102" max="102" width="4.5703125" style="204" hidden="1" customWidth="1"/>
    <col min="103" max="103" width="4.5703125" style="226" hidden="1" customWidth="1"/>
    <col min="104" max="104" width="9.140625" style="226" hidden="1" customWidth="1"/>
    <col min="105" max="105" width="9.140625" style="204" hidden="1" customWidth="1"/>
    <col min="106" max="106" width="4.28515625" style="204" hidden="1" customWidth="1"/>
    <col min="107" max="107" width="4.42578125" style="204" customWidth="1"/>
    <col min="108" max="16384" width="9.140625" style="204"/>
  </cols>
  <sheetData>
    <row r="1" spans="1:106" ht="28.5" customHeight="1">
      <c r="A1" s="118"/>
      <c r="B1" s="118" t="s">
        <v>559</v>
      </c>
      <c r="C1" s="202"/>
      <c r="D1" s="203" t="s">
        <v>617</v>
      </c>
      <c r="E1" s="119"/>
      <c r="F1" s="118"/>
      <c r="G1" s="118"/>
      <c r="H1" s="119"/>
      <c r="I1" s="119"/>
      <c r="J1" s="118"/>
      <c r="K1" s="118"/>
      <c r="L1" s="119"/>
      <c r="M1" s="119"/>
      <c r="N1" s="118"/>
      <c r="O1" s="118"/>
      <c r="P1" s="119"/>
      <c r="Q1" s="119"/>
      <c r="R1" s="118"/>
      <c r="S1" s="118"/>
      <c r="T1" s="119"/>
      <c r="U1" s="119"/>
      <c r="V1" s="118"/>
      <c r="W1" s="118"/>
      <c r="X1" s="120"/>
      <c r="Y1" s="120"/>
      <c r="Z1" s="118"/>
      <c r="AA1" s="118"/>
      <c r="AB1" s="119"/>
      <c r="AC1" s="119"/>
      <c r="AD1" s="118"/>
      <c r="AE1" s="118"/>
      <c r="AF1" s="118"/>
      <c r="AG1" s="118"/>
      <c r="AH1" s="118"/>
      <c r="AI1" s="119"/>
      <c r="AJ1" s="119"/>
      <c r="AK1" s="118"/>
      <c r="AL1" s="118"/>
      <c r="AM1" s="119"/>
      <c r="AN1" s="119"/>
      <c r="AO1" s="118"/>
      <c r="AP1" s="118"/>
      <c r="AQ1" s="118"/>
      <c r="AR1" s="118"/>
      <c r="AS1" s="118"/>
      <c r="AT1" s="118"/>
      <c r="AU1" s="119"/>
      <c r="AV1" s="119"/>
      <c r="AW1" s="118"/>
      <c r="AX1" s="118"/>
      <c r="AY1" s="118"/>
      <c r="AZ1" s="118"/>
      <c r="BA1" s="118"/>
      <c r="BB1" s="118"/>
      <c r="BC1" s="119"/>
      <c r="BD1" s="119"/>
      <c r="BE1" s="118"/>
      <c r="BF1" s="118"/>
      <c r="BG1" s="119"/>
      <c r="BH1" s="119"/>
      <c r="BI1" s="118"/>
      <c r="BJ1" s="118"/>
      <c r="BK1" s="121"/>
      <c r="BL1" s="121"/>
      <c r="BM1" s="121"/>
      <c r="BN1" s="121"/>
      <c r="BO1" s="121"/>
      <c r="BP1" s="121"/>
      <c r="BQ1" s="121"/>
      <c r="BR1" s="121"/>
      <c r="BS1" s="121"/>
      <c r="BT1" s="1083" t="s">
        <v>411</v>
      </c>
      <c r="BU1" s="1083"/>
      <c r="BV1" s="1083"/>
      <c r="BW1" s="1083"/>
      <c r="BX1" s="1083"/>
      <c r="BY1" s="1083"/>
      <c r="BZ1" s="1083"/>
      <c r="CA1" s="1083"/>
      <c r="CB1" s="1083"/>
      <c r="CC1" s="1083"/>
      <c r="CD1" s="1083"/>
      <c r="CE1" s="1083"/>
      <c r="CF1" s="1083"/>
      <c r="CG1" s="1083"/>
      <c r="CH1" s="1083"/>
      <c r="CI1" s="1083"/>
      <c r="CJ1" s="1083"/>
      <c r="CK1" s="1083"/>
      <c r="CL1" s="1083"/>
      <c r="CM1" s="1083"/>
      <c r="CN1" s="1083"/>
      <c r="CO1" s="1083"/>
      <c r="CP1" s="1083"/>
      <c r="CQ1" s="1"/>
      <c r="CR1" s="1"/>
      <c r="CS1" s="1"/>
      <c r="CT1" s="1"/>
      <c r="CU1" s="11"/>
      <c r="CV1" s="11"/>
      <c r="CW1" s="1"/>
      <c r="CX1" s="1"/>
      <c r="CY1" s="11"/>
      <c r="CZ1" s="11"/>
      <c r="DA1" s="1"/>
      <c r="DB1" s="1"/>
    </row>
    <row r="2" spans="1:106" ht="11.25" customHeight="1">
      <c r="A2" s="1079" t="s">
        <v>247</v>
      </c>
      <c r="B2" s="1085" t="s">
        <v>248</v>
      </c>
      <c r="C2" s="1088" t="s">
        <v>249</v>
      </c>
      <c r="D2" s="1089"/>
      <c r="E2" s="1090"/>
      <c r="F2" s="1094" t="s">
        <v>412</v>
      </c>
      <c r="G2" s="1094" t="s">
        <v>413</v>
      </c>
      <c r="H2" s="122"/>
      <c r="I2" s="122"/>
      <c r="J2" s="123"/>
      <c r="K2" s="123"/>
      <c r="L2" s="122"/>
      <c r="M2" s="122"/>
      <c r="N2" s="123"/>
      <c r="O2" s="123"/>
      <c r="P2" s="122"/>
      <c r="Q2" s="122"/>
      <c r="R2" s="123"/>
      <c r="S2" s="123"/>
      <c r="T2" s="122"/>
      <c r="U2" s="122"/>
      <c r="V2" s="123"/>
      <c r="W2" s="123"/>
      <c r="X2" s="122"/>
      <c r="Y2" s="122"/>
      <c r="Z2" s="123"/>
      <c r="AA2" s="123"/>
      <c r="AB2" s="122"/>
      <c r="AC2" s="122"/>
      <c r="AD2" s="123"/>
      <c r="AE2" s="123"/>
      <c r="AF2" s="123" t="s">
        <v>414</v>
      </c>
      <c r="AG2" s="123" t="s">
        <v>414</v>
      </c>
      <c r="AH2" s="123"/>
      <c r="AI2" s="122"/>
      <c r="AJ2" s="122"/>
      <c r="AK2" s="123"/>
      <c r="AL2" s="123"/>
      <c r="AM2" s="122"/>
      <c r="AN2" s="122"/>
      <c r="AO2" s="123"/>
      <c r="AP2" s="123"/>
      <c r="AQ2" s="123"/>
      <c r="AR2" s="123"/>
      <c r="AS2" s="123"/>
      <c r="AT2" s="123"/>
      <c r="AU2" s="122"/>
      <c r="AV2" s="122"/>
      <c r="AW2" s="123"/>
      <c r="AX2" s="123"/>
      <c r="AY2" s="123"/>
      <c r="AZ2" s="123"/>
      <c r="BA2" s="123"/>
      <c r="BB2" s="123"/>
      <c r="BC2" s="122"/>
      <c r="BD2" s="122"/>
      <c r="BE2" s="124"/>
      <c r="BF2" s="124"/>
      <c r="BG2" s="122"/>
      <c r="BH2" s="122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2"/>
      <c r="BX2" s="122"/>
      <c r="BY2" s="123"/>
      <c r="BZ2" s="124"/>
      <c r="CA2" s="124"/>
      <c r="CB2" s="124"/>
      <c r="CC2" s="124"/>
      <c r="CD2" s="124"/>
      <c r="CE2" s="122"/>
      <c r="CF2" s="122"/>
      <c r="CG2" s="124"/>
      <c r="CH2" s="124"/>
      <c r="CI2" s="122"/>
      <c r="CJ2" s="122"/>
      <c r="CK2" s="124"/>
      <c r="CL2" s="124"/>
      <c r="CM2" s="124"/>
      <c r="CN2" s="124"/>
      <c r="CO2" s="124"/>
      <c r="CP2" s="124"/>
      <c r="CQ2" s="14"/>
      <c r="CR2" s="14"/>
      <c r="CS2" s="14"/>
      <c r="CT2" s="14"/>
      <c r="CU2" s="13"/>
      <c r="CV2" s="13"/>
      <c r="CW2" s="14"/>
      <c r="CX2" s="14"/>
      <c r="CY2" s="13"/>
      <c r="CZ2" s="13"/>
      <c r="DA2" s="14"/>
      <c r="DB2" s="14"/>
    </row>
    <row r="3" spans="1:106" ht="27.75" customHeight="1">
      <c r="A3" s="1084"/>
      <c r="B3" s="1086"/>
      <c r="C3" s="1091"/>
      <c r="D3" s="1092"/>
      <c r="E3" s="1093"/>
      <c r="F3" s="1095"/>
      <c r="G3" s="1095"/>
      <c r="H3" s="1081" t="s">
        <v>415</v>
      </c>
      <c r="I3" s="1082"/>
      <c r="J3" s="1079" t="s">
        <v>416</v>
      </c>
      <c r="K3" s="1079" t="s">
        <v>413</v>
      </c>
      <c r="L3" s="1081" t="s">
        <v>417</v>
      </c>
      <c r="M3" s="1082"/>
      <c r="N3" s="1079" t="s">
        <v>416</v>
      </c>
      <c r="O3" s="1079" t="s">
        <v>413</v>
      </c>
      <c r="P3" s="1081" t="s">
        <v>418</v>
      </c>
      <c r="Q3" s="1082"/>
      <c r="R3" s="1079" t="s">
        <v>416</v>
      </c>
      <c r="S3" s="1079" t="s">
        <v>413</v>
      </c>
      <c r="T3" s="1081" t="s">
        <v>419</v>
      </c>
      <c r="U3" s="1082"/>
      <c r="V3" s="1079" t="s">
        <v>420</v>
      </c>
      <c r="W3" s="1079" t="s">
        <v>413</v>
      </c>
      <c r="X3" s="1081" t="s">
        <v>421</v>
      </c>
      <c r="Y3" s="1082"/>
      <c r="Z3" s="1079" t="s">
        <v>416</v>
      </c>
      <c r="AA3" s="1079" t="s">
        <v>413</v>
      </c>
      <c r="AB3" s="1081" t="s">
        <v>422</v>
      </c>
      <c r="AC3" s="1082"/>
      <c r="AD3" s="1079" t="s">
        <v>423</v>
      </c>
      <c r="AE3" s="1079" t="s">
        <v>424</v>
      </c>
      <c r="AF3" s="1081" t="s">
        <v>425</v>
      </c>
      <c r="AG3" s="1082"/>
      <c r="AH3" s="1079" t="s">
        <v>426</v>
      </c>
      <c r="AI3" s="1081" t="s">
        <v>427</v>
      </c>
      <c r="AJ3" s="1082"/>
      <c r="AK3" s="1079" t="s">
        <v>423</v>
      </c>
      <c r="AL3" s="1079" t="s">
        <v>413</v>
      </c>
      <c r="AM3" s="1081" t="s">
        <v>428</v>
      </c>
      <c r="AN3" s="1082"/>
      <c r="AO3" s="1079" t="s">
        <v>416</v>
      </c>
      <c r="AP3" s="1079" t="s">
        <v>413</v>
      </c>
      <c r="AQ3" s="1081" t="s">
        <v>429</v>
      </c>
      <c r="AR3" s="1082"/>
      <c r="AS3" s="1079" t="s">
        <v>416</v>
      </c>
      <c r="AT3" s="1079" t="s">
        <v>413</v>
      </c>
      <c r="AU3" s="1081" t="s">
        <v>430</v>
      </c>
      <c r="AV3" s="1082"/>
      <c r="AW3" s="1079" t="s">
        <v>431</v>
      </c>
      <c r="AX3" s="1079" t="s">
        <v>424</v>
      </c>
      <c r="AY3" s="1081" t="s">
        <v>432</v>
      </c>
      <c r="AZ3" s="1082"/>
      <c r="BA3" s="1079" t="s">
        <v>431</v>
      </c>
      <c r="BB3" s="1079" t="s">
        <v>424</v>
      </c>
      <c r="BC3" s="1081" t="s">
        <v>433</v>
      </c>
      <c r="BD3" s="1082"/>
      <c r="BE3" s="1079" t="s">
        <v>431</v>
      </c>
      <c r="BF3" s="1079" t="s">
        <v>424</v>
      </c>
      <c r="BG3" s="1081" t="s">
        <v>434</v>
      </c>
      <c r="BH3" s="1082"/>
      <c r="BI3" s="1079" t="s">
        <v>431</v>
      </c>
      <c r="BJ3" s="1079" t="s">
        <v>424</v>
      </c>
      <c r="BK3" s="1081" t="s">
        <v>560</v>
      </c>
      <c r="BL3" s="1082"/>
      <c r="BM3" s="1079" t="s">
        <v>431</v>
      </c>
      <c r="BN3" s="1079" t="s">
        <v>424</v>
      </c>
      <c r="BO3" s="1081" t="s">
        <v>561</v>
      </c>
      <c r="BP3" s="1082"/>
      <c r="BQ3" s="1079" t="s">
        <v>431</v>
      </c>
      <c r="BR3" s="1079" t="s">
        <v>424</v>
      </c>
      <c r="BS3" s="1081" t="s">
        <v>435</v>
      </c>
      <c r="BT3" s="1082"/>
      <c r="BU3" s="1079" t="s">
        <v>431</v>
      </c>
      <c r="BV3" s="1079" t="s">
        <v>424</v>
      </c>
      <c r="BW3" s="1081" t="s">
        <v>436</v>
      </c>
      <c r="BX3" s="1082"/>
      <c r="BY3" s="1079" t="s">
        <v>431</v>
      </c>
      <c r="BZ3" s="1079" t="s">
        <v>424</v>
      </c>
      <c r="CA3" s="1081" t="s">
        <v>437</v>
      </c>
      <c r="CB3" s="1082"/>
      <c r="CC3" s="1079" t="s">
        <v>431</v>
      </c>
      <c r="CD3" s="1079" t="s">
        <v>424</v>
      </c>
      <c r="CE3" s="1081" t="s">
        <v>438</v>
      </c>
      <c r="CF3" s="1082"/>
      <c r="CG3" s="1079" t="s">
        <v>431</v>
      </c>
      <c r="CH3" s="1079" t="s">
        <v>424</v>
      </c>
      <c r="CI3" s="1081" t="s">
        <v>439</v>
      </c>
      <c r="CJ3" s="1082"/>
      <c r="CK3" s="1079" t="s">
        <v>431</v>
      </c>
      <c r="CL3" s="1079" t="s">
        <v>424</v>
      </c>
      <c r="CM3" s="1081" t="s">
        <v>440</v>
      </c>
      <c r="CN3" s="1082"/>
      <c r="CO3" s="1079" t="s">
        <v>431</v>
      </c>
      <c r="CP3" s="1079" t="s">
        <v>424</v>
      </c>
      <c r="CQ3" s="1097" t="s">
        <v>514</v>
      </c>
      <c r="CR3" s="1098"/>
      <c r="CS3" s="1099" t="s">
        <v>431</v>
      </c>
      <c r="CT3" s="1099" t="s">
        <v>424</v>
      </c>
      <c r="CU3" s="1097" t="s">
        <v>515</v>
      </c>
      <c r="CV3" s="1098"/>
      <c r="CW3" s="1099" t="s">
        <v>431</v>
      </c>
      <c r="CX3" s="1099" t="s">
        <v>424</v>
      </c>
      <c r="CY3" s="1097" t="s">
        <v>516</v>
      </c>
      <c r="CZ3" s="1098"/>
      <c r="DA3" s="1099" t="s">
        <v>431</v>
      </c>
      <c r="DB3" s="1099" t="s">
        <v>424</v>
      </c>
    </row>
    <row r="4" spans="1:106" ht="25.5" customHeight="1">
      <c r="A4" s="1080"/>
      <c r="B4" s="1087"/>
      <c r="C4" s="125" t="s">
        <v>441</v>
      </c>
      <c r="D4" s="125" t="s">
        <v>562</v>
      </c>
      <c r="E4" s="126" t="s">
        <v>618</v>
      </c>
      <c r="F4" s="1096"/>
      <c r="G4" s="1096"/>
      <c r="H4" s="125" t="s">
        <v>562</v>
      </c>
      <c r="I4" s="126" t="s">
        <v>618</v>
      </c>
      <c r="J4" s="1080"/>
      <c r="K4" s="1080"/>
      <c r="L4" s="125" t="s">
        <v>562</v>
      </c>
      <c r="M4" s="126" t="s">
        <v>618</v>
      </c>
      <c r="N4" s="1080"/>
      <c r="O4" s="1080"/>
      <c r="P4" s="125" t="s">
        <v>562</v>
      </c>
      <c r="Q4" s="126" t="s">
        <v>618</v>
      </c>
      <c r="R4" s="1080"/>
      <c r="S4" s="1080"/>
      <c r="T4" s="125" t="s">
        <v>562</v>
      </c>
      <c r="U4" s="126" t="s">
        <v>618</v>
      </c>
      <c r="V4" s="1080"/>
      <c r="W4" s="1080"/>
      <c r="X4" s="125" t="s">
        <v>442</v>
      </c>
      <c r="Y4" s="125" t="s">
        <v>443</v>
      </c>
      <c r="Z4" s="1080"/>
      <c r="AA4" s="1080"/>
      <c r="AB4" s="125" t="s">
        <v>444</v>
      </c>
      <c r="AC4" s="125" t="s">
        <v>443</v>
      </c>
      <c r="AD4" s="1080"/>
      <c r="AE4" s="1080"/>
      <c r="AF4" s="125" t="s">
        <v>442</v>
      </c>
      <c r="AG4" s="125" t="s">
        <v>443</v>
      </c>
      <c r="AH4" s="1080"/>
      <c r="AI4" s="125" t="s">
        <v>562</v>
      </c>
      <c r="AJ4" s="126" t="s">
        <v>618</v>
      </c>
      <c r="AK4" s="1080"/>
      <c r="AL4" s="1080"/>
      <c r="AM4" s="125" t="s">
        <v>562</v>
      </c>
      <c r="AN4" s="126" t="s">
        <v>618</v>
      </c>
      <c r="AO4" s="1080"/>
      <c r="AP4" s="1080"/>
      <c r="AQ4" s="125" t="s">
        <v>410</v>
      </c>
      <c r="AR4" s="126" t="s">
        <v>563</v>
      </c>
      <c r="AS4" s="1080"/>
      <c r="AT4" s="1080"/>
      <c r="AU4" s="125" t="s">
        <v>562</v>
      </c>
      <c r="AV4" s="126" t="s">
        <v>618</v>
      </c>
      <c r="AW4" s="1080"/>
      <c r="AX4" s="1080"/>
      <c r="AY4" s="125" t="s">
        <v>564</v>
      </c>
      <c r="AZ4" s="125" t="s">
        <v>565</v>
      </c>
      <c r="BA4" s="1080"/>
      <c r="BB4" s="1080"/>
      <c r="BC4" s="125" t="s">
        <v>442</v>
      </c>
      <c r="BD4" s="125" t="s">
        <v>443</v>
      </c>
      <c r="BE4" s="1080"/>
      <c r="BF4" s="1080"/>
      <c r="BG4" s="125" t="s">
        <v>442</v>
      </c>
      <c r="BH4" s="125" t="s">
        <v>443</v>
      </c>
      <c r="BI4" s="1080"/>
      <c r="BJ4" s="1080"/>
      <c r="BK4" s="125" t="s">
        <v>562</v>
      </c>
      <c r="BL4" s="126" t="s">
        <v>618</v>
      </c>
      <c r="BM4" s="1080"/>
      <c r="BN4" s="1080"/>
      <c r="BO4" s="125" t="s">
        <v>562</v>
      </c>
      <c r="BP4" s="126" t="s">
        <v>618</v>
      </c>
      <c r="BQ4" s="1080"/>
      <c r="BR4" s="1080"/>
      <c r="BS4" s="125" t="s">
        <v>562</v>
      </c>
      <c r="BT4" s="126" t="s">
        <v>566</v>
      </c>
      <c r="BU4" s="1080"/>
      <c r="BV4" s="1080"/>
      <c r="BW4" s="125" t="s">
        <v>442</v>
      </c>
      <c r="BX4" s="125" t="s">
        <v>443</v>
      </c>
      <c r="BY4" s="1080"/>
      <c r="BZ4" s="1080"/>
      <c r="CA4" s="125" t="s">
        <v>442</v>
      </c>
      <c r="CB4" s="125" t="s">
        <v>445</v>
      </c>
      <c r="CC4" s="1080"/>
      <c r="CD4" s="1080"/>
      <c r="CE4" s="125" t="s">
        <v>562</v>
      </c>
      <c r="CF4" s="126" t="s">
        <v>618</v>
      </c>
      <c r="CG4" s="1080"/>
      <c r="CH4" s="1080"/>
      <c r="CI4" s="125" t="s">
        <v>562</v>
      </c>
      <c r="CJ4" s="126" t="s">
        <v>618</v>
      </c>
      <c r="CK4" s="1080"/>
      <c r="CL4" s="1080"/>
      <c r="CM4" s="125" t="s">
        <v>562</v>
      </c>
      <c r="CN4" s="126" t="s">
        <v>618</v>
      </c>
      <c r="CO4" s="1080"/>
      <c r="CP4" s="1080"/>
      <c r="CQ4" s="234" t="s">
        <v>442</v>
      </c>
      <c r="CR4" s="234" t="s">
        <v>443</v>
      </c>
      <c r="CS4" s="1100"/>
      <c r="CT4" s="1100"/>
      <c r="CU4" s="234" t="s">
        <v>442</v>
      </c>
      <c r="CV4" s="234" t="s">
        <v>517</v>
      </c>
      <c r="CW4" s="1100"/>
      <c r="CX4" s="1100"/>
      <c r="CY4" s="234" t="s">
        <v>442</v>
      </c>
      <c r="CZ4" s="234" t="s">
        <v>443</v>
      </c>
      <c r="DA4" s="1100"/>
      <c r="DB4" s="1100"/>
    </row>
    <row r="5" spans="1:106" s="205" customFormat="1" ht="24.75" customHeight="1">
      <c r="A5" s="235" t="s">
        <v>250</v>
      </c>
      <c r="B5" s="209" t="s">
        <v>251</v>
      </c>
      <c r="C5" s="127">
        <f>SUM(C6:C17)</f>
        <v>0</v>
      </c>
      <c r="D5" s="128">
        <f>SUM(D6:D17)</f>
        <v>0</v>
      </c>
      <c r="E5" s="128">
        <f>SUM(E6:E17)</f>
        <v>301.565</v>
      </c>
      <c r="F5" s="129">
        <f>E5-D5</f>
        <v>301.565</v>
      </c>
      <c r="G5" s="164" t="e">
        <f>E5/D5</f>
        <v>#DIV/0!</v>
      </c>
      <c r="H5" s="128">
        <f t="shared" ref="H5:AC5" si="0">SUM(H6:H17)</f>
        <v>0</v>
      </c>
      <c r="I5" s="128">
        <f t="shared" si="0"/>
        <v>301.05599999999998</v>
      </c>
      <c r="J5" s="129">
        <f t="shared" si="0"/>
        <v>301.05599999999998</v>
      </c>
      <c r="K5" s="129" t="e">
        <f t="shared" si="0"/>
        <v>#DIV/0!</v>
      </c>
      <c r="L5" s="128">
        <f t="shared" si="0"/>
        <v>0</v>
      </c>
      <c r="M5" s="128">
        <f t="shared" si="0"/>
        <v>0.50700000000000001</v>
      </c>
      <c r="N5" s="129">
        <f t="shared" si="0"/>
        <v>0.50700000000000001</v>
      </c>
      <c r="O5" s="129">
        <f t="shared" si="0"/>
        <v>0</v>
      </c>
      <c r="P5" s="128">
        <f t="shared" si="0"/>
        <v>0</v>
      </c>
      <c r="Q5" s="128">
        <f t="shared" si="0"/>
        <v>0</v>
      </c>
      <c r="R5" s="129">
        <f t="shared" si="0"/>
        <v>0</v>
      </c>
      <c r="S5" s="129">
        <f t="shared" si="0"/>
        <v>0</v>
      </c>
      <c r="T5" s="128">
        <f t="shared" si="0"/>
        <v>0</v>
      </c>
      <c r="U5" s="128">
        <f t="shared" si="0"/>
        <v>2E-3</v>
      </c>
      <c r="V5" s="129">
        <f t="shared" si="0"/>
        <v>0</v>
      </c>
      <c r="W5" s="129">
        <f t="shared" si="0"/>
        <v>0</v>
      </c>
      <c r="X5" s="128">
        <f t="shared" si="0"/>
        <v>0</v>
      </c>
      <c r="Y5" s="128">
        <f t="shared" si="0"/>
        <v>0</v>
      </c>
      <c r="Z5" s="129">
        <f t="shared" si="0"/>
        <v>0</v>
      </c>
      <c r="AA5" s="129">
        <f t="shared" si="0"/>
        <v>0</v>
      </c>
      <c r="AB5" s="128">
        <f t="shared" si="0"/>
        <v>0</v>
      </c>
      <c r="AC5" s="128">
        <f t="shared" si="0"/>
        <v>0</v>
      </c>
      <c r="AD5" s="129">
        <f>AC5-AB5</f>
        <v>0</v>
      </c>
      <c r="AE5" s="129"/>
      <c r="AF5" s="128">
        <f t="shared" ref="AF5:AR5" si="1">SUM(AF6:AF17)</f>
        <v>0</v>
      </c>
      <c r="AG5" s="128">
        <f t="shared" si="1"/>
        <v>0</v>
      </c>
      <c r="AH5" s="129">
        <f t="shared" si="1"/>
        <v>0</v>
      </c>
      <c r="AI5" s="128">
        <f t="shared" si="1"/>
        <v>0</v>
      </c>
      <c r="AJ5" s="128">
        <f t="shared" si="1"/>
        <v>0</v>
      </c>
      <c r="AK5" s="129">
        <f t="shared" si="1"/>
        <v>0</v>
      </c>
      <c r="AL5" s="129">
        <f t="shared" si="1"/>
        <v>0</v>
      </c>
      <c r="AM5" s="128">
        <f t="shared" si="1"/>
        <v>0</v>
      </c>
      <c r="AN5" s="128">
        <f t="shared" si="1"/>
        <v>0</v>
      </c>
      <c r="AO5" s="129">
        <f t="shared" si="1"/>
        <v>0</v>
      </c>
      <c r="AP5" s="129">
        <f t="shared" si="1"/>
        <v>0</v>
      </c>
      <c r="AQ5" s="129">
        <f t="shared" si="1"/>
        <v>0</v>
      </c>
      <c r="AR5" s="129">
        <f t="shared" si="1"/>
        <v>0</v>
      </c>
      <c r="AS5" s="129">
        <f>AR5-AQ5</f>
        <v>0</v>
      </c>
      <c r="AT5" s="129"/>
      <c r="AU5" s="128">
        <f t="shared" ref="AU5:CN5" si="2">SUM(AU6:AU17)</f>
        <v>0</v>
      </c>
      <c r="AV5" s="128">
        <f t="shared" si="2"/>
        <v>0</v>
      </c>
      <c r="AW5" s="129">
        <f t="shared" si="2"/>
        <v>0</v>
      </c>
      <c r="AX5" s="129">
        <f t="shared" si="2"/>
        <v>0</v>
      </c>
      <c r="AY5" s="128">
        <f t="shared" si="2"/>
        <v>0</v>
      </c>
      <c r="AZ5" s="128">
        <f t="shared" si="2"/>
        <v>0</v>
      </c>
      <c r="BA5" s="129">
        <f t="shared" si="2"/>
        <v>0</v>
      </c>
      <c r="BB5" s="129">
        <f t="shared" si="2"/>
        <v>0</v>
      </c>
      <c r="BC5" s="128">
        <f t="shared" si="2"/>
        <v>0</v>
      </c>
      <c r="BD5" s="128">
        <f t="shared" si="2"/>
        <v>0</v>
      </c>
      <c r="BE5" s="129">
        <f t="shared" si="2"/>
        <v>0</v>
      </c>
      <c r="BF5" s="129">
        <f t="shared" si="2"/>
        <v>0</v>
      </c>
      <c r="BG5" s="128">
        <f t="shared" si="2"/>
        <v>0</v>
      </c>
      <c r="BH5" s="128">
        <f t="shared" si="2"/>
        <v>0</v>
      </c>
      <c r="BI5" s="129">
        <f t="shared" si="2"/>
        <v>0</v>
      </c>
      <c r="BJ5" s="129">
        <f t="shared" si="2"/>
        <v>0</v>
      </c>
      <c r="BK5" s="128">
        <f t="shared" si="2"/>
        <v>0</v>
      </c>
      <c r="BL5" s="128">
        <f t="shared" si="2"/>
        <v>0</v>
      </c>
      <c r="BM5" s="129">
        <f t="shared" si="2"/>
        <v>0</v>
      </c>
      <c r="BN5" s="129">
        <f t="shared" si="2"/>
        <v>0</v>
      </c>
      <c r="BO5" s="128">
        <f>SUM(BO6:BO17)</f>
        <v>0</v>
      </c>
      <c r="BP5" s="128">
        <f>SUM(BP6:BP17)</f>
        <v>0</v>
      </c>
      <c r="BQ5" s="129">
        <f>SUM(BQ6:BQ17)</f>
        <v>0</v>
      </c>
      <c r="BR5" s="129">
        <f>SUM(BR6:BR17)</f>
        <v>0</v>
      </c>
      <c r="BS5" s="128">
        <f t="shared" si="2"/>
        <v>0</v>
      </c>
      <c r="BT5" s="128">
        <f t="shared" si="2"/>
        <v>0</v>
      </c>
      <c r="BU5" s="129">
        <f t="shared" si="2"/>
        <v>0</v>
      </c>
      <c r="BV5" s="129">
        <f t="shared" si="2"/>
        <v>0</v>
      </c>
      <c r="BW5" s="128">
        <f t="shared" si="2"/>
        <v>0</v>
      </c>
      <c r="BX5" s="128">
        <f t="shared" si="2"/>
        <v>0</v>
      </c>
      <c r="BY5" s="129">
        <f t="shared" si="2"/>
        <v>0</v>
      </c>
      <c r="BZ5" s="129">
        <f t="shared" si="2"/>
        <v>0</v>
      </c>
      <c r="CA5" s="128">
        <f>SUM(CA6:CA17)</f>
        <v>0</v>
      </c>
      <c r="CB5" s="128">
        <f>SUM(CB6:CB17)</f>
        <v>0</v>
      </c>
      <c r="CC5" s="129">
        <f>SUM(CC6:CC17)</f>
        <v>0</v>
      </c>
      <c r="CD5" s="129">
        <f>SUM(CD6:CD17)</f>
        <v>0</v>
      </c>
      <c r="CE5" s="128">
        <f t="shared" si="2"/>
        <v>0</v>
      </c>
      <c r="CF5" s="128">
        <f t="shared" si="2"/>
        <v>0</v>
      </c>
      <c r="CG5" s="129">
        <f t="shared" si="2"/>
        <v>0</v>
      </c>
      <c r="CH5" s="129">
        <f t="shared" si="2"/>
        <v>0</v>
      </c>
      <c r="CI5" s="128">
        <f t="shared" si="2"/>
        <v>0</v>
      </c>
      <c r="CJ5" s="128">
        <f t="shared" si="2"/>
        <v>0</v>
      </c>
      <c r="CK5" s="129">
        <f t="shared" si="2"/>
        <v>0</v>
      </c>
      <c r="CL5" s="130">
        <f t="shared" si="2"/>
        <v>0</v>
      </c>
      <c r="CM5" s="130">
        <f t="shared" si="2"/>
        <v>0</v>
      </c>
      <c r="CN5" s="130">
        <f t="shared" si="2"/>
        <v>0</v>
      </c>
      <c r="CO5" s="130">
        <f>CN5-CM5</f>
        <v>0</v>
      </c>
      <c r="CP5" s="130"/>
      <c r="CQ5" s="7">
        <f>SUM(CQ6:CQ17)</f>
        <v>0</v>
      </c>
      <c r="CR5" s="7">
        <f>SUM(CR6:CR17)</f>
        <v>0</v>
      </c>
      <c r="CS5" s="165">
        <f>CR5-CQ5</f>
        <v>0</v>
      </c>
      <c r="CT5" s="166"/>
      <c r="CU5" s="15">
        <f t="shared" ref="CU5:DB5" si="3">SUM(CU6:CU17)</f>
        <v>0</v>
      </c>
      <c r="CV5" s="15">
        <f t="shared" si="3"/>
        <v>0</v>
      </c>
      <c r="CW5" s="7">
        <f t="shared" si="3"/>
        <v>0</v>
      </c>
      <c r="CX5" s="7">
        <f t="shared" si="3"/>
        <v>0</v>
      </c>
      <c r="CY5" s="15">
        <f t="shared" si="3"/>
        <v>0</v>
      </c>
      <c r="CZ5" s="15">
        <f t="shared" si="3"/>
        <v>0</v>
      </c>
      <c r="DA5" s="7">
        <f t="shared" si="3"/>
        <v>0</v>
      </c>
      <c r="DB5" s="7">
        <f t="shared" si="3"/>
        <v>0</v>
      </c>
    </row>
    <row r="6" spans="1:106" ht="14.25" hidden="1" customHeight="1">
      <c r="A6" s="213"/>
      <c r="B6" s="213" t="s">
        <v>252</v>
      </c>
      <c r="C6" s="132"/>
      <c r="D6" s="134">
        <f t="shared" ref="D6:D16" si="4">H6+L6+P6+T6+X6+AI6+AM6+AQ6+AU6+BC6+BG6+BW6+CE6+CI6+CM6+CQ6+CU6+CY6+AY6+BK6+BS6</f>
        <v>0</v>
      </c>
      <c r="E6" s="134">
        <f t="shared" ref="E6:E17" si="5">I6+M6+Q6+U6+Y6+AJ6+AN6+AR6+AV6+BD6+BH6+BX6+CF6+CJ6+CN6+CR6+CV6+CZ6+BL6+BT6</f>
        <v>0</v>
      </c>
      <c r="F6" s="135">
        <f t="shared" ref="F6:F33" si="6">E6-D6</f>
        <v>0</v>
      </c>
      <c r="G6" s="135"/>
      <c r="H6" s="134"/>
      <c r="I6" s="134"/>
      <c r="J6" s="136">
        <f>I6-H6</f>
        <v>0</v>
      </c>
      <c r="K6" s="136"/>
      <c r="L6" s="134"/>
      <c r="M6" s="134"/>
      <c r="N6" s="136">
        <f>M6-L6</f>
        <v>0</v>
      </c>
      <c r="O6" s="136"/>
      <c r="P6" s="134"/>
      <c r="Q6" s="134"/>
      <c r="R6" s="136">
        <f>Q6-P6</f>
        <v>0</v>
      </c>
      <c r="S6" s="136"/>
      <c r="T6" s="134"/>
      <c r="U6" s="134"/>
      <c r="V6" s="136">
        <f>U6-T6</f>
        <v>0</v>
      </c>
      <c r="W6" s="136"/>
      <c r="X6" s="134">
        <f t="shared" ref="X6:Y40" si="7">AB6</f>
        <v>0</v>
      </c>
      <c r="Y6" s="134">
        <f t="shared" si="7"/>
        <v>0</v>
      </c>
      <c r="Z6" s="136">
        <f>Y6-X6</f>
        <v>0</v>
      </c>
      <c r="AA6" s="136"/>
      <c r="AB6" s="134"/>
      <c r="AC6" s="134"/>
      <c r="AD6" s="136">
        <f>AC6-AB6</f>
        <v>0</v>
      </c>
      <c r="AE6" s="136"/>
      <c r="AF6" s="134"/>
      <c r="AG6" s="134"/>
      <c r="AH6" s="136">
        <f>AG6-AF6</f>
        <v>0</v>
      </c>
      <c r="AI6" s="134"/>
      <c r="AJ6" s="134"/>
      <c r="AK6" s="136">
        <f>AJ6-AI6</f>
        <v>0</v>
      </c>
      <c r="AL6" s="136"/>
      <c r="AM6" s="134"/>
      <c r="AN6" s="134"/>
      <c r="AO6" s="136">
        <f>AN6-AM6</f>
        <v>0</v>
      </c>
      <c r="AP6" s="136"/>
      <c r="AQ6" s="136"/>
      <c r="AR6" s="136"/>
      <c r="AS6" s="136">
        <f>AR6-AQ6</f>
        <v>0</v>
      </c>
      <c r="AT6" s="136"/>
      <c r="AU6" s="134"/>
      <c r="AV6" s="134"/>
      <c r="AW6" s="136">
        <f>AV6-AU6</f>
        <v>0</v>
      </c>
      <c r="AX6" s="136"/>
      <c r="AY6" s="134"/>
      <c r="AZ6" s="134"/>
      <c r="BA6" s="136">
        <f>AZ6-AY6</f>
        <v>0</v>
      </c>
      <c r="BB6" s="136"/>
      <c r="BC6" s="134"/>
      <c r="BD6" s="134"/>
      <c r="BE6" s="136">
        <f>BD6-BC6</f>
        <v>0</v>
      </c>
      <c r="BF6" s="136"/>
      <c r="BG6" s="134"/>
      <c r="BH6" s="134"/>
      <c r="BI6" s="136">
        <f>BH6-BG6</f>
        <v>0</v>
      </c>
      <c r="BJ6" s="136"/>
      <c r="BK6" s="134"/>
      <c r="BL6" s="134"/>
      <c r="BM6" s="136">
        <f>BL6-BK6</f>
        <v>0</v>
      </c>
      <c r="BN6" s="136"/>
      <c r="BO6" s="134"/>
      <c r="BP6" s="134"/>
      <c r="BQ6" s="136">
        <f>BP6-BO6</f>
        <v>0</v>
      </c>
      <c r="BR6" s="136"/>
      <c r="BS6" s="134"/>
      <c r="BT6" s="134"/>
      <c r="BU6" s="136">
        <f>BT6-BS6</f>
        <v>0</v>
      </c>
      <c r="BV6" s="136"/>
      <c r="BW6" s="134"/>
      <c r="BX6" s="134"/>
      <c r="BY6" s="136">
        <f>BX6-BW6</f>
        <v>0</v>
      </c>
      <c r="BZ6" s="136"/>
      <c r="CA6" s="134"/>
      <c r="CB6" s="134"/>
      <c r="CC6" s="136">
        <f>CB6-CA6</f>
        <v>0</v>
      </c>
      <c r="CD6" s="136"/>
      <c r="CE6" s="134"/>
      <c r="CF6" s="134"/>
      <c r="CG6" s="136">
        <f>CF6-CE6</f>
        <v>0</v>
      </c>
      <c r="CH6" s="136"/>
      <c r="CI6" s="134"/>
      <c r="CJ6" s="134"/>
      <c r="CK6" s="136">
        <f>CJ6-CI6</f>
        <v>0</v>
      </c>
      <c r="CL6" s="137"/>
      <c r="CM6" s="137"/>
      <c r="CN6" s="137"/>
      <c r="CO6" s="137">
        <f>CN6-CM6</f>
        <v>0</v>
      </c>
      <c r="CP6" s="137"/>
      <c r="CQ6" s="14"/>
      <c r="CR6" s="14"/>
      <c r="CS6" s="167">
        <f>CR6-CQ6</f>
        <v>0</v>
      </c>
      <c r="CT6" s="168"/>
      <c r="CU6" s="13"/>
      <c r="CV6" s="13"/>
      <c r="CW6" s="167">
        <f>CV6-CU6</f>
        <v>0</v>
      </c>
      <c r="CX6" s="168"/>
      <c r="CY6" s="13"/>
      <c r="CZ6" s="13"/>
      <c r="DA6" s="167">
        <f>CZ6-CY6</f>
        <v>0</v>
      </c>
      <c r="DB6" s="168"/>
    </row>
    <row r="7" spans="1:106" ht="14.25" hidden="1" customHeight="1">
      <c r="A7" s="213"/>
      <c r="B7" s="213" t="s">
        <v>253</v>
      </c>
      <c r="C7" s="138"/>
      <c r="D7" s="100">
        <f t="shared" si="4"/>
        <v>0</v>
      </c>
      <c r="E7" s="100">
        <f t="shared" si="5"/>
        <v>0</v>
      </c>
      <c r="F7" s="109">
        <f t="shared" si="6"/>
        <v>0</v>
      </c>
      <c r="G7" s="109"/>
      <c r="H7" s="100"/>
      <c r="I7" s="100"/>
      <c r="J7" s="103">
        <f>I7-H7</f>
        <v>0</v>
      </c>
      <c r="K7" s="103"/>
      <c r="L7" s="100"/>
      <c r="M7" s="100"/>
      <c r="N7" s="103">
        <f>M7-L7</f>
        <v>0</v>
      </c>
      <c r="O7" s="103"/>
      <c r="P7" s="100"/>
      <c r="Q7" s="100"/>
      <c r="R7" s="103">
        <f>Q7-P7</f>
        <v>0</v>
      </c>
      <c r="S7" s="103"/>
      <c r="T7" s="100"/>
      <c r="U7" s="100"/>
      <c r="V7" s="103">
        <f>U7-T7</f>
        <v>0</v>
      </c>
      <c r="W7" s="103"/>
      <c r="X7" s="100">
        <f t="shared" si="7"/>
        <v>0</v>
      </c>
      <c r="Y7" s="100">
        <f t="shared" si="7"/>
        <v>0</v>
      </c>
      <c r="Z7" s="103">
        <f>Y7-X7</f>
        <v>0</v>
      </c>
      <c r="AA7" s="103"/>
      <c r="AB7" s="100"/>
      <c r="AC7" s="100"/>
      <c r="AD7" s="103">
        <f>AC7-AB7</f>
        <v>0</v>
      </c>
      <c r="AE7" s="103"/>
      <c r="AF7" s="100"/>
      <c r="AG7" s="100"/>
      <c r="AH7" s="103">
        <f>AG7-AF7</f>
        <v>0</v>
      </c>
      <c r="AI7" s="100"/>
      <c r="AJ7" s="100"/>
      <c r="AK7" s="103">
        <f>AJ7-AI7</f>
        <v>0</v>
      </c>
      <c r="AL7" s="103"/>
      <c r="AM7" s="100"/>
      <c r="AN7" s="100"/>
      <c r="AO7" s="103">
        <f>AN7-AM7</f>
        <v>0</v>
      </c>
      <c r="AP7" s="103"/>
      <c r="AQ7" s="103"/>
      <c r="AR7" s="103"/>
      <c r="AS7" s="103">
        <f>AR7-AQ7</f>
        <v>0</v>
      </c>
      <c r="AT7" s="103"/>
      <c r="AU7" s="100"/>
      <c r="AV7" s="100"/>
      <c r="AW7" s="103">
        <f>AV7-AU7</f>
        <v>0</v>
      </c>
      <c r="AX7" s="103"/>
      <c r="AY7" s="100"/>
      <c r="AZ7" s="100"/>
      <c r="BA7" s="103">
        <f>AZ7-AY7</f>
        <v>0</v>
      </c>
      <c r="BB7" s="103"/>
      <c r="BC7" s="100"/>
      <c r="BD7" s="100"/>
      <c r="BE7" s="103">
        <f>BD7-BC7</f>
        <v>0</v>
      </c>
      <c r="BF7" s="103"/>
      <c r="BG7" s="100"/>
      <c r="BH7" s="100"/>
      <c r="BI7" s="103">
        <f>BH7-BG7</f>
        <v>0</v>
      </c>
      <c r="BJ7" s="103"/>
      <c r="BK7" s="100"/>
      <c r="BL7" s="100"/>
      <c r="BM7" s="103">
        <f>BL7-BK7</f>
        <v>0</v>
      </c>
      <c r="BN7" s="103"/>
      <c r="BO7" s="100"/>
      <c r="BP7" s="100"/>
      <c r="BQ7" s="103">
        <f>BP7-BO7</f>
        <v>0</v>
      </c>
      <c r="BR7" s="103"/>
      <c r="BS7" s="100"/>
      <c r="BT7" s="100"/>
      <c r="BU7" s="103">
        <f>BT7-BS7</f>
        <v>0</v>
      </c>
      <c r="BV7" s="103"/>
      <c r="BW7" s="100"/>
      <c r="BX7" s="100"/>
      <c r="BY7" s="103">
        <f>BX7-BW7</f>
        <v>0</v>
      </c>
      <c r="BZ7" s="103"/>
      <c r="CA7" s="100"/>
      <c r="CB7" s="100"/>
      <c r="CC7" s="103">
        <f>CB7-CA7</f>
        <v>0</v>
      </c>
      <c r="CD7" s="103"/>
      <c r="CE7" s="100"/>
      <c r="CF7" s="100"/>
      <c r="CG7" s="103">
        <f>CF7-CE7</f>
        <v>0</v>
      </c>
      <c r="CH7" s="103"/>
      <c r="CI7" s="100"/>
      <c r="CJ7" s="100"/>
      <c r="CK7" s="103">
        <f>CJ7-CI7</f>
        <v>0</v>
      </c>
      <c r="CL7" s="139"/>
      <c r="CM7" s="139"/>
      <c r="CN7" s="139"/>
      <c r="CO7" s="139">
        <f>CN7-CM7</f>
        <v>0</v>
      </c>
      <c r="CP7" s="139"/>
      <c r="CQ7" s="14"/>
      <c r="CR7" s="14"/>
      <c r="CS7" s="167">
        <f>CR7-CQ7</f>
        <v>0</v>
      </c>
      <c r="CT7" s="168"/>
      <c r="CU7" s="13"/>
      <c r="CV7" s="13"/>
      <c r="CW7" s="167">
        <f>CV7-CU7</f>
        <v>0</v>
      </c>
      <c r="CX7" s="168"/>
      <c r="CY7" s="13"/>
      <c r="CZ7" s="13"/>
      <c r="DA7" s="167">
        <f>CZ7-CY7</f>
        <v>0</v>
      </c>
      <c r="DB7" s="168"/>
    </row>
    <row r="8" spans="1:106" ht="14.25" hidden="1" customHeight="1">
      <c r="A8" s="213"/>
      <c r="B8" s="212" t="s">
        <v>446</v>
      </c>
      <c r="C8" s="142"/>
      <c r="D8" s="100">
        <f t="shared" si="4"/>
        <v>0</v>
      </c>
      <c r="E8" s="100">
        <f t="shared" si="5"/>
        <v>0</v>
      </c>
      <c r="F8" s="109">
        <f t="shared" si="6"/>
        <v>0</v>
      </c>
      <c r="G8" s="109" t="e">
        <f t="shared" ref="G8:G20" si="8">E8/D8</f>
        <v>#DIV/0!</v>
      </c>
      <c r="H8" s="100"/>
      <c r="I8" s="100"/>
      <c r="J8" s="103">
        <f>I8-H8</f>
        <v>0</v>
      </c>
      <c r="K8" s="103"/>
      <c r="L8" s="100"/>
      <c r="M8" s="100"/>
      <c r="N8" s="103">
        <f>M8-L8</f>
        <v>0</v>
      </c>
      <c r="O8" s="103"/>
      <c r="P8" s="100"/>
      <c r="Q8" s="100"/>
      <c r="R8" s="103">
        <f>Q8-P8</f>
        <v>0</v>
      </c>
      <c r="S8" s="103"/>
      <c r="T8" s="100"/>
      <c r="U8" s="100"/>
      <c r="V8" s="103">
        <f>U8-T8</f>
        <v>0</v>
      </c>
      <c r="W8" s="103"/>
      <c r="X8" s="100">
        <f t="shared" si="7"/>
        <v>0</v>
      </c>
      <c r="Y8" s="100">
        <f t="shared" si="7"/>
        <v>0</v>
      </c>
      <c r="Z8" s="103">
        <f>Y8-X8</f>
        <v>0</v>
      </c>
      <c r="AA8" s="103"/>
      <c r="AB8" s="100"/>
      <c r="AC8" s="100"/>
      <c r="AD8" s="103">
        <f>AC8-AB8</f>
        <v>0</v>
      </c>
      <c r="AE8" s="103"/>
      <c r="AF8" s="100"/>
      <c r="AG8" s="100"/>
      <c r="AH8" s="103">
        <f>AG8-AF8</f>
        <v>0</v>
      </c>
      <c r="AI8" s="100"/>
      <c r="AJ8" s="100"/>
      <c r="AK8" s="103">
        <f>AJ8-AI8</f>
        <v>0</v>
      </c>
      <c r="AL8" s="103"/>
      <c r="AM8" s="100"/>
      <c r="AN8" s="100"/>
      <c r="AO8" s="103">
        <f>AN8-AM8</f>
        <v>0</v>
      </c>
      <c r="AP8" s="103"/>
      <c r="AQ8" s="103"/>
      <c r="AR8" s="103"/>
      <c r="AS8" s="103">
        <f>AR8-AQ8</f>
        <v>0</v>
      </c>
      <c r="AT8" s="103"/>
      <c r="AU8" s="100"/>
      <c r="AV8" s="100"/>
      <c r="AW8" s="103">
        <f>AV8-AU8</f>
        <v>0</v>
      </c>
      <c r="AX8" s="103"/>
      <c r="AY8" s="100"/>
      <c r="AZ8" s="100"/>
      <c r="BA8" s="103">
        <f>AZ8-AY8</f>
        <v>0</v>
      </c>
      <c r="BB8" s="103"/>
      <c r="BC8" s="100"/>
      <c r="BD8" s="100"/>
      <c r="BE8" s="103">
        <f>BD8-BC8</f>
        <v>0</v>
      </c>
      <c r="BF8" s="103"/>
      <c r="BG8" s="100"/>
      <c r="BH8" s="100"/>
      <c r="BI8" s="103">
        <f>BH8-BG8</f>
        <v>0</v>
      </c>
      <c r="BJ8" s="103"/>
      <c r="BK8" s="100"/>
      <c r="BL8" s="100"/>
      <c r="BM8" s="103">
        <f>BL8-BK8</f>
        <v>0</v>
      </c>
      <c r="BN8" s="103"/>
      <c r="BO8" s="100"/>
      <c r="BP8" s="100"/>
      <c r="BQ8" s="103">
        <f>BP8-BO8</f>
        <v>0</v>
      </c>
      <c r="BR8" s="103"/>
      <c r="BS8" s="100"/>
      <c r="BT8" s="100"/>
      <c r="BU8" s="103">
        <f>BT8-BS8</f>
        <v>0</v>
      </c>
      <c r="BV8" s="103"/>
      <c r="BW8" s="100"/>
      <c r="BX8" s="100"/>
      <c r="BY8" s="103">
        <f>BX8-BW8</f>
        <v>0</v>
      </c>
      <c r="BZ8" s="103"/>
      <c r="CA8" s="100"/>
      <c r="CB8" s="100"/>
      <c r="CC8" s="103">
        <f>CB8-CA8</f>
        <v>0</v>
      </c>
      <c r="CD8" s="103"/>
      <c r="CE8" s="100"/>
      <c r="CF8" s="100"/>
      <c r="CG8" s="103">
        <f>CF8-CE8</f>
        <v>0</v>
      </c>
      <c r="CH8" s="103"/>
      <c r="CI8" s="100"/>
      <c r="CJ8" s="100"/>
      <c r="CK8" s="103">
        <f>CJ8-CI8</f>
        <v>0</v>
      </c>
      <c r="CL8" s="139"/>
      <c r="CM8" s="139"/>
      <c r="CN8" s="139"/>
      <c r="CO8" s="139">
        <f>CN8-CM8</f>
        <v>0</v>
      </c>
      <c r="CP8" s="139"/>
      <c r="CQ8" s="14"/>
      <c r="CR8" s="14"/>
      <c r="CS8" s="167">
        <f>CR8-CQ8</f>
        <v>0</v>
      </c>
      <c r="CT8" s="168"/>
      <c r="CU8" s="13"/>
      <c r="CV8" s="13"/>
      <c r="CW8" s="167">
        <f>CV8-CU8</f>
        <v>0</v>
      </c>
      <c r="CX8" s="168"/>
      <c r="CY8" s="13"/>
      <c r="CZ8" s="13"/>
      <c r="DA8" s="167">
        <f>CZ8-CY8</f>
        <v>0</v>
      </c>
      <c r="DB8" s="168"/>
    </row>
    <row r="9" spans="1:106" ht="14.25" hidden="1" customHeight="1">
      <c r="A9" s="213"/>
      <c r="B9" s="212" t="s">
        <v>254</v>
      </c>
      <c r="C9" s="142"/>
      <c r="D9" s="100">
        <f t="shared" si="4"/>
        <v>0</v>
      </c>
      <c r="E9" s="100">
        <f t="shared" si="5"/>
        <v>0</v>
      </c>
      <c r="F9" s="109">
        <f t="shared" si="6"/>
        <v>0</v>
      </c>
      <c r="G9" s="109" t="e">
        <f t="shared" si="8"/>
        <v>#DIV/0!</v>
      </c>
      <c r="H9" s="100"/>
      <c r="I9" s="100"/>
      <c r="J9" s="103">
        <f>I9-H9</f>
        <v>0</v>
      </c>
      <c r="K9" s="103"/>
      <c r="L9" s="100"/>
      <c r="M9" s="100"/>
      <c r="N9" s="103">
        <f>M9-L9</f>
        <v>0</v>
      </c>
      <c r="O9" s="103"/>
      <c r="P9" s="100"/>
      <c r="Q9" s="100"/>
      <c r="R9" s="103">
        <f>Q9-P9</f>
        <v>0</v>
      </c>
      <c r="S9" s="103"/>
      <c r="T9" s="100"/>
      <c r="U9" s="100"/>
      <c r="V9" s="103">
        <f>U9-T9</f>
        <v>0</v>
      </c>
      <c r="W9" s="103"/>
      <c r="X9" s="100">
        <f t="shared" si="7"/>
        <v>0</v>
      </c>
      <c r="Y9" s="100">
        <f t="shared" si="7"/>
        <v>0</v>
      </c>
      <c r="Z9" s="103">
        <f>Y9-X9</f>
        <v>0</v>
      </c>
      <c r="AA9" s="103"/>
      <c r="AB9" s="100"/>
      <c r="AC9" s="100"/>
      <c r="AD9" s="103">
        <f>AC9-AB9</f>
        <v>0</v>
      </c>
      <c r="AE9" s="103"/>
      <c r="AF9" s="100"/>
      <c r="AG9" s="100"/>
      <c r="AH9" s="103">
        <f>AG9-AF9</f>
        <v>0</v>
      </c>
      <c r="AI9" s="100"/>
      <c r="AJ9" s="100"/>
      <c r="AK9" s="103">
        <f>AJ9-AI9</f>
        <v>0</v>
      </c>
      <c r="AL9" s="103"/>
      <c r="AM9" s="100"/>
      <c r="AN9" s="100"/>
      <c r="AO9" s="103">
        <f>AN9-AM9</f>
        <v>0</v>
      </c>
      <c r="AP9" s="103"/>
      <c r="AQ9" s="103"/>
      <c r="AR9" s="103"/>
      <c r="AS9" s="103">
        <f>AR9-AQ9</f>
        <v>0</v>
      </c>
      <c r="AT9" s="103"/>
      <c r="AU9" s="100"/>
      <c r="AV9" s="100"/>
      <c r="AW9" s="103">
        <f>AV9-AU9</f>
        <v>0</v>
      </c>
      <c r="AX9" s="103"/>
      <c r="AY9" s="100"/>
      <c r="AZ9" s="100"/>
      <c r="BA9" s="103">
        <f>AZ9-AY9</f>
        <v>0</v>
      </c>
      <c r="BB9" s="103"/>
      <c r="BC9" s="100"/>
      <c r="BD9" s="100"/>
      <c r="BE9" s="103">
        <f>BD9-BC9</f>
        <v>0</v>
      </c>
      <c r="BF9" s="103"/>
      <c r="BG9" s="100"/>
      <c r="BH9" s="100"/>
      <c r="BI9" s="103">
        <f>BH9-BG9</f>
        <v>0</v>
      </c>
      <c r="BJ9" s="103"/>
      <c r="BK9" s="100"/>
      <c r="BL9" s="100"/>
      <c r="BM9" s="103">
        <f>BL9-BK9</f>
        <v>0</v>
      </c>
      <c r="BN9" s="103"/>
      <c r="BO9" s="100"/>
      <c r="BP9" s="100"/>
      <c r="BQ9" s="103">
        <f>BP9-BO9</f>
        <v>0</v>
      </c>
      <c r="BR9" s="103"/>
      <c r="BS9" s="100"/>
      <c r="BT9" s="100"/>
      <c r="BU9" s="103">
        <f>BT9-BS9</f>
        <v>0</v>
      </c>
      <c r="BV9" s="103"/>
      <c r="BW9" s="100"/>
      <c r="BX9" s="100"/>
      <c r="BY9" s="103">
        <f>BX9-BW9</f>
        <v>0</v>
      </c>
      <c r="BZ9" s="103"/>
      <c r="CA9" s="100"/>
      <c r="CB9" s="100"/>
      <c r="CC9" s="103">
        <f>CB9-CA9</f>
        <v>0</v>
      </c>
      <c r="CD9" s="103"/>
      <c r="CE9" s="100"/>
      <c r="CF9" s="100"/>
      <c r="CG9" s="103">
        <f>CF9-CE9</f>
        <v>0</v>
      </c>
      <c r="CH9" s="103"/>
      <c r="CI9" s="100"/>
      <c r="CJ9" s="100"/>
      <c r="CK9" s="103">
        <f>CJ9-CI9</f>
        <v>0</v>
      </c>
      <c r="CL9" s="139"/>
      <c r="CM9" s="139"/>
      <c r="CN9" s="139"/>
      <c r="CO9" s="139">
        <f>CN9-CM9</f>
        <v>0</v>
      </c>
      <c r="CP9" s="139"/>
      <c r="CQ9" s="14"/>
      <c r="CR9" s="14"/>
      <c r="CS9" s="167">
        <f>CR9-CQ9</f>
        <v>0</v>
      </c>
      <c r="CT9" s="168"/>
      <c r="CU9" s="13"/>
      <c r="CV9" s="13"/>
      <c r="CW9" s="167">
        <f>CV9-CU9</f>
        <v>0</v>
      </c>
      <c r="CX9" s="168"/>
      <c r="CY9" s="13"/>
      <c r="CZ9" s="13"/>
      <c r="DA9" s="167">
        <f>CZ9-CY9</f>
        <v>0</v>
      </c>
      <c r="DB9" s="168"/>
    </row>
    <row r="10" spans="1:106" ht="14.25" hidden="1" customHeight="1">
      <c r="A10" s="213"/>
      <c r="B10" s="212" t="s">
        <v>447</v>
      </c>
      <c r="C10" s="142">
        <v>0</v>
      </c>
      <c r="D10" s="100">
        <f t="shared" si="4"/>
        <v>0</v>
      </c>
      <c r="E10" s="100">
        <f t="shared" si="5"/>
        <v>0</v>
      </c>
      <c r="F10" s="109">
        <f t="shared" si="6"/>
        <v>0</v>
      </c>
      <c r="G10" s="109" t="e">
        <f t="shared" si="8"/>
        <v>#DIV/0!</v>
      </c>
      <c r="H10" s="100"/>
      <c r="I10" s="100"/>
      <c r="J10" s="103"/>
      <c r="K10" s="103"/>
      <c r="L10" s="100"/>
      <c r="M10" s="100"/>
      <c r="N10" s="103"/>
      <c r="O10" s="103"/>
      <c r="P10" s="100"/>
      <c r="Q10" s="100"/>
      <c r="R10" s="103"/>
      <c r="S10" s="103"/>
      <c r="T10" s="100"/>
      <c r="U10" s="100"/>
      <c r="V10" s="103"/>
      <c r="W10" s="103"/>
      <c r="X10" s="100">
        <f t="shared" si="7"/>
        <v>0</v>
      </c>
      <c r="Y10" s="100">
        <f t="shared" si="7"/>
        <v>0</v>
      </c>
      <c r="Z10" s="103"/>
      <c r="AA10" s="103"/>
      <c r="AB10" s="100"/>
      <c r="AC10" s="100"/>
      <c r="AD10" s="103"/>
      <c r="AE10" s="103"/>
      <c r="AF10" s="100"/>
      <c r="AG10" s="100"/>
      <c r="AH10" s="103"/>
      <c r="AI10" s="100"/>
      <c r="AJ10" s="100"/>
      <c r="AK10" s="103"/>
      <c r="AL10" s="103"/>
      <c r="AM10" s="100"/>
      <c r="AN10" s="100"/>
      <c r="AO10" s="103"/>
      <c r="AP10" s="103"/>
      <c r="AQ10" s="103"/>
      <c r="AR10" s="103"/>
      <c r="AS10" s="103"/>
      <c r="AT10" s="103"/>
      <c r="AU10" s="100"/>
      <c r="AV10" s="100"/>
      <c r="AW10" s="103"/>
      <c r="AX10" s="103"/>
      <c r="AY10" s="100"/>
      <c r="AZ10" s="100"/>
      <c r="BA10" s="103"/>
      <c r="BB10" s="103"/>
      <c r="BC10" s="100"/>
      <c r="BD10" s="100"/>
      <c r="BE10" s="103"/>
      <c r="BF10" s="103"/>
      <c r="BG10" s="100"/>
      <c r="BH10" s="100"/>
      <c r="BI10" s="103"/>
      <c r="BJ10" s="103"/>
      <c r="BK10" s="100"/>
      <c r="BL10" s="100"/>
      <c r="BM10" s="103"/>
      <c r="BN10" s="103"/>
      <c r="BO10" s="100"/>
      <c r="BP10" s="100"/>
      <c r="BQ10" s="103"/>
      <c r="BR10" s="103"/>
      <c r="BS10" s="100"/>
      <c r="BT10" s="100"/>
      <c r="BU10" s="103"/>
      <c r="BV10" s="103"/>
      <c r="BW10" s="100"/>
      <c r="BX10" s="100"/>
      <c r="BY10" s="103"/>
      <c r="BZ10" s="103"/>
      <c r="CA10" s="100"/>
      <c r="CB10" s="100"/>
      <c r="CC10" s="103"/>
      <c r="CD10" s="103"/>
      <c r="CE10" s="100"/>
      <c r="CF10" s="100"/>
      <c r="CG10" s="103"/>
      <c r="CH10" s="103"/>
      <c r="CI10" s="100"/>
      <c r="CJ10" s="100"/>
      <c r="CK10" s="103"/>
      <c r="CL10" s="139"/>
      <c r="CM10" s="139"/>
      <c r="CN10" s="139"/>
      <c r="CO10" s="139"/>
      <c r="CP10" s="139"/>
      <c r="CQ10" s="14"/>
      <c r="CR10" s="14"/>
      <c r="CS10" s="167"/>
      <c r="CT10" s="168"/>
      <c r="CU10" s="13"/>
      <c r="CV10" s="13"/>
      <c r="CW10" s="167"/>
      <c r="CX10" s="168"/>
      <c r="CY10" s="13"/>
      <c r="CZ10" s="13"/>
      <c r="DA10" s="167"/>
      <c r="DB10" s="168"/>
    </row>
    <row r="11" spans="1:106" ht="14.25" hidden="1" customHeight="1">
      <c r="A11" s="213"/>
      <c r="B11" s="212" t="s">
        <v>448</v>
      </c>
      <c r="C11" s="142"/>
      <c r="D11" s="100">
        <f t="shared" si="4"/>
        <v>0</v>
      </c>
      <c r="E11" s="100">
        <f t="shared" si="5"/>
        <v>2E-3</v>
      </c>
      <c r="F11" s="109">
        <f t="shared" si="6"/>
        <v>2E-3</v>
      </c>
      <c r="G11" s="109" t="e">
        <f t="shared" si="8"/>
        <v>#DIV/0!</v>
      </c>
      <c r="H11" s="100"/>
      <c r="I11" s="100"/>
      <c r="J11" s="103"/>
      <c r="K11" s="103"/>
      <c r="L11" s="100"/>
      <c r="M11" s="100"/>
      <c r="N11" s="103"/>
      <c r="O11" s="103"/>
      <c r="P11" s="100"/>
      <c r="Q11" s="100"/>
      <c r="R11" s="103"/>
      <c r="S11" s="103"/>
      <c r="T11" s="100"/>
      <c r="U11" s="100">
        <v>2E-3</v>
      </c>
      <c r="V11" s="103"/>
      <c r="W11" s="103"/>
      <c r="X11" s="100"/>
      <c r="Y11" s="100"/>
      <c r="Z11" s="103"/>
      <c r="AA11" s="103"/>
      <c r="AB11" s="100"/>
      <c r="AC11" s="100"/>
      <c r="AD11" s="103"/>
      <c r="AE11" s="103"/>
      <c r="AF11" s="100"/>
      <c r="AG11" s="100"/>
      <c r="AH11" s="103"/>
      <c r="AI11" s="100"/>
      <c r="AJ11" s="100"/>
      <c r="AK11" s="103"/>
      <c r="AL11" s="103"/>
      <c r="AM11" s="100"/>
      <c r="AN11" s="100"/>
      <c r="AO11" s="103"/>
      <c r="AP11" s="103"/>
      <c r="AQ11" s="103"/>
      <c r="AR11" s="103"/>
      <c r="AS11" s="103"/>
      <c r="AT11" s="103"/>
      <c r="AU11" s="100"/>
      <c r="AV11" s="100"/>
      <c r="AW11" s="103"/>
      <c r="AX11" s="103"/>
      <c r="AY11" s="100"/>
      <c r="AZ11" s="100"/>
      <c r="BA11" s="103"/>
      <c r="BB11" s="103"/>
      <c r="BC11" s="100"/>
      <c r="BD11" s="100"/>
      <c r="BE11" s="103"/>
      <c r="BF11" s="103"/>
      <c r="BG11" s="100"/>
      <c r="BH11" s="100"/>
      <c r="BI11" s="103"/>
      <c r="BJ11" s="103"/>
      <c r="BK11" s="100"/>
      <c r="BL11" s="100"/>
      <c r="BM11" s="103"/>
      <c r="BN11" s="103"/>
      <c r="BO11" s="100"/>
      <c r="BP11" s="100"/>
      <c r="BQ11" s="103"/>
      <c r="BR11" s="103"/>
      <c r="BS11" s="100"/>
      <c r="BT11" s="100"/>
      <c r="BU11" s="103"/>
      <c r="BV11" s="103"/>
      <c r="BW11" s="100"/>
      <c r="BX11" s="100"/>
      <c r="BY11" s="103"/>
      <c r="BZ11" s="103"/>
      <c r="CA11" s="100"/>
      <c r="CB11" s="100"/>
      <c r="CC11" s="103"/>
      <c r="CD11" s="103"/>
      <c r="CE11" s="100"/>
      <c r="CF11" s="100"/>
      <c r="CG11" s="103"/>
      <c r="CH11" s="103"/>
      <c r="CI11" s="100"/>
      <c r="CJ11" s="100"/>
      <c r="CK11" s="103"/>
      <c r="CL11" s="139"/>
      <c r="CM11" s="139"/>
      <c r="CN11" s="139"/>
      <c r="CO11" s="139"/>
      <c r="CP11" s="139"/>
      <c r="CQ11" s="14"/>
      <c r="CR11" s="14"/>
      <c r="CS11" s="167"/>
      <c r="CT11" s="168"/>
      <c r="CU11" s="13"/>
      <c r="CV11" s="13"/>
      <c r="CW11" s="167"/>
      <c r="CX11" s="168"/>
      <c r="CY11" s="13"/>
      <c r="CZ11" s="13"/>
      <c r="DA11" s="167"/>
      <c r="DB11" s="168"/>
    </row>
    <row r="12" spans="1:106" ht="14.25" hidden="1" customHeight="1">
      <c r="A12" s="213"/>
      <c r="B12" s="212" t="s">
        <v>255</v>
      </c>
      <c r="C12" s="142"/>
      <c r="D12" s="100">
        <f t="shared" si="4"/>
        <v>0</v>
      </c>
      <c r="E12" s="100">
        <f t="shared" si="5"/>
        <v>0</v>
      </c>
      <c r="F12" s="109">
        <f t="shared" si="6"/>
        <v>0</v>
      </c>
      <c r="G12" s="109" t="e">
        <f t="shared" si="8"/>
        <v>#DIV/0!</v>
      </c>
      <c r="H12" s="100"/>
      <c r="I12" s="100"/>
      <c r="J12" s="103">
        <f t="shared" ref="J12:J66" si="9">I12-H12</f>
        <v>0</v>
      </c>
      <c r="K12" s="103"/>
      <c r="L12" s="100"/>
      <c r="M12" s="100"/>
      <c r="N12" s="103">
        <f t="shared" ref="N12:N34" si="10">M12-L12</f>
        <v>0</v>
      </c>
      <c r="O12" s="103"/>
      <c r="P12" s="100"/>
      <c r="Q12" s="100"/>
      <c r="R12" s="103">
        <f t="shared" ref="R12:R34" si="11">Q12-P12</f>
        <v>0</v>
      </c>
      <c r="S12" s="103"/>
      <c r="T12" s="100"/>
      <c r="U12" s="100"/>
      <c r="V12" s="103">
        <f t="shared" ref="V12:V34" si="12">U12-T12</f>
        <v>0</v>
      </c>
      <c r="W12" s="103"/>
      <c r="X12" s="100">
        <f t="shared" si="7"/>
        <v>0</v>
      </c>
      <c r="Y12" s="100">
        <f t="shared" si="7"/>
        <v>0</v>
      </c>
      <c r="Z12" s="103">
        <f t="shared" ref="Z12:Z34" si="13">Y12-X12</f>
        <v>0</v>
      </c>
      <c r="AA12" s="103"/>
      <c r="AB12" s="100"/>
      <c r="AC12" s="100"/>
      <c r="AD12" s="103">
        <f t="shared" ref="AD12:AD20" si="14">AC12-AB12</f>
        <v>0</v>
      </c>
      <c r="AE12" s="103"/>
      <c r="AF12" s="100"/>
      <c r="AG12" s="100"/>
      <c r="AH12" s="103">
        <f t="shared" ref="AH12:AH34" si="15">AG12-AF12</f>
        <v>0</v>
      </c>
      <c r="AI12" s="100"/>
      <c r="AJ12" s="100"/>
      <c r="AK12" s="103">
        <f t="shared" ref="AK12:AK34" si="16">AJ12-AI12</f>
        <v>0</v>
      </c>
      <c r="AL12" s="103"/>
      <c r="AM12" s="100"/>
      <c r="AN12" s="100"/>
      <c r="AO12" s="103">
        <f t="shared" ref="AO12:AO34" si="17">AN12-AM12</f>
        <v>0</v>
      </c>
      <c r="AP12" s="103"/>
      <c r="AQ12" s="103"/>
      <c r="AR12" s="103"/>
      <c r="AS12" s="103">
        <f>AR12-AQ12</f>
        <v>0</v>
      </c>
      <c r="AT12" s="103"/>
      <c r="AU12" s="100"/>
      <c r="AV12" s="100"/>
      <c r="AW12" s="103">
        <f t="shared" ref="AW12:AW34" si="18">AV12-AU12</f>
        <v>0</v>
      </c>
      <c r="AX12" s="103"/>
      <c r="AY12" s="100"/>
      <c r="AZ12" s="100"/>
      <c r="BA12" s="103">
        <f t="shared" ref="BA12:BA34" si="19">AZ12-AY12</f>
        <v>0</v>
      </c>
      <c r="BB12" s="103"/>
      <c r="BC12" s="100"/>
      <c r="BD12" s="100"/>
      <c r="BE12" s="103">
        <f t="shared" ref="BE12:BE34" si="20">BD12-BC12</f>
        <v>0</v>
      </c>
      <c r="BF12" s="103"/>
      <c r="BG12" s="100"/>
      <c r="BH12" s="100"/>
      <c r="BI12" s="103">
        <f t="shared" ref="BI12:BI34" si="21">BH12-BG12</f>
        <v>0</v>
      </c>
      <c r="BJ12" s="103"/>
      <c r="BK12" s="100"/>
      <c r="BL12" s="100"/>
      <c r="BM12" s="103">
        <f t="shared" ref="BM12:BM34" si="22">BL12-BK12</f>
        <v>0</v>
      </c>
      <c r="BN12" s="103"/>
      <c r="BO12" s="100"/>
      <c r="BP12" s="100"/>
      <c r="BQ12" s="103">
        <f t="shared" ref="BQ12:BQ34" si="23">BP12-BO12</f>
        <v>0</v>
      </c>
      <c r="BR12" s="103"/>
      <c r="BS12" s="100"/>
      <c r="BT12" s="100"/>
      <c r="BU12" s="103">
        <f t="shared" ref="BU12:BU34" si="24">BT12-BS12</f>
        <v>0</v>
      </c>
      <c r="BV12" s="103"/>
      <c r="BW12" s="100"/>
      <c r="BX12" s="100"/>
      <c r="BY12" s="103">
        <f t="shared" ref="BY12:BY34" si="25">BX12-BW12</f>
        <v>0</v>
      </c>
      <c r="BZ12" s="103"/>
      <c r="CA12" s="100"/>
      <c r="CB12" s="100"/>
      <c r="CC12" s="103">
        <f t="shared" ref="CC12:CC34" si="26">CB12-CA12</f>
        <v>0</v>
      </c>
      <c r="CD12" s="103"/>
      <c r="CE12" s="100"/>
      <c r="CF12" s="100"/>
      <c r="CG12" s="103">
        <f t="shared" ref="CG12:CG34" si="27">CF12-CE12</f>
        <v>0</v>
      </c>
      <c r="CH12" s="103"/>
      <c r="CI12" s="100"/>
      <c r="CJ12" s="100"/>
      <c r="CK12" s="103">
        <f t="shared" ref="CK12:CK34" si="28">CJ12-CI12</f>
        <v>0</v>
      </c>
      <c r="CL12" s="139"/>
      <c r="CM12" s="139"/>
      <c r="CN12" s="139"/>
      <c r="CO12" s="139">
        <f>CN12-CM12</f>
        <v>0</v>
      </c>
      <c r="CP12" s="139"/>
      <c r="CQ12" s="14"/>
      <c r="CR12" s="14"/>
      <c r="CS12" s="167">
        <f>CR12-CQ12</f>
        <v>0</v>
      </c>
      <c r="CT12" s="168"/>
      <c r="CU12" s="13"/>
      <c r="CV12" s="13"/>
      <c r="CW12" s="167">
        <f t="shared" ref="CW12:CW34" si="29">CV12-CU12</f>
        <v>0</v>
      </c>
      <c r="CX12" s="168"/>
      <c r="CY12" s="13"/>
      <c r="CZ12" s="13"/>
      <c r="DA12" s="167">
        <f t="shared" ref="DA12:DA34" si="30">CZ12-CY12</f>
        <v>0</v>
      </c>
      <c r="DB12" s="168"/>
    </row>
    <row r="13" spans="1:106" ht="14.25" hidden="1" customHeight="1">
      <c r="A13" s="213"/>
      <c r="B13" s="212" t="s">
        <v>567</v>
      </c>
      <c r="C13" s="142">
        <v>0</v>
      </c>
      <c r="D13" s="100">
        <f>H13+L13+P13+T13+X13+AI13+AM13+AQ13+AU13+BC13+BG13+BW13+CE13+CI13+CM13+CQ13+CU13+CY13+AY13+BK13+BS13</f>
        <v>0</v>
      </c>
      <c r="E13" s="100">
        <f>I13+M13+Q13+U13+Y13+AJ13+AN13+AR13+AV13+BD13+BH13+BX13+CF13+CJ13+CN13+CR13+CV13+CZ13+BL13+BT13</f>
        <v>8.9999999999999993E-3</v>
      </c>
      <c r="F13" s="109">
        <f>E13-D13</f>
        <v>8.9999999999999993E-3</v>
      </c>
      <c r="G13" s="109" t="e">
        <f>E13/D13</f>
        <v>#DIV/0!</v>
      </c>
      <c r="H13" s="100"/>
      <c r="I13" s="100"/>
      <c r="J13" s="103">
        <f>I13-H13</f>
        <v>0</v>
      </c>
      <c r="K13" s="103"/>
      <c r="L13" s="100"/>
      <c r="M13" s="100">
        <v>8.9999999999999993E-3</v>
      </c>
      <c r="N13" s="103">
        <f>M13-L13</f>
        <v>8.9999999999999993E-3</v>
      </c>
      <c r="O13" s="103"/>
      <c r="P13" s="100"/>
      <c r="Q13" s="100"/>
      <c r="R13" s="103">
        <f>Q13-P13</f>
        <v>0</v>
      </c>
      <c r="S13" s="103"/>
      <c r="T13" s="100"/>
      <c r="U13" s="100"/>
      <c r="V13" s="103">
        <f>U13-T13</f>
        <v>0</v>
      </c>
      <c r="W13" s="103"/>
      <c r="X13" s="100">
        <f>AB13</f>
        <v>0</v>
      </c>
      <c r="Y13" s="100">
        <f>AC13</f>
        <v>0</v>
      </c>
      <c r="Z13" s="103">
        <f>Y13-X13</f>
        <v>0</v>
      </c>
      <c r="AA13" s="103"/>
      <c r="AB13" s="100"/>
      <c r="AC13" s="100"/>
      <c r="AD13" s="103">
        <f>AC13-AB13</f>
        <v>0</v>
      </c>
      <c r="AE13" s="103"/>
      <c r="AF13" s="100"/>
      <c r="AG13" s="100"/>
      <c r="AH13" s="103">
        <f>AG13-AF13</f>
        <v>0</v>
      </c>
      <c r="AI13" s="100"/>
      <c r="AJ13" s="100"/>
      <c r="AK13" s="103">
        <f>AJ13-AI13</f>
        <v>0</v>
      </c>
      <c r="AL13" s="103"/>
      <c r="AM13" s="100"/>
      <c r="AN13" s="100"/>
      <c r="AO13" s="103">
        <f>AN13-AM13</f>
        <v>0</v>
      </c>
      <c r="AP13" s="103"/>
      <c r="AQ13" s="103"/>
      <c r="AR13" s="103"/>
      <c r="AS13" s="103"/>
      <c r="AT13" s="103"/>
      <c r="AU13" s="100"/>
      <c r="AV13" s="100"/>
      <c r="AW13" s="103">
        <f>AV13-AU13</f>
        <v>0</v>
      </c>
      <c r="AX13" s="103"/>
      <c r="AY13" s="100"/>
      <c r="AZ13" s="100"/>
      <c r="BA13" s="103">
        <f>AZ13-AY13</f>
        <v>0</v>
      </c>
      <c r="BB13" s="103"/>
      <c r="BC13" s="100"/>
      <c r="BD13" s="100"/>
      <c r="BE13" s="103">
        <f>BD13-BC13</f>
        <v>0</v>
      </c>
      <c r="BF13" s="103"/>
      <c r="BG13" s="100"/>
      <c r="BH13" s="100"/>
      <c r="BI13" s="103">
        <f>BH13-BG13</f>
        <v>0</v>
      </c>
      <c r="BJ13" s="103"/>
      <c r="BK13" s="100"/>
      <c r="BL13" s="100"/>
      <c r="BM13" s="103">
        <f>BL13-BK13</f>
        <v>0</v>
      </c>
      <c r="BN13" s="103"/>
      <c r="BO13" s="100"/>
      <c r="BP13" s="100"/>
      <c r="BQ13" s="103">
        <f>BP13-BO13</f>
        <v>0</v>
      </c>
      <c r="BR13" s="103"/>
      <c r="BS13" s="100"/>
      <c r="BT13" s="100"/>
      <c r="BU13" s="103">
        <f>BT13-BS13</f>
        <v>0</v>
      </c>
      <c r="BV13" s="103"/>
      <c r="BW13" s="100"/>
      <c r="BX13" s="100"/>
      <c r="BY13" s="103">
        <f>BX13-BW13</f>
        <v>0</v>
      </c>
      <c r="BZ13" s="103"/>
      <c r="CA13" s="100"/>
      <c r="CB13" s="100"/>
      <c r="CC13" s="103">
        <f>CB13-CA13</f>
        <v>0</v>
      </c>
      <c r="CD13" s="103"/>
      <c r="CE13" s="100"/>
      <c r="CF13" s="100"/>
      <c r="CG13" s="103">
        <f>CF13-CE13</f>
        <v>0</v>
      </c>
      <c r="CH13" s="103"/>
      <c r="CI13" s="100"/>
      <c r="CJ13" s="100"/>
      <c r="CK13" s="103">
        <f>CJ13-CI13</f>
        <v>0</v>
      </c>
      <c r="CL13" s="139"/>
      <c r="CM13" s="139"/>
      <c r="CN13" s="139"/>
      <c r="CO13" s="139"/>
      <c r="CP13" s="139"/>
      <c r="CQ13" s="14"/>
      <c r="CR13" s="14"/>
      <c r="CS13" s="167"/>
      <c r="CT13" s="168"/>
      <c r="CU13" s="13"/>
      <c r="CV13" s="13"/>
      <c r="CW13" s="167">
        <f>CV13-CU13</f>
        <v>0</v>
      </c>
      <c r="CX13" s="168"/>
      <c r="CY13" s="13"/>
      <c r="CZ13" s="13"/>
      <c r="DA13" s="167">
        <f>CZ13-CY13</f>
        <v>0</v>
      </c>
      <c r="DB13" s="168"/>
    </row>
    <row r="14" spans="1:106" ht="14.25" hidden="1" customHeight="1">
      <c r="A14" s="213"/>
      <c r="B14" s="212" t="s">
        <v>256</v>
      </c>
      <c r="C14" s="142">
        <v>0</v>
      </c>
      <c r="D14" s="100">
        <f t="shared" si="4"/>
        <v>0</v>
      </c>
      <c r="E14" s="100">
        <f t="shared" si="5"/>
        <v>0</v>
      </c>
      <c r="F14" s="109">
        <f t="shared" si="6"/>
        <v>0</v>
      </c>
      <c r="G14" s="109" t="e">
        <f t="shared" si="8"/>
        <v>#DIV/0!</v>
      </c>
      <c r="H14" s="100"/>
      <c r="I14" s="100"/>
      <c r="J14" s="103">
        <f t="shared" si="9"/>
        <v>0</v>
      </c>
      <c r="K14" s="103"/>
      <c r="L14" s="100"/>
      <c r="M14" s="100"/>
      <c r="N14" s="103">
        <f t="shared" si="10"/>
        <v>0</v>
      </c>
      <c r="O14" s="103"/>
      <c r="P14" s="100"/>
      <c r="Q14" s="100"/>
      <c r="R14" s="103">
        <f t="shared" si="11"/>
        <v>0</v>
      </c>
      <c r="S14" s="103"/>
      <c r="T14" s="100"/>
      <c r="U14" s="100"/>
      <c r="V14" s="103">
        <f t="shared" si="12"/>
        <v>0</v>
      </c>
      <c r="W14" s="103"/>
      <c r="X14" s="100">
        <f t="shared" si="7"/>
        <v>0</v>
      </c>
      <c r="Y14" s="100">
        <f t="shared" si="7"/>
        <v>0</v>
      </c>
      <c r="Z14" s="103">
        <f t="shared" si="13"/>
        <v>0</v>
      </c>
      <c r="AA14" s="103"/>
      <c r="AB14" s="100"/>
      <c r="AC14" s="100"/>
      <c r="AD14" s="103">
        <f t="shared" si="14"/>
        <v>0</v>
      </c>
      <c r="AE14" s="103"/>
      <c r="AF14" s="100"/>
      <c r="AG14" s="100"/>
      <c r="AH14" s="103">
        <f t="shared" si="15"/>
        <v>0</v>
      </c>
      <c r="AI14" s="100"/>
      <c r="AJ14" s="100"/>
      <c r="AK14" s="103">
        <f t="shared" si="16"/>
        <v>0</v>
      </c>
      <c r="AL14" s="103"/>
      <c r="AM14" s="100"/>
      <c r="AN14" s="100"/>
      <c r="AO14" s="103">
        <f t="shared" si="17"/>
        <v>0</v>
      </c>
      <c r="AP14" s="103"/>
      <c r="AQ14" s="103"/>
      <c r="AR14" s="103"/>
      <c r="AS14" s="103"/>
      <c r="AT14" s="103"/>
      <c r="AU14" s="100"/>
      <c r="AV14" s="100"/>
      <c r="AW14" s="103">
        <f t="shared" si="18"/>
        <v>0</v>
      </c>
      <c r="AX14" s="103"/>
      <c r="AY14" s="100"/>
      <c r="AZ14" s="100"/>
      <c r="BA14" s="103">
        <f t="shared" si="19"/>
        <v>0</v>
      </c>
      <c r="BB14" s="103"/>
      <c r="BC14" s="100"/>
      <c r="BD14" s="100"/>
      <c r="BE14" s="103">
        <f t="shared" si="20"/>
        <v>0</v>
      </c>
      <c r="BF14" s="103"/>
      <c r="BG14" s="100"/>
      <c r="BH14" s="100"/>
      <c r="BI14" s="103">
        <f t="shared" si="21"/>
        <v>0</v>
      </c>
      <c r="BJ14" s="103"/>
      <c r="BK14" s="100"/>
      <c r="BL14" s="100"/>
      <c r="BM14" s="103">
        <f t="shared" si="22"/>
        <v>0</v>
      </c>
      <c r="BN14" s="103"/>
      <c r="BO14" s="100"/>
      <c r="BP14" s="100"/>
      <c r="BQ14" s="103">
        <f t="shared" si="23"/>
        <v>0</v>
      </c>
      <c r="BR14" s="103"/>
      <c r="BS14" s="100"/>
      <c r="BT14" s="100"/>
      <c r="BU14" s="103">
        <f t="shared" si="24"/>
        <v>0</v>
      </c>
      <c r="BV14" s="103"/>
      <c r="BW14" s="100"/>
      <c r="BX14" s="100"/>
      <c r="BY14" s="103">
        <f t="shared" si="25"/>
        <v>0</v>
      </c>
      <c r="BZ14" s="103"/>
      <c r="CA14" s="100"/>
      <c r="CB14" s="100"/>
      <c r="CC14" s="103">
        <f t="shared" si="26"/>
        <v>0</v>
      </c>
      <c r="CD14" s="103"/>
      <c r="CE14" s="100"/>
      <c r="CF14" s="100"/>
      <c r="CG14" s="103">
        <f t="shared" si="27"/>
        <v>0</v>
      </c>
      <c r="CH14" s="103"/>
      <c r="CI14" s="100"/>
      <c r="CJ14" s="100"/>
      <c r="CK14" s="103">
        <f t="shared" si="28"/>
        <v>0</v>
      </c>
      <c r="CL14" s="139"/>
      <c r="CM14" s="139"/>
      <c r="CN14" s="139"/>
      <c r="CO14" s="139"/>
      <c r="CP14" s="139"/>
      <c r="CQ14" s="14"/>
      <c r="CR14" s="14"/>
      <c r="CS14" s="167"/>
      <c r="CT14" s="168"/>
      <c r="CU14" s="13"/>
      <c r="CV14" s="13"/>
      <c r="CW14" s="167">
        <f t="shared" si="29"/>
        <v>0</v>
      </c>
      <c r="CX14" s="168"/>
      <c r="CY14" s="13"/>
      <c r="CZ14" s="13"/>
      <c r="DA14" s="167">
        <f t="shared" si="30"/>
        <v>0</v>
      </c>
      <c r="DB14" s="168"/>
    </row>
    <row r="15" spans="1:106" ht="14.25" customHeight="1">
      <c r="A15" s="213"/>
      <c r="B15" s="212" t="s">
        <v>568</v>
      </c>
      <c r="C15" s="142"/>
      <c r="D15" s="100">
        <f>H15+L15+P15+T15+X15+AI15+AM15+AQ15+AU15+BC15+BG15+BW15+CE15+CI15+CM15+CQ15+CU15+CY15+AY15+BK15+BS15</f>
        <v>0</v>
      </c>
      <c r="E15" s="100">
        <f>I15+M15+Q15+U15+Y15+AJ15+AN15+AR15+AV15+BD15+BH15+BX15+CF15+CJ15+CN15+CR15+CV15+CZ15+BL15+BT15</f>
        <v>301.05599999999998</v>
      </c>
      <c r="F15" s="109">
        <f>E15-D15</f>
        <v>301.05599999999998</v>
      </c>
      <c r="G15" s="109" t="e">
        <f>E15/D15</f>
        <v>#DIV/0!</v>
      </c>
      <c r="H15" s="100"/>
      <c r="I15" s="100">
        <v>301.05599999999998</v>
      </c>
      <c r="J15" s="103">
        <f>I15-H15</f>
        <v>301.05599999999998</v>
      </c>
      <c r="K15" s="103" t="e">
        <f>I15/H15</f>
        <v>#DIV/0!</v>
      </c>
      <c r="L15" s="100"/>
      <c r="M15" s="100"/>
      <c r="N15" s="103">
        <f>M15-L15</f>
        <v>0</v>
      </c>
      <c r="O15" s="103"/>
      <c r="P15" s="100"/>
      <c r="Q15" s="100"/>
      <c r="R15" s="103">
        <f>Q15-P15</f>
        <v>0</v>
      </c>
      <c r="S15" s="103"/>
      <c r="T15" s="100"/>
      <c r="U15" s="100"/>
      <c r="V15" s="103">
        <f>U15-T15</f>
        <v>0</v>
      </c>
      <c r="W15" s="103"/>
      <c r="X15" s="100">
        <f>AB15</f>
        <v>0</v>
      </c>
      <c r="Y15" s="100">
        <f>AC15</f>
        <v>0</v>
      </c>
      <c r="Z15" s="103">
        <f>Y15-X15</f>
        <v>0</v>
      </c>
      <c r="AA15" s="103"/>
      <c r="AB15" s="100"/>
      <c r="AC15" s="100"/>
      <c r="AD15" s="103">
        <f>AC15-AB15</f>
        <v>0</v>
      </c>
      <c r="AE15" s="103"/>
      <c r="AF15" s="100"/>
      <c r="AG15" s="100"/>
      <c r="AH15" s="103">
        <f>AG15-AF15</f>
        <v>0</v>
      </c>
      <c r="AI15" s="100"/>
      <c r="AJ15" s="100"/>
      <c r="AK15" s="103">
        <f>AJ15-AI15</f>
        <v>0</v>
      </c>
      <c r="AL15" s="103"/>
      <c r="AM15" s="100"/>
      <c r="AN15" s="100"/>
      <c r="AO15" s="103">
        <f>AN15-AM15</f>
        <v>0</v>
      </c>
      <c r="AP15" s="103"/>
      <c r="AQ15" s="103"/>
      <c r="AR15" s="103"/>
      <c r="AS15" s="103"/>
      <c r="AT15" s="103"/>
      <c r="AU15" s="100"/>
      <c r="AV15" s="100"/>
      <c r="AW15" s="103">
        <f>AV15-AU15</f>
        <v>0</v>
      </c>
      <c r="AX15" s="103"/>
      <c r="AY15" s="100"/>
      <c r="AZ15" s="100"/>
      <c r="BA15" s="103">
        <f>AZ15-AY15</f>
        <v>0</v>
      </c>
      <c r="BB15" s="103"/>
      <c r="BC15" s="100"/>
      <c r="BD15" s="100"/>
      <c r="BE15" s="103">
        <f>BD15-BC15</f>
        <v>0</v>
      </c>
      <c r="BF15" s="103"/>
      <c r="BG15" s="100"/>
      <c r="BH15" s="100"/>
      <c r="BI15" s="103">
        <f>BH15-BG15</f>
        <v>0</v>
      </c>
      <c r="BJ15" s="103"/>
      <c r="BK15" s="100"/>
      <c r="BL15" s="100"/>
      <c r="BM15" s="103">
        <f>BL15-BK15</f>
        <v>0</v>
      </c>
      <c r="BN15" s="103"/>
      <c r="BO15" s="100"/>
      <c r="BP15" s="100"/>
      <c r="BQ15" s="103">
        <f>BP15-BO15</f>
        <v>0</v>
      </c>
      <c r="BR15" s="103"/>
      <c r="BS15" s="100"/>
      <c r="BT15" s="100"/>
      <c r="BU15" s="103">
        <f>BT15-BS15</f>
        <v>0</v>
      </c>
      <c r="BV15" s="103"/>
      <c r="BW15" s="100"/>
      <c r="BX15" s="100"/>
      <c r="BY15" s="103">
        <f>BX15-BW15</f>
        <v>0</v>
      </c>
      <c r="BZ15" s="103"/>
      <c r="CA15" s="100"/>
      <c r="CB15" s="100"/>
      <c r="CC15" s="103">
        <f>CB15-CA15</f>
        <v>0</v>
      </c>
      <c r="CD15" s="103"/>
      <c r="CE15" s="100"/>
      <c r="CF15" s="100"/>
      <c r="CG15" s="103">
        <f>CF15-CE15</f>
        <v>0</v>
      </c>
      <c r="CH15" s="103"/>
      <c r="CI15" s="100"/>
      <c r="CJ15" s="100"/>
      <c r="CK15" s="103">
        <f>CJ15-CI15</f>
        <v>0</v>
      </c>
      <c r="CL15" s="139"/>
      <c r="CM15" s="139"/>
      <c r="CN15" s="139"/>
      <c r="CO15" s="139">
        <v>0</v>
      </c>
      <c r="CP15" s="139"/>
      <c r="CQ15" s="14"/>
      <c r="CR15" s="14"/>
      <c r="CS15" s="167"/>
      <c r="CT15" s="168"/>
      <c r="CU15" s="13"/>
      <c r="CV15" s="13"/>
      <c r="CW15" s="167">
        <f>CV15-CU15</f>
        <v>0</v>
      </c>
      <c r="CX15" s="168"/>
      <c r="CY15" s="13"/>
      <c r="CZ15" s="13"/>
      <c r="DA15" s="167">
        <f>CZ15-CY15</f>
        <v>0</v>
      </c>
      <c r="DB15" s="168"/>
    </row>
    <row r="16" spans="1:106" ht="14.25" hidden="1" customHeight="1">
      <c r="A16" s="213"/>
      <c r="B16" s="212" t="s">
        <v>257</v>
      </c>
      <c r="C16" s="142"/>
      <c r="D16" s="100">
        <f t="shared" si="4"/>
        <v>0</v>
      </c>
      <c r="E16" s="100">
        <f t="shared" si="5"/>
        <v>0</v>
      </c>
      <c r="F16" s="109">
        <f t="shared" si="6"/>
        <v>0</v>
      </c>
      <c r="G16" s="109" t="e">
        <f t="shared" si="8"/>
        <v>#DIV/0!</v>
      </c>
      <c r="H16" s="100"/>
      <c r="I16" s="100"/>
      <c r="J16" s="103">
        <f t="shared" si="9"/>
        <v>0</v>
      </c>
      <c r="K16" s="103" t="e">
        <f>I16/H16</f>
        <v>#DIV/0!</v>
      </c>
      <c r="L16" s="100"/>
      <c r="M16" s="100"/>
      <c r="N16" s="103">
        <f t="shared" si="10"/>
        <v>0</v>
      </c>
      <c r="O16" s="103"/>
      <c r="P16" s="100"/>
      <c r="Q16" s="100"/>
      <c r="R16" s="103">
        <f t="shared" si="11"/>
        <v>0</v>
      </c>
      <c r="S16" s="103"/>
      <c r="T16" s="100"/>
      <c r="U16" s="100"/>
      <c r="V16" s="103">
        <f t="shared" si="12"/>
        <v>0</v>
      </c>
      <c r="W16" s="103"/>
      <c r="X16" s="100">
        <f t="shared" si="7"/>
        <v>0</v>
      </c>
      <c r="Y16" s="100">
        <f t="shared" si="7"/>
        <v>0</v>
      </c>
      <c r="Z16" s="103">
        <f t="shared" si="13"/>
        <v>0</v>
      </c>
      <c r="AA16" s="103"/>
      <c r="AB16" s="100"/>
      <c r="AC16" s="100"/>
      <c r="AD16" s="103">
        <f t="shared" si="14"/>
        <v>0</v>
      </c>
      <c r="AE16" s="103"/>
      <c r="AF16" s="100"/>
      <c r="AG16" s="100"/>
      <c r="AH16" s="103">
        <f t="shared" si="15"/>
        <v>0</v>
      </c>
      <c r="AI16" s="100"/>
      <c r="AJ16" s="100"/>
      <c r="AK16" s="103">
        <f t="shared" si="16"/>
        <v>0</v>
      </c>
      <c r="AL16" s="103"/>
      <c r="AM16" s="100"/>
      <c r="AN16" s="100"/>
      <c r="AO16" s="103">
        <f t="shared" si="17"/>
        <v>0</v>
      </c>
      <c r="AP16" s="103"/>
      <c r="AQ16" s="103"/>
      <c r="AR16" s="103"/>
      <c r="AS16" s="103"/>
      <c r="AT16" s="103"/>
      <c r="AU16" s="100"/>
      <c r="AV16" s="100"/>
      <c r="AW16" s="103">
        <f t="shared" si="18"/>
        <v>0</v>
      </c>
      <c r="AX16" s="103"/>
      <c r="AY16" s="100"/>
      <c r="AZ16" s="100"/>
      <c r="BA16" s="103">
        <f t="shared" si="19"/>
        <v>0</v>
      </c>
      <c r="BB16" s="103"/>
      <c r="BC16" s="100"/>
      <c r="BD16" s="100"/>
      <c r="BE16" s="103">
        <f t="shared" si="20"/>
        <v>0</v>
      </c>
      <c r="BF16" s="103"/>
      <c r="BG16" s="100"/>
      <c r="BH16" s="100"/>
      <c r="BI16" s="103">
        <f t="shared" si="21"/>
        <v>0</v>
      </c>
      <c r="BJ16" s="103"/>
      <c r="BK16" s="100"/>
      <c r="BL16" s="100"/>
      <c r="BM16" s="103">
        <f t="shared" si="22"/>
        <v>0</v>
      </c>
      <c r="BN16" s="103"/>
      <c r="BO16" s="100"/>
      <c r="BP16" s="100"/>
      <c r="BQ16" s="103">
        <f t="shared" si="23"/>
        <v>0</v>
      </c>
      <c r="BR16" s="103"/>
      <c r="BS16" s="100"/>
      <c r="BT16" s="100"/>
      <c r="BU16" s="103">
        <f t="shared" si="24"/>
        <v>0</v>
      </c>
      <c r="BV16" s="103"/>
      <c r="BW16" s="100"/>
      <c r="BX16" s="100"/>
      <c r="BY16" s="103">
        <f t="shared" si="25"/>
        <v>0</v>
      </c>
      <c r="BZ16" s="103"/>
      <c r="CA16" s="100"/>
      <c r="CB16" s="100"/>
      <c r="CC16" s="103">
        <f t="shared" si="26"/>
        <v>0</v>
      </c>
      <c r="CD16" s="103"/>
      <c r="CE16" s="100"/>
      <c r="CF16" s="100"/>
      <c r="CG16" s="103">
        <f t="shared" si="27"/>
        <v>0</v>
      </c>
      <c r="CH16" s="103"/>
      <c r="CI16" s="100"/>
      <c r="CJ16" s="100"/>
      <c r="CK16" s="103">
        <f t="shared" si="28"/>
        <v>0</v>
      </c>
      <c r="CL16" s="139"/>
      <c r="CM16" s="139"/>
      <c r="CN16" s="139"/>
      <c r="CO16" s="139">
        <v>0</v>
      </c>
      <c r="CP16" s="139"/>
      <c r="CQ16" s="14"/>
      <c r="CR16" s="14"/>
      <c r="CS16" s="167"/>
      <c r="CT16" s="168"/>
      <c r="CU16" s="13"/>
      <c r="CV16" s="13"/>
      <c r="CW16" s="167">
        <f t="shared" si="29"/>
        <v>0</v>
      </c>
      <c r="CX16" s="168"/>
      <c r="CY16" s="13"/>
      <c r="CZ16" s="13"/>
      <c r="DA16" s="167">
        <f t="shared" si="30"/>
        <v>0</v>
      </c>
      <c r="DB16" s="168"/>
    </row>
    <row r="17" spans="1:106" ht="14.25" customHeight="1">
      <c r="A17" s="213"/>
      <c r="B17" s="212" t="s">
        <v>449</v>
      </c>
      <c r="C17" s="142"/>
      <c r="D17" s="100">
        <f>H17+L17+P17+T17+X17+AI17+AM17+AQ17+AU17+BC17+BG17+BW17+CE17+CI17+CM17+CQ17+CU17+CY17</f>
        <v>0</v>
      </c>
      <c r="E17" s="100">
        <f t="shared" si="5"/>
        <v>0.498</v>
      </c>
      <c r="F17" s="109">
        <f t="shared" si="6"/>
        <v>0.498</v>
      </c>
      <c r="G17" s="109" t="e">
        <f t="shared" si="8"/>
        <v>#DIV/0!</v>
      </c>
      <c r="H17" s="100"/>
      <c r="I17" s="100"/>
      <c r="J17" s="103">
        <f t="shared" si="9"/>
        <v>0</v>
      </c>
      <c r="K17" s="103"/>
      <c r="L17" s="100"/>
      <c r="M17" s="100">
        <v>0.498</v>
      </c>
      <c r="N17" s="103">
        <f t="shared" si="10"/>
        <v>0.498</v>
      </c>
      <c r="O17" s="103"/>
      <c r="P17" s="100"/>
      <c r="Q17" s="100"/>
      <c r="R17" s="103">
        <f t="shared" si="11"/>
        <v>0</v>
      </c>
      <c r="S17" s="103"/>
      <c r="T17" s="100"/>
      <c r="U17" s="100"/>
      <c r="V17" s="103">
        <f t="shared" si="12"/>
        <v>0</v>
      </c>
      <c r="W17" s="103"/>
      <c r="X17" s="100">
        <f t="shared" si="7"/>
        <v>0</v>
      </c>
      <c r="Y17" s="100">
        <f t="shared" si="7"/>
        <v>0</v>
      </c>
      <c r="Z17" s="103">
        <f t="shared" si="13"/>
        <v>0</v>
      </c>
      <c r="AA17" s="103"/>
      <c r="AB17" s="100"/>
      <c r="AC17" s="100"/>
      <c r="AD17" s="103">
        <f t="shared" si="14"/>
        <v>0</v>
      </c>
      <c r="AE17" s="103"/>
      <c r="AF17" s="100"/>
      <c r="AG17" s="100"/>
      <c r="AH17" s="103">
        <f t="shared" si="15"/>
        <v>0</v>
      </c>
      <c r="AI17" s="100"/>
      <c r="AJ17" s="100"/>
      <c r="AK17" s="103">
        <f t="shared" si="16"/>
        <v>0</v>
      </c>
      <c r="AL17" s="103"/>
      <c r="AM17" s="100"/>
      <c r="AN17" s="100"/>
      <c r="AO17" s="103">
        <f t="shared" si="17"/>
        <v>0</v>
      </c>
      <c r="AP17" s="103"/>
      <c r="AQ17" s="103"/>
      <c r="AR17" s="103"/>
      <c r="AS17" s="103">
        <f>AR17-AQ17</f>
        <v>0</v>
      </c>
      <c r="AT17" s="103"/>
      <c r="AU17" s="100"/>
      <c r="AV17" s="100"/>
      <c r="AW17" s="103">
        <f t="shared" si="18"/>
        <v>0</v>
      </c>
      <c r="AX17" s="103"/>
      <c r="AY17" s="100"/>
      <c r="AZ17" s="100"/>
      <c r="BA17" s="103">
        <f t="shared" si="19"/>
        <v>0</v>
      </c>
      <c r="BB17" s="103"/>
      <c r="BC17" s="100"/>
      <c r="BD17" s="100"/>
      <c r="BE17" s="103">
        <f t="shared" si="20"/>
        <v>0</v>
      </c>
      <c r="BF17" s="103"/>
      <c r="BG17" s="100"/>
      <c r="BH17" s="100"/>
      <c r="BI17" s="103">
        <f t="shared" si="21"/>
        <v>0</v>
      </c>
      <c r="BJ17" s="103"/>
      <c r="BK17" s="100"/>
      <c r="BL17" s="100"/>
      <c r="BM17" s="103">
        <f t="shared" si="22"/>
        <v>0</v>
      </c>
      <c r="BN17" s="103"/>
      <c r="BO17" s="100"/>
      <c r="BP17" s="100"/>
      <c r="BQ17" s="103">
        <f t="shared" si="23"/>
        <v>0</v>
      </c>
      <c r="BR17" s="103"/>
      <c r="BS17" s="100"/>
      <c r="BT17" s="100"/>
      <c r="BU17" s="103">
        <f t="shared" si="24"/>
        <v>0</v>
      </c>
      <c r="BV17" s="103"/>
      <c r="BW17" s="100"/>
      <c r="BX17" s="100"/>
      <c r="BY17" s="103">
        <f t="shared" si="25"/>
        <v>0</v>
      </c>
      <c r="BZ17" s="103"/>
      <c r="CA17" s="100"/>
      <c r="CB17" s="100"/>
      <c r="CC17" s="103">
        <f t="shared" si="26"/>
        <v>0</v>
      </c>
      <c r="CD17" s="103"/>
      <c r="CE17" s="100"/>
      <c r="CF17" s="100"/>
      <c r="CG17" s="103">
        <f t="shared" si="27"/>
        <v>0</v>
      </c>
      <c r="CH17" s="103"/>
      <c r="CI17" s="100"/>
      <c r="CJ17" s="100"/>
      <c r="CK17" s="103">
        <f t="shared" si="28"/>
        <v>0</v>
      </c>
      <c r="CL17" s="139"/>
      <c r="CM17" s="139"/>
      <c r="CN17" s="139"/>
      <c r="CO17" s="139">
        <f>CN17-CM17</f>
        <v>0</v>
      </c>
      <c r="CP17" s="139"/>
      <c r="CQ17" s="14"/>
      <c r="CR17" s="14"/>
      <c r="CS17" s="167">
        <f>CR17-CQ17</f>
        <v>0</v>
      </c>
      <c r="CT17" s="168"/>
      <c r="CU17" s="13"/>
      <c r="CV17" s="13"/>
      <c r="CW17" s="167">
        <f t="shared" si="29"/>
        <v>0</v>
      </c>
      <c r="CX17" s="168"/>
      <c r="CY17" s="13"/>
      <c r="CZ17" s="13"/>
      <c r="DA17" s="167">
        <f t="shared" si="30"/>
        <v>0</v>
      </c>
      <c r="DB17" s="168"/>
    </row>
    <row r="18" spans="1:106" s="205" customFormat="1" ht="14.25" customHeight="1">
      <c r="A18" s="235" t="s">
        <v>258</v>
      </c>
      <c r="B18" s="209" t="s">
        <v>259</v>
      </c>
      <c r="C18" s="206">
        <f>SUM(C19:C33)</f>
        <v>7.6</v>
      </c>
      <c r="D18" s="110">
        <f>SUM(D19:D33)</f>
        <v>0</v>
      </c>
      <c r="E18" s="110">
        <f>SUM(E19:E33)</f>
        <v>1.165</v>
      </c>
      <c r="F18" s="207">
        <f>E18-D18</f>
        <v>1.165</v>
      </c>
      <c r="G18" s="207" t="e">
        <f>E18/D18</f>
        <v>#DIV/0!</v>
      </c>
      <c r="H18" s="110">
        <f>SUM(H19:H33)</f>
        <v>0</v>
      </c>
      <c r="I18" s="110">
        <f>SUM(I19:I33)</f>
        <v>0</v>
      </c>
      <c r="J18" s="143">
        <f t="shared" si="9"/>
        <v>0</v>
      </c>
      <c r="K18" s="143" t="e">
        <f>I18/H18</f>
        <v>#DIV/0!</v>
      </c>
      <c r="L18" s="110">
        <f>SUM(L19:L33)</f>
        <v>0</v>
      </c>
      <c r="M18" s="110">
        <f>SUM(M19:M33)</f>
        <v>0.76100000000000001</v>
      </c>
      <c r="N18" s="143">
        <f t="shared" si="10"/>
        <v>0.76100000000000001</v>
      </c>
      <c r="O18" s="143" t="e">
        <f>M18/L18</f>
        <v>#DIV/0!</v>
      </c>
      <c r="P18" s="110">
        <f>SUM(P19:P33)</f>
        <v>0</v>
      </c>
      <c r="Q18" s="110">
        <f>SUM(Q19:Q33)</f>
        <v>0.40400000000000003</v>
      </c>
      <c r="R18" s="143">
        <f t="shared" si="11"/>
        <v>0.40400000000000003</v>
      </c>
      <c r="S18" s="143"/>
      <c r="T18" s="110">
        <f>SUM(T19:T33)</f>
        <v>0</v>
      </c>
      <c r="U18" s="110">
        <f>SUM(U19:U33)</f>
        <v>0</v>
      </c>
      <c r="V18" s="143">
        <f t="shared" si="12"/>
        <v>0</v>
      </c>
      <c r="W18" s="143" t="e">
        <f>U18/T18</f>
        <v>#DIV/0!</v>
      </c>
      <c r="X18" s="110">
        <f t="shared" si="7"/>
        <v>0</v>
      </c>
      <c r="Y18" s="110">
        <f t="shared" si="7"/>
        <v>0</v>
      </c>
      <c r="Z18" s="143">
        <f t="shared" si="13"/>
        <v>0</v>
      </c>
      <c r="AA18" s="143"/>
      <c r="AB18" s="110">
        <f>SUM(AB19:AB33)</f>
        <v>0</v>
      </c>
      <c r="AC18" s="110">
        <f>SUM(AC19:AC33)</f>
        <v>0</v>
      </c>
      <c r="AD18" s="143">
        <f t="shared" si="14"/>
        <v>0</v>
      </c>
      <c r="AE18" s="143"/>
      <c r="AF18" s="110">
        <f>SUM(AF19:AF33)</f>
        <v>0</v>
      </c>
      <c r="AG18" s="110">
        <f>SUM(AG19:AG33)</f>
        <v>0</v>
      </c>
      <c r="AH18" s="143">
        <f t="shared" si="15"/>
        <v>0</v>
      </c>
      <c r="AI18" s="110">
        <f>SUM(AI19:AI33)</f>
        <v>0</v>
      </c>
      <c r="AJ18" s="110">
        <f>SUM(AJ19:AJ33)</f>
        <v>0</v>
      </c>
      <c r="AK18" s="143">
        <f t="shared" si="16"/>
        <v>0</v>
      </c>
      <c r="AL18" s="143"/>
      <c r="AM18" s="110">
        <f>SUM(AM19:AM33)</f>
        <v>0</v>
      </c>
      <c r="AN18" s="110">
        <f>SUM(AN19:AN33)</f>
        <v>0</v>
      </c>
      <c r="AO18" s="143">
        <f t="shared" si="17"/>
        <v>0</v>
      </c>
      <c r="AP18" s="143"/>
      <c r="AQ18" s="110">
        <f>SUM(AQ19:AQ33)</f>
        <v>0</v>
      </c>
      <c r="AR18" s="110">
        <f>SUM(AR19:AR33)</f>
        <v>0</v>
      </c>
      <c r="AS18" s="143">
        <f>AR18-AQ18</f>
        <v>0</v>
      </c>
      <c r="AT18" s="143"/>
      <c r="AU18" s="110">
        <f>SUM(AU19:AU33)</f>
        <v>0</v>
      </c>
      <c r="AV18" s="110">
        <f>SUM(AV19:AV33)</f>
        <v>0</v>
      </c>
      <c r="AW18" s="143">
        <f t="shared" si="18"/>
        <v>0</v>
      </c>
      <c r="AX18" s="143" t="e">
        <f>AV18/AU18</f>
        <v>#DIV/0!</v>
      </c>
      <c r="AY18" s="110">
        <f>SUM(AY19:AY33)</f>
        <v>0</v>
      </c>
      <c r="AZ18" s="110">
        <f>SUM(AZ19:AZ33)</f>
        <v>0</v>
      </c>
      <c r="BA18" s="143">
        <f t="shared" si="19"/>
        <v>0</v>
      </c>
      <c r="BB18" s="143"/>
      <c r="BC18" s="110">
        <f>SUM(BC19:BC33)</f>
        <v>0</v>
      </c>
      <c r="BD18" s="110">
        <f>SUM(BD19:BD33)</f>
        <v>0</v>
      </c>
      <c r="BE18" s="143">
        <f t="shared" si="20"/>
        <v>0</v>
      </c>
      <c r="BF18" s="143"/>
      <c r="BG18" s="110">
        <f>SUM(BG19:BG33)</f>
        <v>0</v>
      </c>
      <c r="BH18" s="110">
        <f>SUM(BH19:BH33)</f>
        <v>0</v>
      </c>
      <c r="BI18" s="143">
        <f t="shared" si="21"/>
        <v>0</v>
      </c>
      <c r="BJ18" s="143"/>
      <c r="BK18" s="110">
        <f>SUM(BK19:BK33)</f>
        <v>0</v>
      </c>
      <c r="BL18" s="110">
        <f>SUM(BL19:BL33)</f>
        <v>0</v>
      </c>
      <c r="BM18" s="143">
        <f t="shared" si="22"/>
        <v>0</v>
      </c>
      <c r="BN18" s="143"/>
      <c r="BO18" s="110">
        <f>SUM(BO19:BO33)</f>
        <v>0</v>
      </c>
      <c r="BP18" s="110">
        <f>SUM(BP19:BP33)</f>
        <v>0</v>
      </c>
      <c r="BQ18" s="143">
        <f t="shared" si="23"/>
        <v>0</v>
      </c>
      <c r="BR18" s="143"/>
      <c r="BS18" s="110">
        <f>SUM(BS19:BS33)</f>
        <v>0</v>
      </c>
      <c r="BT18" s="110">
        <f>SUM(BT19:BT33)</f>
        <v>0</v>
      </c>
      <c r="BU18" s="143">
        <f t="shared" si="24"/>
        <v>0</v>
      </c>
      <c r="BV18" s="143"/>
      <c r="BW18" s="110">
        <f>SUM(BW19:BW33)</f>
        <v>0</v>
      </c>
      <c r="BX18" s="110">
        <f>SUM(BX19:BX33)</f>
        <v>0</v>
      </c>
      <c r="BY18" s="143">
        <f t="shared" si="25"/>
        <v>0</v>
      </c>
      <c r="BZ18" s="143"/>
      <c r="CA18" s="110">
        <f>SUM(CA19:CA33)</f>
        <v>0</v>
      </c>
      <c r="CB18" s="110">
        <f>SUM(CB19:CB33)</f>
        <v>0</v>
      </c>
      <c r="CC18" s="143">
        <f t="shared" si="26"/>
        <v>0</v>
      </c>
      <c r="CD18" s="143"/>
      <c r="CE18" s="110">
        <f>SUM(CE19:CE33)</f>
        <v>0</v>
      </c>
      <c r="CF18" s="110">
        <f>SUM(CF19:CF33)</f>
        <v>0</v>
      </c>
      <c r="CG18" s="143">
        <f t="shared" si="27"/>
        <v>0</v>
      </c>
      <c r="CH18" s="143"/>
      <c r="CI18" s="110">
        <f>SUM(CI19:CI33)</f>
        <v>0</v>
      </c>
      <c r="CJ18" s="110">
        <f>SUM(CJ19:CJ33)</f>
        <v>0</v>
      </c>
      <c r="CK18" s="143">
        <f t="shared" si="28"/>
        <v>0</v>
      </c>
      <c r="CL18" s="144"/>
      <c r="CM18" s="15">
        <f>SUM(CM19:CM33)</f>
        <v>0</v>
      </c>
      <c r="CN18" s="15">
        <f>SUM(CN19:CN33)</f>
        <v>0</v>
      </c>
      <c r="CO18" s="144">
        <f>CN18-CM18</f>
        <v>0</v>
      </c>
      <c r="CP18" s="144"/>
      <c r="CQ18" s="169">
        <f>SUM(CQ19:CQ33)</f>
        <v>0</v>
      </c>
      <c r="CR18" s="169">
        <f>SUM(CR19:CR33)</f>
        <v>0</v>
      </c>
      <c r="CS18" s="165">
        <f>CR18-CQ18</f>
        <v>0</v>
      </c>
      <c r="CT18" s="166" t="e">
        <f>CR18/CQ18</f>
        <v>#DIV/0!</v>
      </c>
      <c r="CU18" s="169">
        <f>SUM(CU19:CU33)</f>
        <v>0</v>
      </c>
      <c r="CV18" s="169">
        <f>SUM(CV19:CV33)</f>
        <v>0</v>
      </c>
      <c r="CW18" s="165">
        <f t="shared" si="29"/>
        <v>0</v>
      </c>
      <c r="CX18" s="166"/>
      <c r="CY18" s="169">
        <f>SUM(CY19:CY33)</f>
        <v>0</v>
      </c>
      <c r="CZ18" s="169">
        <f>SUM(CZ19:CZ33)</f>
        <v>0</v>
      </c>
      <c r="DA18" s="165">
        <f t="shared" si="30"/>
        <v>0</v>
      </c>
      <c r="DB18" s="166"/>
    </row>
    <row r="19" spans="1:106" ht="14.25" customHeight="1">
      <c r="A19" s="213"/>
      <c r="B19" s="213" t="s">
        <v>260</v>
      </c>
      <c r="C19" s="138"/>
      <c r="D19" s="100">
        <f>H19+L19+P19+T19+X19+AI19+AM19+AQ19+AU19+BC19+BG19+BW19+CE19+CI19+CM19+CQ19+CU19+CY19</f>
        <v>0</v>
      </c>
      <c r="E19" s="100">
        <f>I19+M19+Q19+U19+Y19+AJ19+AN19+AR19+AV19+BD19+BH19+BX19+CF19+CJ19+CN19+CR19+CV19+CZ19+BL19+BT19</f>
        <v>0.40400000000000003</v>
      </c>
      <c r="F19" s="109">
        <f t="shared" si="6"/>
        <v>0.40400000000000003</v>
      </c>
      <c r="G19" s="109" t="e">
        <f t="shared" si="8"/>
        <v>#DIV/0!</v>
      </c>
      <c r="H19" s="100"/>
      <c r="I19" s="100"/>
      <c r="J19" s="103">
        <f t="shared" si="9"/>
        <v>0</v>
      </c>
      <c r="K19" s="103"/>
      <c r="L19" s="100"/>
      <c r="M19" s="100"/>
      <c r="N19" s="103">
        <f t="shared" si="10"/>
        <v>0</v>
      </c>
      <c r="O19" s="103"/>
      <c r="P19" s="100"/>
      <c r="Q19" s="100">
        <v>0.40400000000000003</v>
      </c>
      <c r="R19" s="103">
        <f t="shared" si="11"/>
        <v>0.40400000000000003</v>
      </c>
      <c r="S19" s="103" t="e">
        <f>Q19/P19</f>
        <v>#DIV/0!</v>
      </c>
      <c r="T19" s="100"/>
      <c r="U19" s="100"/>
      <c r="V19" s="103">
        <f t="shared" si="12"/>
        <v>0</v>
      </c>
      <c r="W19" s="103"/>
      <c r="X19" s="100">
        <f t="shared" si="7"/>
        <v>0</v>
      </c>
      <c r="Y19" s="100">
        <f t="shared" si="7"/>
        <v>0</v>
      </c>
      <c r="Z19" s="103">
        <f t="shared" si="13"/>
        <v>0</v>
      </c>
      <c r="AA19" s="103"/>
      <c r="AB19" s="100"/>
      <c r="AC19" s="100"/>
      <c r="AD19" s="103">
        <f t="shared" si="14"/>
        <v>0</v>
      </c>
      <c r="AE19" s="103"/>
      <c r="AF19" s="100"/>
      <c r="AG19" s="100"/>
      <c r="AH19" s="103">
        <f t="shared" si="15"/>
        <v>0</v>
      </c>
      <c r="AI19" s="100"/>
      <c r="AJ19" s="100"/>
      <c r="AK19" s="103">
        <f t="shared" si="16"/>
        <v>0</v>
      </c>
      <c r="AL19" s="103"/>
      <c r="AM19" s="100"/>
      <c r="AN19" s="100"/>
      <c r="AO19" s="103">
        <f t="shared" si="17"/>
        <v>0</v>
      </c>
      <c r="AP19" s="103"/>
      <c r="AQ19" s="103"/>
      <c r="AR19" s="103"/>
      <c r="AS19" s="103">
        <f>AR19-AQ19</f>
        <v>0</v>
      </c>
      <c r="AT19" s="103"/>
      <c r="AU19" s="100"/>
      <c r="AV19" s="100"/>
      <c r="AW19" s="103">
        <f t="shared" si="18"/>
        <v>0</v>
      </c>
      <c r="AX19" s="103"/>
      <c r="AY19" s="100"/>
      <c r="AZ19" s="100"/>
      <c r="BA19" s="103">
        <f t="shared" si="19"/>
        <v>0</v>
      </c>
      <c r="BB19" s="103"/>
      <c r="BC19" s="100"/>
      <c r="BD19" s="100"/>
      <c r="BE19" s="103">
        <f t="shared" si="20"/>
        <v>0</v>
      </c>
      <c r="BF19" s="103"/>
      <c r="BG19" s="100"/>
      <c r="BH19" s="100"/>
      <c r="BI19" s="103">
        <f t="shared" si="21"/>
        <v>0</v>
      </c>
      <c r="BJ19" s="103"/>
      <c r="BK19" s="100"/>
      <c r="BL19" s="100"/>
      <c r="BM19" s="103">
        <f t="shared" si="22"/>
        <v>0</v>
      </c>
      <c r="BN19" s="103"/>
      <c r="BO19" s="100"/>
      <c r="BP19" s="100"/>
      <c r="BQ19" s="103">
        <f t="shared" si="23"/>
        <v>0</v>
      </c>
      <c r="BR19" s="103"/>
      <c r="BS19" s="100"/>
      <c r="BT19" s="100"/>
      <c r="BU19" s="103">
        <f t="shared" si="24"/>
        <v>0</v>
      </c>
      <c r="BV19" s="103"/>
      <c r="BW19" s="100"/>
      <c r="BX19" s="100"/>
      <c r="BY19" s="103">
        <f t="shared" si="25"/>
        <v>0</v>
      </c>
      <c r="BZ19" s="103"/>
      <c r="CA19" s="100"/>
      <c r="CB19" s="100"/>
      <c r="CC19" s="103">
        <f t="shared" si="26"/>
        <v>0</v>
      </c>
      <c r="CD19" s="103"/>
      <c r="CE19" s="100"/>
      <c r="CF19" s="100"/>
      <c r="CG19" s="103">
        <f t="shared" si="27"/>
        <v>0</v>
      </c>
      <c r="CH19" s="103"/>
      <c r="CI19" s="100"/>
      <c r="CJ19" s="100"/>
      <c r="CK19" s="103">
        <f t="shared" si="28"/>
        <v>0</v>
      </c>
      <c r="CL19" s="139"/>
      <c r="CM19" s="139"/>
      <c r="CN19" s="139"/>
      <c r="CO19" s="139">
        <f>CN19-CM19</f>
        <v>0</v>
      </c>
      <c r="CP19" s="139"/>
      <c r="CQ19" s="14"/>
      <c r="CR19" s="14"/>
      <c r="CS19" s="167">
        <f>CR19-CQ19</f>
        <v>0</v>
      </c>
      <c r="CT19" s="168"/>
      <c r="CU19" s="13"/>
      <c r="CV19" s="13"/>
      <c r="CW19" s="167">
        <f t="shared" si="29"/>
        <v>0</v>
      </c>
      <c r="CX19" s="168"/>
      <c r="CY19" s="13"/>
      <c r="CZ19" s="13"/>
      <c r="DA19" s="167">
        <f t="shared" si="30"/>
        <v>0</v>
      </c>
      <c r="DB19" s="168"/>
    </row>
    <row r="20" spans="1:106" ht="14.25" hidden="1" customHeight="1">
      <c r="A20" s="213"/>
      <c r="B20" s="212" t="s">
        <v>261</v>
      </c>
      <c r="C20" s="142"/>
      <c r="D20" s="100">
        <f>H20+L20+P20+T20+X20+AI20+AM20+AQ20+AU20+BC20+BG20+BW20+CE20+CI20+CM20+CQ20+CU20+CY20</f>
        <v>0</v>
      </c>
      <c r="E20" s="100">
        <f>I20+M20+Q20+U20+Y20+AJ20+AN20+AR20+AV20+BD20+BH20+BX20+CF20+CJ20+CN20+CR20+CV20+CZ20+BL20+BT20</f>
        <v>0</v>
      </c>
      <c r="F20" s="109">
        <f t="shared" si="6"/>
        <v>0</v>
      </c>
      <c r="G20" s="109" t="e">
        <f t="shared" si="8"/>
        <v>#DIV/0!</v>
      </c>
      <c r="H20" s="100"/>
      <c r="I20" s="100"/>
      <c r="J20" s="103">
        <f t="shared" si="9"/>
        <v>0</v>
      </c>
      <c r="K20" s="103" t="e">
        <f>I20/H20</f>
        <v>#DIV/0!</v>
      </c>
      <c r="L20" s="100"/>
      <c r="M20" s="100"/>
      <c r="N20" s="103">
        <f t="shared" si="10"/>
        <v>0</v>
      </c>
      <c r="O20" s="103" t="e">
        <f>M20/L20</f>
        <v>#DIV/0!</v>
      </c>
      <c r="P20" s="100"/>
      <c r="Q20" s="100"/>
      <c r="R20" s="103">
        <f t="shared" si="11"/>
        <v>0</v>
      </c>
      <c r="S20" s="103" t="e">
        <f>Q20/P20</f>
        <v>#DIV/0!</v>
      </c>
      <c r="T20" s="100"/>
      <c r="U20" s="100"/>
      <c r="V20" s="103">
        <f t="shared" si="12"/>
        <v>0</v>
      </c>
      <c r="W20" s="103" t="e">
        <f>U20/T20</f>
        <v>#DIV/0!</v>
      </c>
      <c r="X20" s="100">
        <f t="shared" si="7"/>
        <v>0</v>
      </c>
      <c r="Y20" s="100">
        <f t="shared" si="7"/>
        <v>0</v>
      </c>
      <c r="Z20" s="103">
        <f t="shared" si="13"/>
        <v>0</v>
      </c>
      <c r="AA20" s="103" t="e">
        <f>Y20/X20</f>
        <v>#DIV/0!</v>
      </c>
      <c r="AB20" s="100"/>
      <c r="AC20" s="100"/>
      <c r="AD20" s="103">
        <f t="shared" si="14"/>
        <v>0</v>
      </c>
      <c r="AE20" s="103" t="e">
        <f>AC20/AB20</f>
        <v>#DIV/0!</v>
      </c>
      <c r="AF20" s="100"/>
      <c r="AG20" s="100"/>
      <c r="AH20" s="103">
        <f t="shared" si="15"/>
        <v>0</v>
      </c>
      <c r="AI20" s="100"/>
      <c r="AJ20" s="100"/>
      <c r="AK20" s="103">
        <f t="shared" si="16"/>
        <v>0</v>
      </c>
      <c r="AL20" s="103"/>
      <c r="AM20" s="100"/>
      <c r="AN20" s="100"/>
      <c r="AO20" s="103">
        <f t="shared" si="17"/>
        <v>0</v>
      </c>
      <c r="AP20" s="103" t="e">
        <f>AN20/AM20</f>
        <v>#DIV/0!</v>
      </c>
      <c r="AQ20" s="103"/>
      <c r="AR20" s="103"/>
      <c r="AS20" s="103">
        <f>AR20-AQ20</f>
        <v>0</v>
      </c>
      <c r="AT20" s="103"/>
      <c r="AU20" s="100"/>
      <c r="AV20" s="100"/>
      <c r="AW20" s="103">
        <f t="shared" si="18"/>
        <v>0</v>
      </c>
      <c r="AX20" s="103"/>
      <c r="AY20" s="100"/>
      <c r="AZ20" s="100"/>
      <c r="BA20" s="103">
        <f t="shared" si="19"/>
        <v>0</v>
      </c>
      <c r="BB20" s="103"/>
      <c r="BC20" s="100"/>
      <c r="BD20" s="100"/>
      <c r="BE20" s="103">
        <f t="shared" si="20"/>
        <v>0</v>
      </c>
      <c r="BF20" s="103"/>
      <c r="BG20" s="100"/>
      <c r="BH20" s="100"/>
      <c r="BI20" s="103">
        <f t="shared" si="21"/>
        <v>0</v>
      </c>
      <c r="BJ20" s="103"/>
      <c r="BK20" s="100"/>
      <c r="BL20" s="100"/>
      <c r="BM20" s="103">
        <f t="shared" si="22"/>
        <v>0</v>
      </c>
      <c r="BN20" s="103"/>
      <c r="BO20" s="100"/>
      <c r="BP20" s="100"/>
      <c r="BQ20" s="103">
        <f t="shared" si="23"/>
        <v>0</v>
      </c>
      <c r="BR20" s="103"/>
      <c r="BS20" s="100"/>
      <c r="BT20" s="100"/>
      <c r="BU20" s="103">
        <f t="shared" si="24"/>
        <v>0</v>
      </c>
      <c r="BV20" s="103"/>
      <c r="BW20" s="100"/>
      <c r="BX20" s="100"/>
      <c r="BY20" s="103">
        <f t="shared" si="25"/>
        <v>0</v>
      </c>
      <c r="BZ20" s="103"/>
      <c r="CA20" s="100"/>
      <c r="CB20" s="100"/>
      <c r="CC20" s="103">
        <f t="shared" si="26"/>
        <v>0</v>
      </c>
      <c r="CD20" s="103"/>
      <c r="CE20" s="100"/>
      <c r="CF20" s="100"/>
      <c r="CG20" s="103">
        <f t="shared" si="27"/>
        <v>0</v>
      </c>
      <c r="CH20" s="103"/>
      <c r="CI20" s="100"/>
      <c r="CJ20" s="100"/>
      <c r="CK20" s="103">
        <f t="shared" si="28"/>
        <v>0</v>
      </c>
      <c r="CL20" s="139"/>
      <c r="CM20" s="139"/>
      <c r="CN20" s="139"/>
      <c r="CO20" s="139">
        <f>CN20-CM20</f>
        <v>0</v>
      </c>
      <c r="CP20" s="139"/>
      <c r="CQ20" s="14"/>
      <c r="CR20" s="14"/>
      <c r="CS20" s="167">
        <f>CR20-CQ20</f>
        <v>0</v>
      </c>
      <c r="CT20" s="168"/>
      <c r="CU20" s="13"/>
      <c r="CV20" s="13"/>
      <c r="CW20" s="167">
        <f t="shared" si="29"/>
        <v>0</v>
      </c>
      <c r="CX20" s="168"/>
      <c r="CY20" s="13"/>
      <c r="CZ20" s="13"/>
      <c r="DA20" s="167">
        <f t="shared" si="30"/>
        <v>0</v>
      </c>
      <c r="DB20" s="168"/>
    </row>
    <row r="21" spans="1:106" ht="14.25" hidden="1" customHeight="1">
      <c r="A21" s="213"/>
      <c r="B21" s="212" t="s">
        <v>488</v>
      </c>
      <c r="C21" s="142">
        <v>0</v>
      </c>
      <c r="D21" s="100">
        <f>H21+L21+P21+T21+X21+AI21+AM21+AQ21+AU21+BC21+BG21+BW21+CE21+CI21+CM21+CQ21+CU21+CY21</f>
        <v>0</v>
      </c>
      <c r="E21" s="100">
        <f>I21+M21+Q21+U21+Y21+AJ21+AN21+AR21+AV21+BD21+BH21+BX21+CF21+CJ21+CN21+CR21+CV21+CZ21+BL21+BT21</f>
        <v>0</v>
      </c>
      <c r="F21" s="109">
        <f t="shared" si="6"/>
        <v>0</v>
      </c>
      <c r="G21" s="109"/>
      <c r="H21" s="100"/>
      <c r="I21" s="100"/>
      <c r="J21" s="103">
        <f t="shared" si="9"/>
        <v>0</v>
      </c>
      <c r="K21" s="103"/>
      <c r="L21" s="100"/>
      <c r="M21" s="100"/>
      <c r="N21" s="103">
        <f t="shared" si="10"/>
        <v>0</v>
      </c>
      <c r="O21" s="103"/>
      <c r="P21" s="100"/>
      <c r="Q21" s="100"/>
      <c r="R21" s="103">
        <f t="shared" si="11"/>
        <v>0</v>
      </c>
      <c r="S21" s="103"/>
      <c r="T21" s="100"/>
      <c r="U21" s="100"/>
      <c r="V21" s="103">
        <f t="shared" si="12"/>
        <v>0</v>
      </c>
      <c r="W21" s="103"/>
      <c r="X21" s="100">
        <f t="shared" si="7"/>
        <v>0</v>
      </c>
      <c r="Y21" s="100">
        <f t="shared" si="7"/>
        <v>0</v>
      </c>
      <c r="Z21" s="103">
        <f t="shared" si="13"/>
        <v>0</v>
      </c>
      <c r="AA21" s="103"/>
      <c r="AB21" s="100"/>
      <c r="AC21" s="100"/>
      <c r="AD21" s="103"/>
      <c r="AE21" s="103"/>
      <c r="AF21" s="100"/>
      <c r="AG21" s="100"/>
      <c r="AH21" s="103">
        <f t="shared" si="15"/>
        <v>0</v>
      </c>
      <c r="AI21" s="100"/>
      <c r="AJ21" s="100"/>
      <c r="AK21" s="103">
        <f t="shared" si="16"/>
        <v>0</v>
      </c>
      <c r="AL21" s="103"/>
      <c r="AM21" s="100"/>
      <c r="AN21" s="100"/>
      <c r="AO21" s="103">
        <f t="shared" si="17"/>
        <v>0</v>
      </c>
      <c r="AP21" s="103" t="e">
        <f>AN21/AM21</f>
        <v>#DIV/0!</v>
      </c>
      <c r="AQ21" s="103"/>
      <c r="AR21" s="103"/>
      <c r="AS21" s="103"/>
      <c r="AT21" s="103"/>
      <c r="AU21" s="100"/>
      <c r="AV21" s="100"/>
      <c r="AW21" s="103">
        <f t="shared" si="18"/>
        <v>0</v>
      </c>
      <c r="AX21" s="103"/>
      <c r="AY21" s="100"/>
      <c r="AZ21" s="100"/>
      <c r="BA21" s="103">
        <f t="shared" si="19"/>
        <v>0</v>
      </c>
      <c r="BB21" s="103"/>
      <c r="BC21" s="100"/>
      <c r="BD21" s="100"/>
      <c r="BE21" s="103">
        <f t="shared" si="20"/>
        <v>0</v>
      </c>
      <c r="BF21" s="103"/>
      <c r="BG21" s="100"/>
      <c r="BH21" s="100"/>
      <c r="BI21" s="103">
        <f t="shared" si="21"/>
        <v>0</v>
      </c>
      <c r="BJ21" s="103"/>
      <c r="BK21" s="100"/>
      <c r="BL21" s="100"/>
      <c r="BM21" s="103">
        <f t="shared" si="22"/>
        <v>0</v>
      </c>
      <c r="BN21" s="103"/>
      <c r="BO21" s="100"/>
      <c r="BP21" s="100"/>
      <c r="BQ21" s="103">
        <f t="shared" si="23"/>
        <v>0</v>
      </c>
      <c r="BR21" s="103"/>
      <c r="BS21" s="100"/>
      <c r="BT21" s="100"/>
      <c r="BU21" s="103">
        <f t="shared" si="24"/>
        <v>0</v>
      </c>
      <c r="BV21" s="103"/>
      <c r="BW21" s="100"/>
      <c r="BX21" s="100"/>
      <c r="BY21" s="103">
        <f t="shared" si="25"/>
        <v>0</v>
      </c>
      <c r="BZ21" s="103"/>
      <c r="CA21" s="100"/>
      <c r="CB21" s="100"/>
      <c r="CC21" s="103">
        <f t="shared" si="26"/>
        <v>0</v>
      </c>
      <c r="CD21" s="103"/>
      <c r="CE21" s="100"/>
      <c r="CF21" s="100"/>
      <c r="CG21" s="103">
        <f t="shared" si="27"/>
        <v>0</v>
      </c>
      <c r="CH21" s="103"/>
      <c r="CI21" s="100"/>
      <c r="CJ21" s="100"/>
      <c r="CK21" s="103">
        <f t="shared" si="28"/>
        <v>0</v>
      </c>
      <c r="CL21" s="139"/>
      <c r="CM21" s="139"/>
      <c r="CN21" s="139"/>
      <c r="CO21" s="139"/>
      <c r="CP21" s="139"/>
      <c r="CQ21" s="14"/>
      <c r="CR21" s="14"/>
      <c r="CS21" s="167"/>
      <c r="CT21" s="168"/>
      <c r="CU21" s="13"/>
      <c r="CV21" s="13"/>
      <c r="CW21" s="167">
        <f t="shared" si="29"/>
        <v>0</v>
      </c>
      <c r="CX21" s="168"/>
      <c r="CY21" s="13"/>
      <c r="CZ21" s="13"/>
      <c r="DA21" s="167">
        <f t="shared" si="30"/>
        <v>0</v>
      </c>
      <c r="DB21" s="168"/>
    </row>
    <row r="22" spans="1:106" ht="14.25" hidden="1" customHeight="1">
      <c r="A22" s="213"/>
      <c r="B22" s="213" t="s">
        <v>262</v>
      </c>
      <c r="C22" s="138">
        <v>7.6</v>
      </c>
      <c r="D22" s="100">
        <f t="shared" ref="D22:E33" si="31">H22+L22+P22+T22+X22+AI22+AM22+AQ22+AU22+BC22+BG22+BW22+CE22+CI22+CM22+CQ22+CU22+CY22+AY22+BK22+BS22</f>
        <v>0</v>
      </c>
      <c r="E22" s="100">
        <f>I22+M22+Q22+U22+Y22+AJ22+AN22+AR22+AV22+BD22+BH22+BX22+CF22+CJ22+CN22+CR22+CV22+CZ22+BL22+BT22</f>
        <v>0</v>
      </c>
      <c r="F22" s="109">
        <f t="shared" si="6"/>
        <v>0</v>
      </c>
      <c r="G22" s="109" t="e">
        <f>E22/D22</f>
        <v>#DIV/0!</v>
      </c>
      <c r="H22" s="100"/>
      <c r="I22" s="100"/>
      <c r="J22" s="103">
        <f t="shared" si="9"/>
        <v>0</v>
      </c>
      <c r="K22" s="103"/>
      <c r="L22" s="100"/>
      <c r="M22" s="100"/>
      <c r="N22" s="103">
        <f t="shared" si="10"/>
        <v>0</v>
      </c>
      <c r="O22" s="103" t="e">
        <f>M22/L22</f>
        <v>#DIV/0!</v>
      </c>
      <c r="P22" s="100"/>
      <c r="Q22" s="100"/>
      <c r="R22" s="103">
        <f t="shared" si="11"/>
        <v>0</v>
      </c>
      <c r="S22" s="103" t="e">
        <f>Q22/P22</f>
        <v>#DIV/0!</v>
      </c>
      <c r="T22" s="100"/>
      <c r="U22" s="100"/>
      <c r="V22" s="103">
        <f t="shared" si="12"/>
        <v>0</v>
      </c>
      <c r="W22" s="103" t="e">
        <f>U22/T22</f>
        <v>#DIV/0!</v>
      </c>
      <c r="X22" s="100">
        <f t="shared" si="7"/>
        <v>0</v>
      </c>
      <c r="Y22" s="100">
        <f t="shared" si="7"/>
        <v>0</v>
      </c>
      <c r="Z22" s="103">
        <f t="shared" si="13"/>
        <v>0</v>
      </c>
      <c r="AA22" s="103" t="e">
        <f>Y22/X22</f>
        <v>#DIV/0!</v>
      </c>
      <c r="AB22" s="100"/>
      <c r="AC22" s="100"/>
      <c r="AD22" s="103">
        <f t="shared" ref="AD22:AD27" si="32">AC22-AB22</f>
        <v>0</v>
      </c>
      <c r="AE22" s="103" t="e">
        <f>AC22/AB22</f>
        <v>#DIV/0!</v>
      </c>
      <c r="AF22" s="100"/>
      <c r="AG22" s="100"/>
      <c r="AH22" s="103">
        <f t="shared" si="15"/>
        <v>0</v>
      </c>
      <c r="AI22" s="100"/>
      <c r="AJ22" s="100"/>
      <c r="AK22" s="103">
        <f t="shared" si="16"/>
        <v>0</v>
      </c>
      <c r="AL22" s="103" t="e">
        <f>AJ22/AI22</f>
        <v>#DIV/0!</v>
      </c>
      <c r="AM22" s="100"/>
      <c r="AN22" s="100"/>
      <c r="AO22" s="103">
        <f t="shared" si="17"/>
        <v>0</v>
      </c>
      <c r="AP22" s="103" t="e">
        <f>AN22/AM22</f>
        <v>#DIV/0!</v>
      </c>
      <c r="AQ22" s="103"/>
      <c r="AR22" s="103"/>
      <c r="AS22" s="103">
        <f>AR22-AQ22</f>
        <v>0</v>
      </c>
      <c r="AT22" s="103"/>
      <c r="AU22" s="100"/>
      <c r="AV22" s="100"/>
      <c r="AW22" s="103">
        <f t="shared" si="18"/>
        <v>0</v>
      </c>
      <c r="AX22" s="103"/>
      <c r="AY22" s="100"/>
      <c r="AZ22" s="100"/>
      <c r="BA22" s="103">
        <f t="shared" si="19"/>
        <v>0</v>
      </c>
      <c r="BB22" s="103" t="e">
        <f>AZ22/AY22</f>
        <v>#DIV/0!</v>
      </c>
      <c r="BC22" s="100"/>
      <c r="BD22" s="100"/>
      <c r="BE22" s="103">
        <f t="shared" si="20"/>
        <v>0</v>
      </c>
      <c r="BF22" s="103" t="e">
        <f>BD22/BC22</f>
        <v>#DIV/0!</v>
      </c>
      <c r="BG22" s="100"/>
      <c r="BH22" s="100"/>
      <c r="BI22" s="103">
        <f t="shared" si="21"/>
        <v>0</v>
      </c>
      <c r="BJ22" s="103" t="e">
        <f>BH22/BG22</f>
        <v>#DIV/0!</v>
      </c>
      <c r="BK22" s="100"/>
      <c r="BL22" s="100"/>
      <c r="BM22" s="103">
        <f t="shared" si="22"/>
        <v>0</v>
      </c>
      <c r="BN22" s="103"/>
      <c r="BO22" s="100"/>
      <c r="BP22" s="100"/>
      <c r="BQ22" s="103">
        <f t="shared" si="23"/>
        <v>0</v>
      </c>
      <c r="BR22" s="103"/>
      <c r="BS22" s="100"/>
      <c r="BT22" s="100"/>
      <c r="BU22" s="103">
        <f t="shared" si="24"/>
        <v>0</v>
      </c>
      <c r="BV22" s="103"/>
      <c r="BW22" s="100"/>
      <c r="BX22" s="100"/>
      <c r="BY22" s="103">
        <f t="shared" si="25"/>
        <v>0</v>
      </c>
      <c r="BZ22" s="103" t="e">
        <f>BX22/BW22</f>
        <v>#DIV/0!</v>
      </c>
      <c r="CA22" s="100"/>
      <c r="CB22" s="100"/>
      <c r="CC22" s="103">
        <f t="shared" si="26"/>
        <v>0</v>
      </c>
      <c r="CD22" s="103"/>
      <c r="CE22" s="100"/>
      <c r="CF22" s="100"/>
      <c r="CG22" s="103">
        <f t="shared" si="27"/>
        <v>0</v>
      </c>
      <c r="CH22" s="103"/>
      <c r="CI22" s="100"/>
      <c r="CJ22" s="100"/>
      <c r="CK22" s="103">
        <f t="shared" si="28"/>
        <v>0</v>
      </c>
      <c r="CL22" s="139"/>
      <c r="CM22" s="139"/>
      <c r="CN22" s="139"/>
      <c r="CO22" s="139">
        <f>CN22-CM22</f>
        <v>0</v>
      </c>
      <c r="CP22" s="139"/>
      <c r="CQ22" s="14"/>
      <c r="CR22" s="14"/>
      <c r="CS22" s="167">
        <f>CR22-CQ22</f>
        <v>0</v>
      </c>
      <c r="CT22" s="168"/>
      <c r="CU22" s="13"/>
      <c r="CV22" s="13"/>
      <c r="CW22" s="167">
        <f t="shared" si="29"/>
        <v>0</v>
      </c>
      <c r="CX22" s="168" t="e">
        <f>CV22/CU22</f>
        <v>#DIV/0!</v>
      </c>
      <c r="CY22" s="13"/>
      <c r="CZ22" s="13"/>
      <c r="DA22" s="167">
        <f t="shared" si="30"/>
        <v>0</v>
      </c>
      <c r="DB22" s="168" t="e">
        <f>CZ22/CY22</f>
        <v>#DIV/0!</v>
      </c>
    </row>
    <row r="23" spans="1:106" ht="14.25" hidden="1" customHeight="1">
      <c r="A23" s="213"/>
      <c r="B23" s="213" t="s">
        <v>569</v>
      </c>
      <c r="C23" s="138"/>
      <c r="D23" s="100">
        <f t="shared" si="31"/>
        <v>0</v>
      </c>
      <c r="E23" s="100">
        <f>I23+M23+Q23+U23+Y23+AJ23+AN23+AR23+AV23+BD23+BH23+BX23+CF23+CJ23+CN23+CR23+CV23+CZ23+BL23+BT23</f>
        <v>0</v>
      </c>
      <c r="F23" s="109">
        <f t="shared" si="6"/>
        <v>0</v>
      </c>
      <c r="G23" s="109" t="e">
        <f>E23/D23</f>
        <v>#DIV/0!</v>
      </c>
      <c r="H23" s="100"/>
      <c r="I23" s="100"/>
      <c r="J23" s="103">
        <f t="shared" si="9"/>
        <v>0</v>
      </c>
      <c r="K23" s="103"/>
      <c r="L23" s="100"/>
      <c r="M23" s="100"/>
      <c r="N23" s="103">
        <f t="shared" si="10"/>
        <v>0</v>
      </c>
      <c r="O23" s="103"/>
      <c r="P23" s="100"/>
      <c r="Q23" s="100"/>
      <c r="R23" s="103">
        <f t="shared" si="11"/>
        <v>0</v>
      </c>
      <c r="S23" s="103"/>
      <c r="T23" s="100"/>
      <c r="U23" s="100"/>
      <c r="V23" s="103">
        <f t="shared" si="12"/>
        <v>0</v>
      </c>
      <c r="W23" s="103"/>
      <c r="X23" s="100">
        <f t="shared" si="7"/>
        <v>0</v>
      </c>
      <c r="Y23" s="100">
        <f t="shared" si="7"/>
        <v>0</v>
      </c>
      <c r="Z23" s="103">
        <f t="shared" si="13"/>
        <v>0</v>
      </c>
      <c r="AA23" s="103"/>
      <c r="AB23" s="100"/>
      <c r="AC23" s="100"/>
      <c r="AD23" s="103">
        <f t="shared" si="32"/>
        <v>0</v>
      </c>
      <c r="AE23" s="103"/>
      <c r="AF23" s="100"/>
      <c r="AG23" s="100"/>
      <c r="AH23" s="103">
        <f t="shared" si="15"/>
        <v>0</v>
      </c>
      <c r="AI23" s="100"/>
      <c r="AJ23" s="100"/>
      <c r="AK23" s="103">
        <f t="shared" si="16"/>
        <v>0</v>
      </c>
      <c r="AL23" s="103"/>
      <c r="AM23" s="100"/>
      <c r="AN23" s="100"/>
      <c r="AO23" s="103">
        <f t="shared" si="17"/>
        <v>0</v>
      </c>
      <c r="AP23" s="103"/>
      <c r="AQ23" s="103"/>
      <c r="AR23" s="103"/>
      <c r="AS23" s="103">
        <f>AR23-AQ23</f>
        <v>0</v>
      </c>
      <c r="AT23" s="103"/>
      <c r="AU23" s="100"/>
      <c r="AV23" s="100"/>
      <c r="AW23" s="103">
        <f t="shared" si="18"/>
        <v>0</v>
      </c>
      <c r="AX23" s="103"/>
      <c r="AY23" s="100"/>
      <c r="AZ23" s="100"/>
      <c r="BA23" s="103">
        <f t="shared" si="19"/>
        <v>0</v>
      </c>
      <c r="BB23" s="103"/>
      <c r="BC23" s="100"/>
      <c r="BD23" s="100"/>
      <c r="BE23" s="103">
        <f t="shared" si="20"/>
        <v>0</v>
      </c>
      <c r="BF23" s="103"/>
      <c r="BG23" s="100"/>
      <c r="BH23" s="100"/>
      <c r="BI23" s="103">
        <f t="shared" si="21"/>
        <v>0</v>
      </c>
      <c r="BJ23" s="103"/>
      <c r="BK23" s="100"/>
      <c r="BL23" s="100"/>
      <c r="BM23" s="103">
        <f t="shared" si="22"/>
        <v>0</v>
      </c>
      <c r="BN23" s="103"/>
      <c r="BO23" s="100"/>
      <c r="BP23" s="100"/>
      <c r="BQ23" s="103">
        <f t="shared" si="23"/>
        <v>0</v>
      </c>
      <c r="BR23" s="103"/>
      <c r="BS23" s="100"/>
      <c r="BT23" s="100"/>
      <c r="BU23" s="103">
        <f t="shared" si="24"/>
        <v>0</v>
      </c>
      <c r="BV23" s="103"/>
      <c r="BW23" s="100"/>
      <c r="BX23" s="100"/>
      <c r="BY23" s="103">
        <f t="shared" si="25"/>
        <v>0</v>
      </c>
      <c r="BZ23" s="103"/>
      <c r="CA23" s="100"/>
      <c r="CB23" s="100"/>
      <c r="CC23" s="103">
        <f t="shared" si="26"/>
        <v>0</v>
      </c>
      <c r="CD23" s="103"/>
      <c r="CE23" s="100"/>
      <c r="CF23" s="100"/>
      <c r="CG23" s="103">
        <f t="shared" si="27"/>
        <v>0</v>
      </c>
      <c r="CH23" s="103"/>
      <c r="CI23" s="100"/>
      <c r="CJ23" s="100"/>
      <c r="CK23" s="103">
        <f t="shared" si="28"/>
        <v>0</v>
      </c>
      <c r="CL23" s="139"/>
      <c r="CM23" s="139"/>
      <c r="CN23" s="139"/>
      <c r="CO23" s="139">
        <f>CN23-CM23</f>
        <v>0</v>
      </c>
      <c r="CP23" s="139"/>
      <c r="CQ23" s="14"/>
      <c r="CR23" s="14"/>
      <c r="CS23" s="167">
        <f>CR23-CQ23</f>
        <v>0</v>
      </c>
      <c r="CT23" s="168"/>
      <c r="CU23" s="13"/>
      <c r="CV23" s="13"/>
      <c r="CW23" s="167">
        <f t="shared" si="29"/>
        <v>0</v>
      </c>
      <c r="CX23" s="168"/>
      <c r="CY23" s="13"/>
      <c r="CZ23" s="13"/>
      <c r="DA23" s="167">
        <f t="shared" si="30"/>
        <v>0</v>
      </c>
      <c r="DB23" s="168"/>
    </row>
    <row r="24" spans="1:106" ht="14.25" hidden="1" customHeight="1">
      <c r="A24" s="213"/>
      <c r="B24" s="212" t="s">
        <v>450</v>
      </c>
      <c r="C24" s="142"/>
      <c r="D24" s="100">
        <f t="shared" si="31"/>
        <v>0</v>
      </c>
      <c r="E24" s="100">
        <f t="shared" si="31"/>
        <v>0</v>
      </c>
      <c r="F24" s="109">
        <f t="shared" si="6"/>
        <v>0</v>
      </c>
      <c r="G24" s="109" t="e">
        <f>E24/D24</f>
        <v>#DIV/0!</v>
      </c>
      <c r="H24" s="100"/>
      <c r="I24" s="100"/>
      <c r="J24" s="103">
        <f t="shared" si="9"/>
        <v>0</v>
      </c>
      <c r="K24" s="103"/>
      <c r="L24" s="100"/>
      <c r="M24" s="100"/>
      <c r="N24" s="103">
        <f t="shared" si="10"/>
        <v>0</v>
      </c>
      <c r="O24" s="103"/>
      <c r="P24" s="100"/>
      <c r="Q24" s="100"/>
      <c r="R24" s="103">
        <f t="shared" si="11"/>
        <v>0</v>
      </c>
      <c r="S24" s="103"/>
      <c r="T24" s="100"/>
      <c r="U24" s="100"/>
      <c r="V24" s="103">
        <f t="shared" si="12"/>
        <v>0</v>
      </c>
      <c r="W24" s="103"/>
      <c r="X24" s="100">
        <f t="shared" si="7"/>
        <v>0</v>
      </c>
      <c r="Y24" s="100">
        <f t="shared" si="7"/>
        <v>0</v>
      </c>
      <c r="Z24" s="103">
        <f t="shared" si="13"/>
        <v>0</v>
      </c>
      <c r="AA24" s="103"/>
      <c r="AB24" s="100"/>
      <c r="AC24" s="100"/>
      <c r="AD24" s="103">
        <f t="shared" si="32"/>
        <v>0</v>
      </c>
      <c r="AE24" s="103"/>
      <c r="AF24" s="100"/>
      <c r="AG24" s="100"/>
      <c r="AH24" s="103">
        <f t="shared" si="15"/>
        <v>0</v>
      </c>
      <c r="AI24" s="100"/>
      <c r="AJ24" s="100"/>
      <c r="AK24" s="103">
        <f t="shared" si="16"/>
        <v>0</v>
      </c>
      <c r="AL24" s="103"/>
      <c r="AM24" s="100"/>
      <c r="AN24" s="100"/>
      <c r="AO24" s="103">
        <f t="shared" si="17"/>
        <v>0</v>
      </c>
      <c r="AP24" s="103"/>
      <c r="AQ24" s="103"/>
      <c r="AR24" s="103"/>
      <c r="AS24" s="103"/>
      <c r="AT24" s="103"/>
      <c r="AU24" s="100"/>
      <c r="AV24" s="100"/>
      <c r="AW24" s="103">
        <f t="shared" si="18"/>
        <v>0</v>
      </c>
      <c r="AX24" s="103"/>
      <c r="AY24" s="100"/>
      <c r="AZ24" s="100"/>
      <c r="BA24" s="103">
        <f t="shared" si="19"/>
        <v>0</v>
      </c>
      <c r="BB24" s="103"/>
      <c r="BC24" s="100"/>
      <c r="BD24" s="100"/>
      <c r="BE24" s="103">
        <f t="shared" si="20"/>
        <v>0</v>
      </c>
      <c r="BF24" s="103"/>
      <c r="BG24" s="100"/>
      <c r="BH24" s="100"/>
      <c r="BI24" s="103">
        <f t="shared" si="21"/>
        <v>0</v>
      </c>
      <c r="BJ24" s="103"/>
      <c r="BK24" s="100"/>
      <c r="BL24" s="100"/>
      <c r="BM24" s="103">
        <f t="shared" si="22"/>
        <v>0</v>
      </c>
      <c r="BN24" s="103"/>
      <c r="BO24" s="100"/>
      <c r="BP24" s="100"/>
      <c r="BQ24" s="103">
        <f t="shared" si="23"/>
        <v>0</v>
      </c>
      <c r="BR24" s="103"/>
      <c r="BS24" s="100"/>
      <c r="BT24" s="100"/>
      <c r="BU24" s="103">
        <f t="shared" si="24"/>
        <v>0</v>
      </c>
      <c r="BV24" s="103"/>
      <c r="BW24" s="100"/>
      <c r="BX24" s="100"/>
      <c r="BY24" s="103">
        <f t="shared" si="25"/>
        <v>0</v>
      </c>
      <c r="BZ24" s="103"/>
      <c r="CA24" s="100"/>
      <c r="CB24" s="100"/>
      <c r="CC24" s="103">
        <f t="shared" si="26"/>
        <v>0</v>
      </c>
      <c r="CD24" s="103"/>
      <c r="CE24" s="100"/>
      <c r="CF24" s="100"/>
      <c r="CG24" s="103">
        <f t="shared" si="27"/>
        <v>0</v>
      </c>
      <c r="CH24" s="103"/>
      <c r="CI24" s="100"/>
      <c r="CJ24" s="100"/>
      <c r="CK24" s="103">
        <f t="shared" si="28"/>
        <v>0</v>
      </c>
      <c r="CL24" s="139"/>
      <c r="CM24" s="139"/>
      <c r="CN24" s="139"/>
      <c r="CO24" s="139"/>
      <c r="CP24" s="139"/>
      <c r="CQ24" s="14"/>
      <c r="CR24" s="14"/>
      <c r="CS24" s="167"/>
      <c r="CT24" s="168"/>
      <c r="CU24" s="13"/>
      <c r="CV24" s="13"/>
      <c r="CW24" s="167">
        <f t="shared" si="29"/>
        <v>0</v>
      </c>
      <c r="CX24" s="168"/>
      <c r="CY24" s="13"/>
      <c r="CZ24" s="13"/>
      <c r="DA24" s="167">
        <f t="shared" si="30"/>
        <v>0</v>
      </c>
      <c r="DB24" s="168"/>
    </row>
    <row r="25" spans="1:106" ht="14.25" customHeight="1">
      <c r="A25" s="213"/>
      <c r="B25" s="212" t="s">
        <v>451</v>
      </c>
      <c r="C25" s="142">
        <v>0</v>
      </c>
      <c r="D25" s="100">
        <f t="shared" si="31"/>
        <v>0</v>
      </c>
      <c r="E25" s="100">
        <f t="shared" si="31"/>
        <v>0.76100000000000001</v>
      </c>
      <c r="F25" s="109">
        <f t="shared" si="6"/>
        <v>0.76100000000000001</v>
      </c>
      <c r="G25" s="109">
        <v>0</v>
      </c>
      <c r="H25" s="100"/>
      <c r="I25" s="100"/>
      <c r="J25" s="103">
        <f t="shared" si="9"/>
        <v>0</v>
      </c>
      <c r="K25" s="103"/>
      <c r="L25" s="100"/>
      <c r="M25" s="100">
        <v>0.76100000000000001</v>
      </c>
      <c r="N25" s="103">
        <f t="shared" si="10"/>
        <v>0.76100000000000001</v>
      </c>
      <c r="O25" s="103"/>
      <c r="P25" s="100"/>
      <c r="Q25" s="100"/>
      <c r="R25" s="103">
        <f t="shared" si="11"/>
        <v>0</v>
      </c>
      <c r="S25" s="103"/>
      <c r="T25" s="100"/>
      <c r="U25" s="100"/>
      <c r="V25" s="103">
        <f t="shared" si="12"/>
        <v>0</v>
      </c>
      <c r="W25" s="103"/>
      <c r="X25" s="100">
        <f t="shared" si="7"/>
        <v>0</v>
      </c>
      <c r="Y25" s="100">
        <f t="shared" si="7"/>
        <v>0</v>
      </c>
      <c r="Z25" s="103">
        <f t="shared" si="13"/>
        <v>0</v>
      </c>
      <c r="AA25" s="103"/>
      <c r="AB25" s="100"/>
      <c r="AC25" s="100"/>
      <c r="AD25" s="103">
        <f t="shared" si="32"/>
        <v>0</v>
      </c>
      <c r="AE25" s="103"/>
      <c r="AF25" s="100"/>
      <c r="AG25" s="100"/>
      <c r="AH25" s="103">
        <f t="shared" si="15"/>
        <v>0</v>
      </c>
      <c r="AI25" s="100"/>
      <c r="AJ25" s="100"/>
      <c r="AK25" s="103">
        <f t="shared" si="16"/>
        <v>0</v>
      </c>
      <c r="AL25" s="103"/>
      <c r="AM25" s="100"/>
      <c r="AN25" s="100"/>
      <c r="AO25" s="103">
        <f t="shared" si="17"/>
        <v>0</v>
      </c>
      <c r="AP25" s="103"/>
      <c r="AQ25" s="103"/>
      <c r="AR25" s="103"/>
      <c r="AS25" s="103">
        <f>AR25-AQ25</f>
        <v>0</v>
      </c>
      <c r="AT25" s="103"/>
      <c r="AU25" s="100"/>
      <c r="AV25" s="100"/>
      <c r="AW25" s="103">
        <f t="shared" si="18"/>
        <v>0</v>
      </c>
      <c r="AX25" s="103"/>
      <c r="AY25" s="100"/>
      <c r="AZ25" s="100"/>
      <c r="BA25" s="103">
        <f t="shared" si="19"/>
        <v>0</v>
      </c>
      <c r="BB25" s="103"/>
      <c r="BC25" s="100"/>
      <c r="BD25" s="100"/>
      <c r="BE25" s="103">
        <f t="shared" si="20"/>
        <v>0</v>
      </c>
      <c r="BF25" s="103"/>
      <c r="BG25" s="100"/>
      <c r="BH25" s="100"/>
      <c r="BI25" s="103">
        <f t="shared" si="21"/>
        <v>0</v>
      </c>
      <c r="BJ25" s="103"/>
      <c r="BK25" s="100"/>
      <c r="BL25" s="100"/>
      <c r="BM25" s="103">
        <f t="shared" si="22"/>
        <v>0</v>
      </c>
      <c r="BN25" s="103"/>
      <c r="BO25" s="100"/>
      <c r="BP25" s="100"/>
      <c r="BQ25" s="103">
        <f t="shared" si="23"/>
        <v>0</v>
      </c>
      <c r="BR25" s="103"/>
      <c r="BS25" s="100"/>
      <c r="BT25" s="100"/>
      <c r="BU25" s="103">
        <f t="shared" si="24"/>
        <v>0</v>
      </c>
      <c r="BV25" s="103"/>
      <c r="BW25" s="100"/>
      <c r="BX25" s="100"/>
      <c r="BY25" s="103">
        <f t="shared" si="25"/>
        <v>0</v>
      </c>
      <c r="BZ25" s="103"/>
      <c r="CA25" s="100"/>
      <c r="CB25" s="100"/>
      <c r="CC25" s="103">
        <f t="shared" si="26"/>
        <v>0</v>
      </c>
      <c r="CD25" s="103"/>
      <c r="CE25" s="100"/>
      <c r="CF25" s="100"/>
      <c r="CG25" s="103">
        <f t="shared" si="27"/>
        <v>0</v>
      </c>
      <c r="CH25" s="103"/>
      <c r="CI25" s="100"/>
      <c r="CJ25" s="100"/>
      <c r="CK25" s="103">
        <f t="shared" si="28"/>
        <v>0</v>
      </c>
      <c r="CL25" s="139"/>
      <c r="CM25" s="139"/>
      <c r="CN25" s="139"/>
      <c r="CO25" s="139">
        <f>CN25-CM25</f>
        <v>0</v>
      </c>
      <c r="CP25" s="139"/>
      <c r="CQ25" s="14"/>
      <c r="CR25" s="14"/>
      <c r="CS25" s="167">
        <f>CR25-CQ25</f>
        <v>0</v>
      </c>
      <c r="CT25" s="168"/>
      <c r="CU25" s="13"/>
      <c r="CV25" s="13"/>
      <c r="CW25" s="167">
        <f t="shared" si="29"/>
        <v>0</v>
      </c>
      <c r="CX25" s="168"/>
      <c r="CY25" s="13"/>
      <c r="CZ25" s="13"/>
      <c r="DA25" s="167">
        <f t="shared" si="30"/>
        <v>0</v>
      </c>
      <c r="DB25" s="168"/>
    </row>
    <row r="26" spans="1:106" ht="14.25" hidden="1" customHeight="1">
      <c r="A26" s="213"/>
      <c r="B26" s="212" t="s">
        <v>570</v>
      </c>
      <c r="C26" s="142"/>
      <c r="D26" s="100">
        <f t="shared" si="31"/>
        <v>0</v>
      </c>
      <c r="E26" s="100">
        <f t="shared" si="31"/>
        <v>0</v>
      </c>
      <c r="F26" s="109">
        <f t="shared" si="6"/>
        <v>0</v>
      </c>
      <c r="G26" s="109" t="e">
        <f t="shared" ref="G26:G33" si="33">E26/D26</f>
        <v>#DIV/0!</v>
      </c>
      <c r="H26" s="100"/>
      <c r="I26" s="100"/>
      <c r="J26" s="103">
        <f t="shared" si="9"/>
        <v>0</v>
      </c>
      <c r="K26" s="103"/>
      <c r="L26" s="100"/>
      <c r="M26" s="100"/>
      <c r="N26" s="103">
        <f t="shared" si="10"/>
        <v>0</v>
      </c>
      <c r="O26" s="103"/>
      <c r="P26" s="100"/>
      <c r="Q26" s="100"/>
      <c r="R26" s="103">
        <f t="shared" si="11"/>
        <v>0</v>
      </c>
      <c r="S26" s="103"/>
      <c r="T26" s="100"/>
      <c r="U26" s="100"/>
      <c r="V26" s="103">
        <f t="shared" si="12"/>
        <v>0</v>
      </c>
      <c r="W26" s="103"/>
      <c r="X26" s="100">
        <f t="shared" si="7"/>
        <v>0</v>
      </c>
      <c r="Y26" s="100">
        <f t="shared" si="7"/>
        <v>0</v>
      </c>
      <c r="Z26" s="103">
        <f t="shared" si="13"/>
        <v>0</v>
      </c>
      <c r="AA26" s="103"/>
      <c r="AB26" s="100"/>
      <c r="AC26" s="100"/>
      <c r="AD26" s="103">
        <f t="shared" si="32"/>
        <v>0</v>
      </c>
      <c r="AE26" s="103" t="e">
        <f>AC26/AB26</f>
        <v>#DIV/0!</v>
      </c>
      <c r="AF26" s="100"/>
      <c r="AG26" s="100"/>
      <c r="AH26" s="103">
        <f t="shared" si="15"/>
        <v>0</v>
      </c>
      <c r="AI26" s="100"/>
      <c r="AJ26" s="100"/>
      <c r="AK26" s="103">
        <f t="shared" si="16"/>
        <v>0</v>
      </c>
      <c r="AL26" s="103"/>
      <c r="AM26" s="100"/>
      <c r="AN26" s="100"/>
      <c r="AO26" s="103">
        <f t="shared" si="17"/>
        <v>0</v>
      </c>
      <c r="AP26" s="103"/>
      <c r="AQ26" s="103"/>
      <c r="AR26" s="103"/>
      <c r="AS26" s="103">
        <f>AR26-AQ26</f>
        <v>0</v>
      </c>
      <c r="AT26" s="103"/>
      <c r="AU26" s="100"/>
      <c r="AV26" s="100"/>
      <c r="AW26" s="103">
        <f t="shared" si="18"/>
        <v>0</v>
      </c>
      <c r="AX26" s="103"/>
      <c r="AY26" s="100"/>
      <c r="AZ26" s="100"/>
      <c r="BA26" s="103">
        <f t="shared" si="19"/>
        <v>0</v>
      </c>
      <c r="BB26" s="103"/>
      <c r="BC26" s="100"/>
      <c r="BD26" s="100"/>
      <c r="BE26" s="103">
        <f t="shared" si="20"/>
        <v>0</v>
      </c>
      <c r="BF26" s="103"/>
      <c r="BG26" s="100"/>
      <c r="BH26" s="100"/>
      <c r="BI26" s="103">
        <f t="shared" si="21"/>
        <v>0</v>
      </c>
      <c r="BJ26" s="103"/>
      <c r="BK26" s="100"/>
      <c r="BL26" s="100"/>
      <c r="BM26" s="103">
        <f t="shared" si="22"/>
        <v>0</v>
      </c>
      <c r="BN26" s="103"/>
      <c r="BO26" s="100"/>
      <c r="BP26" s="100"/>
      <c r="BQ26" s="103">
        <f t="shared" si="23"/>
        <v>0</v>
      </c>
      <c r="BR26" s="103"/>
      <c r="BS26" s="100"/>
      <c r="BT26" s="100"/>
      <c r="BU26" s="103">
        <f t="shared" si="24"/>
        <v>0</v>
      </c>
      <c r="BV26" s="103"/>
      <c r="BW26" s="100"/>
      <c r="BX26" s="100"/>
      <c r="BY26" s="103">
        <f t="shared" si="25"/>
        <v>0</v>
      </c>
      <c r="BZ26" s="103"/>
      <c r="CA26" s="100"/>
      <c r="CB26" s="100"/>
      <c r="CC26" s="103">
        <f t="shared" si="26"/>
        <v>0</v>
      </c>
      <c r="CD26" s="103"/>
      <c r="CE26" s="100"/>
      <c r="CF26" s="100"/>
      <c r="CG26" s="103">
        <f t="shared" si="27"/>
        <v>0</v>
      </c>
      <c r="CH26" s="103"/>
      <c r="CI26" s="100"/>
      <c r="CJ26" s="100"/>
      <c r="CK26" s="103">
        <f t="shared" si="28"/>
        <v>0</v>
      </c>
      <c r="CL26" s="139"/>
      <c r="CM26" s="139"/>
      <c r="CN26" s="139"/>
      <c r="CO26" s="139">
        <f>CN26-CM26</f>
        <v>0</v>
      </c>
      <c r="CP26" s="139"/>
      <c r="CQ26" s="14"/>
      <c r="CR26" s="14"/>
      <c r="CS26" s="167">
        <f>CR26-CQ26</f>
        <v>0</v>
      </c>
      <c r="CT26" s="168"/>
      <c r="CU26" s="13"/>
      <c r="CV26" s="13"/>
      <c r="CW26" s="167">
        <f t="shared" si="29"/>
        <v>0</v>
      </c>
      <c r="CX26" s="168"/>
      <c r="CY26" s="13"/>
      <c r="CZ26" s="13"/>
      <c r="DA26" s="167">
        <f t="shared" si="30"/>
        <v>0</v>
      </c>
      <c r="DB26" s="168"/>
    </row>
    <row r="27" spans="1:106" ht="14.25" hidden="1" customHeight="1">
      <c r="A27" s="213"/>
      <c r="B27" s="212" t="s">
        <v>263</v>
      </c>
      <c r="C27" s="142"/>
      <c r="D27" s="100">
        <f t="shared" si="31"/>
        <v>0</v>
      </c>
      <c r="E27" s="100">
        <f t="shared" si="31"/>
        <v>0</v>
      </c>
      <c r="F27" s="109">
        <f t="shared" si="6"/>
        <v>0</v>
      </c>
      <c r="G27" s="109" t="e">
        <f t="shared" si="33"/>
        <v>#DIV/0!</v>
      </c>
      <c r="H27" s="100"/>
      <c r="I27" s="100"/>
      <c r="J27" s="103">
        <f t="shared" si="9"/>
        <v>0</v>
      </c>
      <c r="K27" s="103"/>
      <c r="L27" s="100"/>
      <c r="M27" s="100"/>
      <c r="N27" s="103">
        <f t="shared" si="10"/>
        <v>0</v>
      </c>
      <c r="O27" s="103"/>
      <c r="P27" s="100"/>
      <c r="Q27" s="100"/>
      <c r="R27" s="103">
        <f t="shared" si="11"/>
        <v>0</v>
      </c>
      <c r="S27" s="103"/>
      <c r="T27" s="100"/>
      <c r="U27" s="100"/>
      <c r="V27" s="103">
        <f t="shared" si="12"/>
        <v>0</v>
      </c>
      <c r="W27" s="103"/>
      <c r="X27" s="100">
        <f t="shared" si="7"/>
        <v>0</v>
      </c>
      <c r="Y27" s="100">
        <f t="shared" si="7"/>
        <v>0</v>
      </c>
      <c r="Z27" s="103">
        <f t="shared" si="13"/>
        <v>0</v>
      </c>
      <c r="AA27" s="103"/>
      <c r="AB27" s="100"/>
      <c r="AC27" s="100"/>
      <c r="AD27" s="103">
        <f t="shared" si="32"/>
        <v>0</v>
      </c>
      <c r="AE27" s="103"/>
      <c r="AF27" s="100"/>
      <c r="AG27" s="100"/>
      <c r="AH27" s="103">
        <f t="shared" si="15"/>
        <v>0</v>
      </c>
      <c r="AI27" s="100"/>
      <c r="AJ27" s="100"/>
      <c r="AK27" s="103">
        <f t="shared" si="16"/>
        <v>0</v>
      </c>
      <c r="AL27" s="103"/>
      <c r="AM27" s="100"/>
      <c r="AN27" s="100"/>
      <c r="AO27" s="103">
        <f t="shared" si="17"/>
        <v>0</v>
      </c>
      <c r="AP27" s="103"/>
      <c r="AQ27" s="103"/>
      <c r="AR27" s="103"/>
      <c r="AS27" s="103">
        <f>AR27-AQ27</f>
        <v>0</v>
      </c>
      <c r="AT27" s="103"/>
      <c r="AU27" s="100"/>
      <c r="AV27" s="100"/>
      <c r="AW27" s="103">
        <f t="shared" si="18"/>
        <v>0</v>
      </c>
      <c r="AX27" s="103"/>
      <c r="AY27" s="100"/>
      <c r="AZ27" s="100"/>
      <c r="BA27" s="103">
        <f t="shared" si="19"/>
        <v>0</v>
      </c>
      <c r="BB27" s="103"/>
      <c r="BC27" s="100"/>
      <c r="BD27" s="100"/>
      <c r="BE27" s="103">
        <f t="shared" si="20"/>
        <v>0</v>
      </c>
      <c r="BF27" s="103"/>
      <c r="BG27" s="100"/>
      <c r="BH27" s="100"/>
      <c r="BI27" s="103">
        <f t="shared" si="21"/>
        <v>0</v>
      </c>
      <c r="BJ27" s="103"/>
      <c r="BK27" s="100"/>
      <c r="BL27" s="100"/>
      <c r="BM27" s="103">
        <f t="shared" si="22"/>
        <v>0</v>
      </c>
      <c r="BN27" s="103"/>
      <c r="BO27" s="100"/>
      <c r="BP27" s="100"/>
      <c r="BQ27" s="103">
        <f t="shared" si="23"/>
        <v>0</v>
      </c>
      <c r="BR27" s="103"/>
      <c r="BS27" s="100"/>
      <c r="BT27" s="100"/>
      <c r="BU27" s="103">
        <f t="shared" si="24"/>
        <v>0</v>
      </c>
      <c r="BV27" s="103"/>
      <c r="BW27" s="100"/>
      <c r="BX27" s="100"/>
      <c r="BY27" s="103">
        <f t="shared" si="25"/>
        <v>0</v>
      </c>
      <c r="BZ27" s="103"/>
      <c r="CA27" s="100"/>
      <c r="CB27" s="100"/>
      <c r="CC27" s="103">
        <f t="shared" si="26"/>
        <v>0</v>
      </c>
      <c r="CD27" s="103"/>
      <c r="CE27" s="100"/>
      <c r="CF27" s="100"/>
      <c r="CG27" s="103">
        <f t="shared" si="27"/>
        <v>0</v>
      </c>
      <c r="CH27" s="103"/>
      <c r="CI27" s="100"/>
      <c r="CJ27" s="100"/>
      <c r="CK27" s="103">
        <f t="shared" si="28"/>
        <v>0</v>
      </c>
      <c r="CL27" s="139"/>
      <c r="CM27" s="139"/>
      <c r="CN27" s="139"/>
      <c r="CO27" s="139">
        <f>CN27-CM27</f>
        <v>0</v>
      </c>
      <c r="CP27" s="139"/>
      <c r="CQ27" s="14"/>
      <c r="CR27" s="14"/>
      <c r="CS27" s="167">
        <f>CR27-CQ27</f>
        <v>0</v>
      </c>
      <c r="CT27" s="168"/>
      <c r="CU27" s="13"/>
      <c r="CV27" s="13"/>
      <c r="CW27" s="167">
        <f t="shared" si="29"/>
        <v>0</v>
      </c>
      <c r="CX27" s="168"/>
      <c r="CY27" s="13"/>
      <c r="CZ27" s="13"/>
      <c r="DA27" s="167">
        <f t="shared" si="30"/>
        <v>0</v>
      </c>
      <c r="DB27" s="168"/>
    </row>
    <row r="28" spans="1:106" ht="14.25" hidden="1" customHeight="1">
      <c r="A28" s="213"/>
      <c r="B28" s="212" t="s">
        <v>264</v>
      </c>
      <c r="C28" s="142"/>
      <c r="D28" s="100">
        <f t="shared" si="31"/>
        <v>0</v>
      </c>
      <c r="E28" s="100">
        <f t="shared" si="31"/>
        <v>0</v>
      </c>
      <c r="F28" s="109">
        <f t="shared" si="6"/>
        <v>0</v>
      </c>
      <c r="G28" s="109" t="e">
        <f t="shared" si="33"/>
        <v>#DIV/0!</v>
      </c>
      <c r="H28" s="100"/>
      <c r="I28" s="100"/>
      <c r="J28" s="103">
        <f t="shared" si="9"/>
        <v>0</v>
      </c>
      <c r="K28" s="103"/>
      <c r="L28" s="100"/>
      <c r="M28" s="100"/>
      <c r="N28" s="103">
        <f t="shared" si="10"/>
        <v>0</v>
      </c>
      <c r="O28" s="103"/>
      <c r="P28" s="100"/>
      <c r="Q28" s="100"/>
      <c r="R28" s="103">
        <f t="shared" si="11"/>
        <v>0</v>
      </c>
      <c r="S28" s="103"/>
      <c r="T28" s="100"/>
      <c r="U28" s="100"/>
      <c r="V28" s="103">
        <f t="shared" si="12"/>
        <v>0</v>
      </c>
      <c r="W28" s="103"/>
      <c r="X28" s="100">
        <f t="shared" si="7"/>
        <v>0</v>
      </c>
      <c r="Y28" s="100">
        <f t="shared" si="7"/>
        <v>0</v>
      </c>
      <c r="Z28" s="103">
        <f t="shared" si="13"/>
        <v>0</v>
      </c>
      <c r="AA28" s="103"/>
      <c r="AB28" s="100"/>
      <c r="AC28" s="100"/>
      <c r="AD28" s="103"/>
      <c r="AE28" s="103"/>
      <c r="AF28" s="100"/>
      <c r="AG28" s="100"/>
      <c r="AH28" s="103">
        <f t="shared" si="15"/>
        <v>0</v>
      </c>
      <c r="AI28" s="100"/>
      <c r="AJ28" s="100"/>
      <c r="AK28" s="103">
        <f t="shared" si="16"/>
        <v>0</v>
      </c>
      <c r="AL28" s="103"/>
      <c r="AM28" s="100"/>
      <c r="AN28" s="100"/>
      <c r="AO28" s="103">
        <f t="shared" si="17"/>
        <v>0</v>
      </c>
      <c r="AP28" s="103"/>
      <c r="AQ28" s="103"/>
      <c r="AR28" s="103"/>
      <c r="AS28" s="103"/>
      <c r="AT28" s="103"/>
      <c r="AU28" s="100"/>
      <c r="AV28" s="100"/>
      <c r="AW28" s="103">
        <f t="shared" si="18"/>
        <v>0</v>
      </c>
      <c r="AX28" s="103"/>
      <c r="AY28" s="100"/>
      <c r="AZ28" s="100"/>
      <c r="BA28" s="103">
        <f t="shared" si="19"/>
        <v>0</v>
      </c>
      <c r="BB28" s="103"/>
      <c r="BC28" s="100"/>
      <c r="BD28" s="100"/>
      <c r="BE28" s="103">
        <f t="shared" si="20"/>
        <v>0</v>
      </c>
      <c r="BF28" s="103"/>
      <c r="BG28" s="100"/>
      <c r="BH28" s="100"/>
      <c r="BI28" s="103">
        <f t="shared" si="21"/>
        <v>0</v>
      </c>
      <c r="BJ28" s="103"/>
      <c r="BK28" s="100"/>
      <c r="BL28" s="100"/>
      <c r="BM28" s="103">
        <f t="shared" si="22"/>
        <v>0</v>
      </c>
      <c r="BN28" s="103"/>
      <c r="BO28" s="100"/>
      <c r="BP28" s="100"/>
      <c r="BQ28" s="103">
        <f t="shared" si="23"/>
        <v>0</v>
      </c>
      <c r="BR28" s="103"/>
      <c r="BS28" s="100"/>
      <c r="BT28" s="100"/>
      <c r="BU28" s="103">
        <f t="shared" si="24"/>
        <v>0</v>
      </c>
      <c r="BV28" s="103"/>
      <c r="BW28" s="100"/>
      <c r="BX28" s="100"/>
      <c r="BY28" s="103">
        <f t="shared" si="25"/>
        <v>0</v>
      </c>
      <c r="BZ28" s="103"/>
      <c r="CA28" s="100"/>
      <c r="CB28" s="100"/>
      <c r="CC28" s="103">
        <f t="shared" si="26"/>
        <v>0</v>
      </c>
      <c r="CD28" s="103"/>
      <c r="CE28" s="100"/>
      <c r="CF28" s="100"/>
      <c r="CG28" s="103">
        <f t="shared" si="27"/>
        <v>0</v>
      </c>
      <c r="CH28" s="103"/>
      <c r="CI28" s="100"/>
      <c r="CJ28" s="100"/>
      <c r="CK28" s="103">
        <f t="shared" si="28"/>
        <v>0</v>
      </c>
      <c r="CL28" s="139"/>
      <c r="CM28" s="139"/>
      <c r="CN28" s="139"/>
      <c r="CO28" s="139"/>
      <c r="CP28" s="139"/>
      <c r="CQ28" s="14"/>
      <c r="CR28" s="14"/>
      <c r="CS28" s="167"/>
      <c r="CT28" s="168"/>
      <c r="CU28" s="13"/>
      <c r="CV28" s="13"/>
      <c r="CW28" s="167">
        <f t="shared" si="29"/>
        <v>0</v>
      </c>
      <c r="CX28" s="168"/>
      <c r="CY28" s="13"/>
      <c r="CZ28" s="13"/>
      <c r="DA28" s="167">
        <f t="shared" si="30"/>
        <v>0</v>
      </c>
      <c r="DB28" s="168"/>
    </row>
    <row r="29" spans="1:106" ht="14.25" hidden="1" customHeight="1">
      <c r="A29" s="213"/>
      <c r="B29" s="212" t="s">
        <v>265</v>
      </c>
      <c r="C29" s="142"/>
      <c r="D29" s="100">
        <f t="shared" si="31"/>
        <v>0</v>
      </c>
      <c r="E29" s="100">
        <f t="shared" si="31"/>
        <v>0</v>
      </c>
      <c r="F29" s="109">
        <f t="shared" si="6"/>
        <v>0</v>
      </c>
      <c r="G29" s="109" t="e">
        <f t="shared" si="33"/>
        <v>#DIV/0!</v>
      </c>
      <c r="H29" s="100"/>
      <c r="I29" s="100"/>
      <c r="J29" s="103">
        <f t="shared" si="9"/>
        <v>0</v>
      </c>
      <c r="K29" s="103"/>
      <c r="L29" s="100"/>
      <c r="M29" s="100"/>
      <c r="N29" s="103">
        <f t="shared" si="10"/>
        <v>0</v>
      </c>
      <c r="O29" s="103"/>
      <c r="P29" s="100"/>
      <c r="Q29" s="100"/>
      <c r="R29" s="103">
        <f t="shared" si="11"/>
        <v>0</v>
      </c>
      <c r="S29" s="103"/>
      <c r="T29" s="100"/>
      <c r="U29" s="100"/>
      <c r="V29" s="103">
        <f t="shared" si="12"/>
        <v>0</v>
      </c>
      <c r="W29" s="103"/>
      <c r="X29" s="100">
        <f t="shared" si="7"/>
        <v>0</v>
      </c>
      <c r="Y29" s="100">
        <f t="shared" si="7"/>
        <v>0</v>
      </c>
      <c r="Z29" s="103">
        <f t="shared" si="13"/>
        <v>0</v>
      </c>
      <c r="AA29" s="103"/>
      <c r="AB29" s="100"/>
      <c r="AC29" s="100"/>
      <c r="AD29" s="103">
        <f>AC29-AB29</f>
        <v>0</v>
      </c>
      <c r="AE29" s="103"/>
      <c r="AF29" s="100"/>
      <c r="AG29" s="100"/>
      <c r="AH29" s="103">
        <f t="shared" si="15"/>
        <v>0</v>
      </c>
      <c r="AI29" s="100"/>
      <c r="AJ29" s="100"/>
      <c r="AK29" s="103">
        <f t="shared" si="16"/>
        <v>0</v>
      </c>
      <c r="AL29" s="103"/>
      <c r="AM29" s="100"/>
      <c r="AN29" s="100"/>
      <c r="AO29" s="103">
        <f t="shared" si="17"/>
        <v>0</v>
      </c>
      <c r="AP29" s="103"/>
      <c r="AQ29" s="103"/>
      <c r="AR29" s="103"/>
      <c r="AS29" s="103">
        <f>AR29-AQ29</f>
        <v>0</v>
      </c>
      <c r="AT29" s="103"/>
      <c r="AU29" s="100"/>
      <c r="AV29" s="100"/>
      <c r="AW29" s="103">
        <f t="shared" si="18"/>
        <v>0</v>
      </c>
      <c r="AX29" s="103"/>
      <c r="AY29" s="100"/>
      <c r="AZ29" s="100"/>
      <c r="BA29" s="103">
        <f t="shared" si="19"/>
        <v>0</v>
      </c>
      <c r="BB29" s="103"/>
      <c r="BC29" s="100"/>
      <c r="BD29" s="100"/>
      <c r="BE29" s="103">
        <f t="shared" si="20"/>
        <v>0</v>
      </c>
      <c r="BF29" s="103"/>
      <c r="BG29" s="100"/>
      <c r="BH29" s="100"/>
      <c r="BI29" s="103">
        <f t="shared" si="21"/>
        <v>0</v>
      </c>
      <c r="BJ29" s="103"/>
      <c r="BK29" s="100"/>
      <c r="BL29" s="100"/>
      <c r="BM29" s="103">
        <f t="shared" si="22"/>
        <v>0</v>
      </c>
      <c r="BN29" s="103"/>
      <c r="BO29" s="100"/>
      <c r="BP29" s="100"/>
      <c r="BQ29" s="103">
        <f t="shared" si="23"/>
        <v>0</v>
      </c>
      <c r="BR29" s="103"/>
      <c r="BS29" s="100"/>
      <c r="BT29" s="100"/>
      <c r="BU29" s="103">
        <f t="shared" si="24"/>
        <v>0</v>
      </c>
      <c r="BV29" s="103"/>
      <c r="BW29" s="100"/>
      <c r="BX29" s="100"/>
      <c r="BY29" s="103">
        <f t="shared" si="25"/>
        <v>0</v>
      </c>
      <c r="BZ29" s="103"/>
      <c r="CA29" s="100"/>
      <c r="CB29" s="100"/>
      <c r="CC29" s="103">
        <f t="shared" si="26"/>
        <v>0</v>
      </c>
      <c r="CD29" s="103"/>
      <c r="CE29" s="100"/>
      <c r="CF29" s="100"/>
      <c r="CG29" s="103">
        <f t="shared" si="27"/>
        <v>0</v>
      </c>
      <c r="CH29" s="103"/>
      <c r="CI29" s="100"/>
      <c r="CJ29" s="100"/>
      <c r="CK29" s="103">
        <f t="shared" si="28"/>
        <v>0</v>
      </c>
      <c r="CL29" s="139"/>
      <c r="CM29" s="139"/>
      <c r="CN29" s="139"/>
      <c r="CO29" s="139">
        <f>CN29-CM29</f>
        <v>0</v>
      </c>
      <c r="CP29" s="139"/>
      <c r="CQ29" s="14"/>
      <c r="CR29" s="14"/>
      <c r="CS29" s="167">
        <f>CR29-CQ29</f>
        <v>0</v>
      </c>
      <c r="CT29" s="168"/>
      <c r="CU29" s="13"/>
      <c r="CV29" s="13"/>
      <c r="CW29" s="167">
        <f t="shared" si="29"/>
        <v>0</v>
      </c>
      <c r="CX29" s="168"/>
      <c r="CY29" s="13"/>
      <c r="CZ29" s="13"/>
      <c r="DA29" s="167">
        <f t="shared" si="30"/>
        <v>0</v>
      </c>
      <c r="DB29" s="168"/>
    </row>
    <row r="30" spans="1:106" ht="14.25" hidden="1" customHeight="1">
      <c r="A30" s="213"/>
      <c r="B30" s="212" t="s">
        <v>266</v>
      </c>
      <c r="C30" s="142"/>
      <c r="D30" s="100">
        <f t="shared" si="31"/>
        <v>0</v>
      </c>
      <c r="E30" s="100">
        <f t="shared" si="31"/>
        <v>0</v>
      </c>
      <c r="F30" s="109">
        <f t="shared" si="6"/>
        <v>0</v>
      </c>
      <c r="G30" s="109" t="e">
        <f t="shared" si="33"/>
        <v>#DIV/0!</v>
      </c>
      <c r="H30" s="100"/>
      <c r="I30" s="100"/>
      <c r="J30" s="103">
        <f t="shared" si="9"/>
        <v>0</v>
      </c>
      <c r="K30" s="103"/>
      <c r="L30" s="100"/>
      <c r="M30" s="100"/>
      <c r="N30" s="103">
        <f t="shared" si="10"/>
        <v>0</v>
      </c>
      <c r="O30" s="103"/>
      <c r="P30" s="100"/>
      <c r="Q30" s="100"/>
      <c r="R30" s="103">
        <f t="shared" si="11"/>
        <v>0</v>
      </c>
      <c r="S30" s="103"/>
      <c r="T30" s="100"/>
      <c r="U30" s="100"/>
      <c r="V30" s="103">
        <f t="shared" si="12"/>
        <v>0</v>
      </c>
      <c r="W30" s="103"/>
      <c r="X30" s="100">
        <f t="shared" si="7"/>
        <v>0</v>
      </c>
      <c r="Y30" s="100">
        <f t="shared" si="7"/>
        <v>0</v>
      </c>
      <c r="Z30" s="103">
        <f t="shared" si="13"/>
        <v>0</v>
      </c>
      <c r="AA30" s="103"/>
      <c r="AB30" s="100"/>
      <c r="AC30" s="100"/>
      <c r="AD30" s="103"/>
      <c r="AE30" s="103"/>
      <c r="AF30" s="100"/>
      <c r="AG30" s="100"/>
      <c r="AH30" s="103">
        <f t="shared" si="15"/>
        <v>0</v>
      </c>
      <c r="AI30" s="100"/>
      <c r="AJ30" s="100"/>
      <c r="AK30" s="103">
        <f t="shared" si="16"/>
        <v>0</v>
      </c>
      <c r="AL30" s="103"/>
      <c r="AM30" s="100"/>
      <c r="AN30" s="100"/>
      <c r="AO30" s="103">
        <f t="shared" si="17"/>
        <v>0</v>
      </c>
      <c r="AP30" s="103"/>
      <c r="AQ30" s="103"/>
      <c r="AR30" s="103"/>
      <c r="AS30" s="103"/>
      <c r="AT30" s="103"/>
      <c r="AU30" s="100"/>
      <c r="AV30" s="100"/>
      <c r="AW30" s="103">
        <f t="shared" si="18"/>
        <v>0</v>
      </c>
      <c r="AX30" s="103"/>
      <c r="AY30" s="100"/>
      <c r="AZ30" s="100"/>
      <c r="BA30" s="103">
        <f t="shared" si="19"/>
        <v>0</v>
      </c>
      <c r="BB30" s="103"/>
      <c r="BC30" s="100"/>
      <c r="BD30" s="100"/>
      <c r="BE30" s="103">
        <f t="shared" si="20"/>
        <v>0</v>
      </c>
      <c r="BF30" s="103"/>
      <c r="BG30" s="100"/>
      <c r="BH30" s="100"/>
      <c r="BI30" s="103">
        <f t="shared" si="21"/>
        <v>0</v>
      </c>
      <c r="BJ30" s="103"/>
      <c r="BK30" s="100"/>
      <c r="BL30" s="100"/>
      <c r="BM30" s="103">
        <f t="shared" si="22"/>
        <v>0</v>
      </c>
      <c r="BN30" s="103"/>
      <c r="BO30" s="100"/>
      <c r="BP30" s="100"/>
      <c r="BQ30" s="103">
        <f t="shared" si="23"/>
        <v>0</v>
      </c>
      <c r="BR30" s="103"/>
      <c r="BS30" s="100"/>
      <c r="BT30" s="100"/>
      <c r="BU30" s="103">
        <f t="shared" si="24"/>
        <v>0</v>
      </c>
      <c r="BV30" s="103"/>
      <c r="BW30" s="100"/>
      <c r="BX30" s="100"/>
      <c r="BY30" s="103">
        <f t="shared" si="25"/>
        <v>0</v>
      </c>
      <c r="BZ30" s="103"/>
      <c r="CA30" s="100"/>
      <c r="CB30" s="100"/>
      <c r="CC30" s="103">
        <f t="shared" si="26"/>
        <v>0</v>
      </c>
      <c r="CD30" s="103"/>
      <c r="CE30" s="100"/>
      <c r="CF30" s="100"/>
      <c r="CG30" s="103">
        <f t="shared" si="27"/>
        <v>0</v>
      </c>
      <c r="CH30" s="103"/>
      <c r="CI30" s="100"/>
      <c r="CJ30" s="100"/>
      <c r="CK30" s="103">
        <f t="shared" si="28"/>
        <v>0</v>
      </c>
      <c r="CL30" s="139"/>
      <c r="CM30" s="139"/>
      <c r="CN30" s="139"/>
      <c r="CO30" s="139"/>
      <c r="CP30" s="139"/>
      <c r="CQ30" s="14"/>
      <c r="CR30" s="14"/>
      <c r="CS30" s="167"/>
      <c r="CT30" s="168"/>
      <c r="CU30" s="13"/>
      <c r="CV30" s="13"/>
      <c r="CW30" s="167">
        <f t="shared" si="29"/>
        <v>0</v>
      </c>
      <c r="CX30" s="168"/>
      <c r="CY30" s="13"/>
      <c r="CZ30" s="13"/>
      <c r="DA30" s="167">
        <f t="shared" si="30"/>
        <v>0</v>
      </c>
      <c r="DB30" s="168"/>
    </row>
    <row r="31" spans="1:106" ht="14.25" hidden="1" customHeight="1">
      <c r="A31" s="213"/>
      <c r="B31" s="213" t="s">
        <v>452</v>
      </c>
      <c r="C31" s="138"/>
      <c r="D31" s="100">
        <f t="shared" si="31"/>
        <v>0</v>
      </c>
      <c r="E31" s="100">
        <f t="shared" si="31"/>
        <v>0</v>
      </c>
      <c r="F31" s="109">
        <f t="shared" si="6"/>
        <v>0</v>
      </c>
      <c r="G31" s="109" t="e">
        <f t="shared" si="33"/>
        <v>#DIV/0!</v>
      </c>
      <c r="H31" s="100"/>
      <c r="I31" s="100"/>
      <c r="J31" s="103">
        <f t="shared" si="9"/>
        <v>0</v>
      </c>
      <c r="K31" s="103"/>
      <c r="L31" s="100"/>
      <c r="M31" s="100"/>
      <c r="N31" s="103">
        <f t="shared" si="10"/>
        <v>0</v>
      </c>
      <c r="O31" s="103"/>
      <c r="P31" s="100"/>
      <c r="Q31" s="100"/>
      <c r="R31" s="103">
        <f t="shared" si="11"/>
        <v>0</v>
      </c>
      <c r="S31" s="103"/>
      <c r="T31" s="100"/>
      <c r="U31" s="100"/>
      <c r="V31" s="103">
        <f t="shared" si="12"/>
        <v>0</v>
      </c>
      <c r="W31" s="103"/>
      <c r="X31" s="100">
        <f t="shared" si="7"/>
        <v>0</v>
      </c>
      <c r="Y31" s="100">
        <f t="shared" si="7"/>
        <v>0</v>
      </c>
      <c r="Z31" s="103">
        <f t="shared" si="13"/>
        <v>0</v>
      </c>
      <c r="AA31" s="103"/>
      <c r="AB31" s="100"/>
      <c r="AC31" s="100"/>
      <c r="AD31" s="103">
        <f>AC31-AB31</f>
        <v>0</v>
      </c>
      <c r="AE31" s="103"/>
      <c r="AF31" s="100"/>
      <c r="AG31" s="100"/>
      <c r="AH31" s="103">
        <f t="shared" si="15"/>
        <v>0</v>
      </c>
      <c r="AI31" s="100"/>
      <c r="AJ31" s="100"/>
      <c r="AK31" s="103">
        <f t="shared" si="16"/>
        <v>0</v>
      </c>
      <c r="AL31" s="103"/>
      <c r="AM31" s="100"/>
      <c r="AN31" s="100"/>
      <c r="AO31" s="103">
        <f t="shared" si="17"/>
        <v>0</v>
      </c>
      <c r="AP31" s="103"/>
      <c r="AQ31" s="103"/>
      <c r="AR31" s="103"/>
      <c r="AS31" s="103">
        <f>AR31-AQ31</f>
        <v>0</v>
      </c>
      <c r="AT31" s="103"/>
      <c r="AU31" s="100"/>
      <c r="AV31" s="100"/>
      <c r="AW31" s="103">
        <f t="shared" si="18"/>
        <v>0</v>
      </c>
      <c r="AX31" s="103"/>
      <c r="AY31" s="100"/>
      <c r="AZ31" s="100"/>
      <c r="BA31" s="103">
        <f t="shared" si="19"/>
        <v>0</v>
      </c>
      <c r="BB31" s="103"/>
      <c r="BC31" s="100"/>
      <c r="BD31" s="100"/>
      <c r="BE31" s="103">
        <f t="shared" si="20"/>
        <v>0</v>
      </c>
      <c r="BF31" s="103"/>
      <c r="BG31" s="100"/>
      <c r="BH31" s="100"/>
      <c r="BI31" s="103">
        <f t="shared" si="21"/>
        <v>0</v>
      </c>
      <c r="BJ31" s="103"/>
      <c r="BK31" s="100"/>
      <c r="BL31" s="100"/>
      <c r="BM31" s="103">
        <f t="shared" si="22"/>
        <v>0</v>
      </c>
      <c r="BN31" s="103"/>
      <c r="BO31" s="100"/>
      <c r="BP31" s="100"/>
      <c r="BQ31" s="103">
        <f t="shared" si="23"/>
        <v>0</v>
      </c>
      <c r="BR31" s="103"/>
      <c r="BS31" s="100"/>
      <c r="BT31" s="100"/>
      <c r="BU31" s="103">
        <f t="shared" si="24"/>
        <v>0</v>
      </c>
      <c r="BV31" s="103"/>
      <c r="BW31" s="100"/>
      <c r="BX31" s="100"/>
      <c r="BY31" s="103">
        <f t="shared" si="25"/>
        <v>0</v>
      </c>
      <c r="BZ31" s="103"/>
      <c r="CA31" s="100"/>
      <c r="CB31" s="100"/>
      <c r="CC31" s="103">
        <f t="shared" si="26"/>
        <v>0</v>
      </c>
      <c r="CD31" s="103"/>
      <c r="CE31" s="100"/>
      <c r="CF31" s="100"/>
      <c r="CG31" s="103">
        <f t="shared" si="27"/>
        <v>0</v>
      </c>
      <c r="CH31" s="103"/>
      <c r="CI31" s="100"/>
      <c r="CJ31" s="100"/>
      <c r="CK31" s="103">
        <f t="shared" si="28"/>
        <v>0</v>
      </c>
      <c r="CL31" s="139"/>
      <c r="CM31" s="139"/>
      <c r="CN31" s="139"/>
      <c r="CO31" s="139">
        <f>CN31-CM31</f>
        <v>0</v>
      </c>
      <c r="CP31" s="139"/>
      <c r="CQ31" s="14"/>
      <c r="CR31" s="14"/>
      <c r="CS31" s="167">
        <f>CR31-CQ31</f>
        <v>0</v>
      </c>
      <c r="CT31" s="168"/>
      <c r="CU31" s="13"/>
      <c r="CV31" s="13"/>
      <c r="CW31" s="167">
        <f t="shared" si="29"/>
        <v>0</v>
      </c>
      <c r="CX31" s="168"/>
      <c r="CY31" s="13"/>
      <c r="CZ31" s="13"/>
      <c r="DA31" s="167">
        <f t="shared" si="30"/>
        <v>0</v>
      </c>
      <c r="DB31" s="168"/>
    </row>
    <row r="32" spans="1:106" ht="14.25" hidden="1" customHeight="1">
      <c r="A32" s="213"/>
      <c r="B32" s="213" t="s">
        <v>267</v>
      </c>
      <c r="C32" s="100"/>
      <c r="D32" s="100">
        <f t="shared" si="31"/>
        <v>0</v>
      </c>
      <c r="E32" s="100">
        <f t="shared" si="31"/>
        <v>0</v>
      </c>
      <c r="F32" s="109">
        <f t="shared" si="6"/>
        <v>0</v>
      </c>
      <c r="G32" s="109" t="e">
        <f t="shared" si="33"/>
        <v>#DIV/0!</v>
      </c>
      <c r="H32" s="100"/>
      <c r="I32" s="100"/>
      <c r="J32" s="103">
        <f t="shared" si="9"/>
        <v>0</v>
      </c>
      <c r="K32" s="103"/>
      <c r="L32" s="100"/>
      <c r="M32" s="100"/>
      <c r="N32" s="103">
        <f t="shared" si="10"/>
        <v>0</v>
      </c>
      <c r="O32" s="103"/>
      <c r="P32" s="100"/>
      <c r="Q32" s="100"/>
      <c r="R32" s="103">
        <f t="shared" si="11"/>
        <v>0</v>
      </c>
      <c r="S32" s="103"/>
      <c r="T32" s="100"/>
      <c r="U32" s="100"/>
      <c r="V32" s="103">
        <f t="shared" si="12"/>
        <v>0</v>
      </c>
      <c r="W32" s="103"/>
      <c r="X32" s="100">
        <f t="shared" si="7"/>
        <v>0</v>
      </c>
      <c r="Y32" s="100">
        <f t="shared" si="7"/>
        <v>0</v>
      </c>
      <c r="Z32" s="103">
        <f t="shared" si="13"/>
        <v>0</v>
      </c>
      <c r="AA32" s="103"/>
      <c r="AB32" s="100"/>
      <c r="AC32" s="100"/>
      <c r="AD32" s="103">
        <f>AC32-AB32</f>
        <v>0</v>
      </c>
      <c r="AE32" s="103"/>
      <c r="AF32" s="100"/>
      <c r="AG32" s="100"/>
      <c r="AH32" s="103">
        <f t="shared" si="15"/>
        <v>0</v>
      </c>
      <c r="AI32" s="100"/>
      <c r="AJ32" s="100"/>
      <c r="AK32" s="103">
        <f t="shared" si="16"/>
        <v>0</v>
      </c>
      <c r="AL32" s="103"/>
      <c r="AM32" s="100"/>
      <c r="AN32" s="100"/>
      <c r="AO32" s="103">
        <f t="shared" si="17"/>
        <v>0</v>
      </c>
      <c r="AP32" s="103"/>
      <c r="AQ32" s="103"/>
      <c r="AR32" s="103"/>
      <c r="AS32" s="103">
        <f>AR32-AQ32</f>
        <v>0</v>
      </c>
      <c r="AT32" s="103"/>
      <c r="AU32" s="100"/>
      <c r="AV32" s="100"/>
      <c r="AW32" s="103">
        <f t="shared" si="18"/>
        <v>0</v>
      </c>
      <c r="AX32" s="103"/>
      <c r="AY32" s="100"/>
      <c r="AZ32" s="100"/>
      <c r="BA32" s="103">
        <f t="shared" si="19"/>
        <v>0</v>
      </c>
      <c r="BB32" s="103"/>
      <c r="BC32" s="100"/>
      <c r="BD32" s="100"/>
      <c r="BE32" s="103">
        <f t="shared" si="20"/>
        <v>0</v>
      </c>
      <c r="BF32" s="103"/>
      <c r="BG32" s="100"/>
      <c r="BH32" s="100"/>
      <c r="BI32" s="103">
        <f t="shared" si="21"/>
        <v>0</v>
      </c>
      <c r="BJ32" s="103"/>
      <c r="BK32" s="100"/>
      <c r="BL32" s="100"/>
      <c r="BM32" s="103">
        <f t="shared" si="22"/>
        <v>0</v>
      </c>
      <c r="BN32" s="103"/>
      <c r="BO32" s="100"/>
      <c r="BP32" s="100"/>
      <c r="BQ32" s="103">
        <f t="shared" si="23"/>
        <v>0</v>
      </c>
      <c r="BR32" s="103"/>
      <c r="BS32" s="100"/>
      <c r="BT32" s="100"/>
      <c r="BU32" s="103">
        <f t="shared" si="24"/>
        <v>0</v>
      </c>
      <c r="BV32" s="103"/>
      <c r="BW32" s="100"/>
      <c r="BX32" s="100"/>
      <c r="BY32" s="103">
        <f t="shared" si="25"/>
        <v>0</v>
      </c>
      <c r="BZ32" s="103"/>
      <c r="CA32" s="100"/>
      <c r="CB32" s="100"/>
      <c r="CC32" s="103">
        <f t="shared" si="26"/>
        <v>0</v>
      </c>
      <c r="CD32" s="103"/>
      <c r="CE32" s="100"/>
      <c r="CF32" s="100"/>
      <c r="CG32" s="103">
        <f t="shared" si="27"/>
        <v>0</v>
      </c>
      <c r="CH32" s="103"/>
      <c r="CI32" s="100"/>
      <c r="CJ32" s="100"/>
      <c r="CK32" s="103">
        <f t="shared" si="28"/>
        <v>0</v>
      </c>
      <c r="CL32" s="139"/>
      <c r="CM32" s="139"/>
      <c r="CN32" s="139"/>
      <c r="CO32" s="139">
        <f>CN32-CM32</f>
        <v>0</v>
      </c>
      <c r="CP32" s="139"/>
      <c r="CQ32" s="14"/>
      <c r="CR32" s="14"/>
      <c r="CS32" s="167">
        <f>CR32-CQ32</f>
        <v>0</v>
      </c>
      <c r="CT32" s="168" t="e">
        <f>CR32/CQ32</f>
        <v>#DIV/0!</v>
      </c>
      <c r="CU32" s="13"/>
      <c r="CV32" s="13"/>
      <c r="CW32" s="167">
        <f t="shared" si="29"/>
        <v>0</v>
      </c>
      <c r="CX32" s="168"/>
      <c r="CY32" s="13"/>
      <c r="CZ32" s="13"/>
      <c r="DA32" s="167">
        <f t="shared" si="30"/>
        <v>0</v>
      </c>
      <c r="DB32" s="168"/>
    </row>
    <row r="33" spans="1:106" ht="14.25" hidden="1" customHeight="1">
      <c r="A33" s="213"/>
      <c r="B33" s="213" t="s">
        <v>453</v>
      </c>
      <c r="C33" s="138"/>
      <c r="D33" s="100">
        <f t="shared" si="31"/>
        <v>0</v>
      </c>
      <c r="E33" s="100">
        <f>I33+M33+Q33+U33+Y33+AJ33+AN33+AR33+AV33+BD33+BH33+BX33+CF33+CJ33+CN33+CR33+CV33+CZ33+BL33+BT33</f>
        <v>0</v>
      </c>
      <c r="F33" s="103">
        <f t="shared" si="6"/>
        <v>0</v>
      </c>
      <c r="G33" s="109" t="e">
        <f t="shared" si="33"/>
        <v>#DIV/0!</v>
      </c>
      <c r="H33" s="100"/>
      <c r="I33" s="100"/>
      <c r="J33" s="103">
        <f t="shared" si="9"/>
        <v>0</v>
      </c>
      <c r="K33" s="103"/>
      <c r="L33" s="100"/>
      <c r="M33" s="100"/>
      <c r="N33" s="103">
        <f t="shared" si="10"/>
        <v>0</v>
      </c>
      <c r="O33" s="103"/>
      <c r="P33" s="100"/>
      <c r="Q33" s="100"/>
      <c r="R33" s="103">
        <f t="shared" si="11"/>
        <v>0</v>
      </c>
      <c r="S33" s="103"/>
      <c r="T33" s="100"/>
      <c r="U33" s="100"/>
      <c r="V33" s="103">
        <f t="shared" si="12"/>
        <v>0</v>
      </c>
      <c r="W33" s="103"/>
      <c r="X33" s="100">
        <f t="shared" si="7"/>
        <v>0</v>
      </c>
      <c r="Y33" s="100">
        <f t="shared" si="7"/>
        <v>0</v>
      </c>
      <c r="Z33" s="103">
        <f t="shared" si="13"/>
        <v>0</v>
      </c>
      <c r="AA33" s="103"/>
      <c r="AB33" s="100"/>
      <c r="AC33" s="100"/>
      <c r="AD33" s="103">
        <f>AC33-AB33</f>
        <v>0</v>
      </c>
      <c r="AE33" s="103"/>
      <c r="AF33" s="100"/>
      <c r="AG33" s="100"/>
      <c r="AH33" s="103">
        <f t="shared" si="15"/>
        <v>0</v>
      </c>
      <c r="AI33" s="100"/>
      <c r="AJ33" s="100"/>
      <c r="AK33" s="103">
        <f t="shared" si="16"/>
        <v>0</v>
      </c>
      <c r="AL33" s="103"/>
      <c r="AM33" s="100"/>
      <c r="AN33" s="100"/>
      <c r="AO33" s="103">
        <f t="shared" si="17"/>
        <v>0</v>
      </c>
      <c r="AP33" s="103"/>
      <c r="AQ33" s="103"/>
      <c r="AR33" s="103"/>
      <c r="AS33" s="103">
        <f>AR33-AQ33</f>
        <v>0</v>
      </c>
      <c r="AT33" s="103"/>
      <c r="AU33" s="100"/>
      <c r="AV33" s="100"/>
      <c r="AW33" s="103">
        <f t="shared" si="18"/>
        <v>0</v>
      </c>
      <c r="AX33" s="103"/>
      <c r="AY33" s="100"/>
      <c r="AZ33" s="100"/>
      <c r="BA33" s="103">
        <f t="shared" si="19"/>
        <v>0</v>
      </c>
      <c r="BB33" s="103"/>
      <c r="BC33" s="100"/>
      <c r="BD33" s="100"/>
      <c r="BE33" s="103">
        <f t="shared" si="20"/>
        <v>0</v>
      </c>
      <c r="BF33" s="103"/>
      <c r="BG33" s="100"/>
      <c r="BH33" s="100"/>
      <c r="BI33" s="103">
        <f t="shared" si="21"/>
        <v>0</v>
      </c>
      <c r="BJ33" s="103"/>
      <c r="BK33" s="100"/>
      <c r="BL33" s="100"/>
      <c r="BM33" s="103">
        <f t="shared" si="22"/>
        <v>0</v>
      </c>
      <c r="BN33" s="103"/>
      <c r="BO33" s="100"/>
      <c r="BP33" s="100"/>
      <c r="BQ33" s="103">
        <f t="shared" si="23"/>
        <v>0</v>
      </c>
      <c r="BR33" s="103"/>
      <c r="BS33" s="100"/>
      <c r="BT33" s="100"/>
      <c r="BU33" s="103">
        <f t="shared" si="24"/>
        <v>0</v>
      </c>
      <c r="BV33" s="103"/>
      <c r="BW33" s="100"/>
      <c r="BX33" s="100"/>
      <c r="BY33" s="103">
        <f t="shared" si="25"/>
        <v>0</v>
      </c>
      <c r="BZ33" s="103"/>
      <c r="CA33" s="100"/>
      <c r="CB33" s="100"/>
      <c r="CC33" s="103">
        <f t="shared" si="26"/>
        <v>0</v>
      </c>
      <c r="CD33" s="103"/>
      <c r="CE33" s="100"/>
      <c r="CF33" s="100"/>
      <c r="CG33" s="103">
        <f t="shared" si="27"/>
        <v>0</v>
      </c>
      <c r="CH33" s="103"/>
      <c r="CI33" s="100"/>
      <c r="CJ33" s="100"/>
      <c r="CK33" s="103">
        <f t="shared" si="28"/>
        <v>0</v>
      </c>
      <c r="CL33" s="139"/>
      <c r="CM33" s="139"/>
      <c r="CN33" s="139"/>
      <c r="CO33" s="139">
        <f>CN33-CM33</f>
        <v>0</v>
      </c>
      <c r="CP33" s="139"/>
      <c r="CQ33" s="14"/>
      <c r="CR33" s="14"/>
      <c r="CS33" s="167">
        <f>CR33-CQ33</f>
        <v>0</v>
      </c>
      <c r="CT33" s="168" t="e">
        <f>CR33/CQ33</f>
        <v>#DIV/0!</v>
      </c>
      <c r="CU33" s="13"/>
      <c r="CV33" s="13"/>
      <c r="CW33" s="167">
        <f t="shared" si="29"/>
        <v>0</v>
      </c>
      <c r="CX33" s="168"/>
      <c r="CY33" s="13"/>
      <c r="CZ33" s="13"/>
      <c r="DA33" s="167">
        <f t="shared" si="30"/>
        <v>0</v>
      </c>
      <c r="DB33" s="168"/>
    </row>
    <row r="34" spans="1:106" s="205" customFormat="1" ht="14.25" customHeight="1">
      <c r="A34" s="235" t="s">
        <v>268</v>
      </c>
      <c r="B34" s="209" t="s">
        <v>269</v>
      </c>
      <c r="C34" s="208">
        <f>SUM(C36:C70)</f>
        <v>99.899999999999991</v>
      </c>
      <c r="D34" s="110">
        <f>SUM(D36:D70)</f>
        <v>147.92899999999997</v>
      </c>
      <c r="E34" s="110">
        <f>SUM(E36:E70)</f>
        <v>205.39869999999996</v>
      </c>
      <c r="F34" s="207">
        <f>E34-D34</f>
        <v>57.469699999999989</v>
      </c>
      <c r="G34" s="207">
        <f>E34/D34</f>
        <v>1.3884951564601937</v>
      </c>
      <c r="H34" s="110">
        <f>SUM(H36:H70)</f>
        <v>55.734999999999999</v>
      </c>
      <c r="I34" s="110">
        <f>SUM(I36:I70)</f>
        <v>97.855000000000004</v>
      </c>
      <c r="J34" s="103">
        <f t="shared" si="9"/>
        <v>42.120000000000005</v>
      </c>
      <c r="K34" s="103"/>
      <c r="L34" s="110">
        <f>SUM(L36:L70)</f>
        <v>7.9660000000000011</v>
      </c>
      <c r="M34" s="110">
        <f>SUM(M36:M70)</f>
        <v>0.28299999999999997</v>
      </c>
      <c r="N34" s="143">
        <f t="shared" si="10"/>
        <v>-7.6830000000000007</v>
      </c>
      <c r="O34" s="143"/>
      <c r="P34" s="110">
        <f>SUM(P36:P70)</f>
        <v>0</v>
      </c>
      <c r="Q34" s="110">
        <f>SUM(Q36:Q70)</f>
        <v>0</v>
      </c>
      <c r="R34" s="143">
        <f t="shared" si="11"/>
        <v>0</v>
      </c>
      <c r="S34" s="143"/>
      <c r="T34" s="110">
        <f>SUM(T36:T70)</f>
        <v>0</v>
      </c>
      <c r="U34" s="110">
        <f>SUM(U36:U70)</f>
        <v>0</v>
      </c>
      <c r="V34" s="143">
        <f t="shared" si="12"/>
        <v>0</v>
      </c>
      <c r="W34" s="143"/>
      <c r="X34" s="110">
        <f t="shared" si="7"/>
        <v>0</v>
      </c>
      <c r="Y34" s="110">
        <f t="shared" si="7"/>
        <v>0</v>
      </c>
      <c r="Z34" s="143">
        <f t="shared" si="13"/>
        <v>0</v>
      </c>
      <c r="AA34" s="143"/>
      <c r="AB34" s="110">
        <f>SUM(AB36:AB70)</f>
        <v>0</v>
      </c>
      <c r="AC34" s="110">
        <f>SUM(AC36:AC70)</f>
        <v>0</v>
      </c>
      <c r="AD34" s="143">
        <f>AC34-AB34</f>
        <v>0</v>
      </c>
      <c r="AE34" s="143" t="e">
        <f>AC34/AB34</f>
        <v>#DIV/0!</v>
      </c>
      <c r="AF34" s="110">
        <f>SUM(AF36:AF70)</f>
        <v>0</v>
      </c>
      <c r="AG34" s="110">
        <f>SUM(AG36:AG70)</f>
        <v>0</v>
      </c>
      <c r="AH34" s="143">
        <f t="shared" si="15"/>
        <v>0</v>
      </c>
      <c r="AI34" s="110">
        <f>SUM(AI36:AI70)</f>
        <v>0</v>
      </c>
      <c r="AJ34" s="110">
        <f>SUM(AJ36:AJ70)</f>
        <v>0</v>
      </c>
      <c r="AK34" s="143">
        <f t="shared" si="16"/>
        <v>0</v>
      </c>
      <c r="AL34" s="143"/>
      <c r="AM34" s="110">
        <f>SUM(AM36:AM70)</f>
        <v>0</v>
      </c>
      <c r="AN34" s="110">
        <f>SUM(AN36:AN70)</f>
        <v>0</v>
      </c>
      <c r="AO34" s="143">
        <f t="shared" si="17"/>
        <v>0</v>
      </c>
      <c r="AP34" s="143"/>
      <c r="AQ34" s="110">
        <f>SUM(AQ36:AQ70)</f>
        <v>0</v>
      </c>
      <c r="AR34" s="110">
        <f>SUM(AR36:AR70)</f>
        <v>0</v>
      </c>
      <c r="AS34" s="143">
        <f>AR34-AQ34</f>
        <v>0</v>
      </c>
      <c r="AT34" s="143"/>
      <c r="AU34" s="110">
        <f>SUM(AU36:AU70)</f>
        <v>0</v>
      </c>
      <c r="AV34" s="110">
        <f>SUM(AV36:AV70)</f>
        <v>0</v>
      </c>
      <c r="AW34" s="143">
        <f t="shared" si="18"/>
        <v>0</v>
      </c>
      <c r="AX34" s="143"/>
      <c r="AY34" s="110">
        <f>SUM(AY36:AY70)</f>
        <v>0</v>
      </c>
      <c r="AZ34" s="110">
        <f>SUM(AZ36:AZ70)</f>
        <v>0</v>
      </c>
      <c r="BA34" s="143">
        <f t="shared" si="19"/>
        <v>0</v>
      </c>
      <c r="BB34" s="143"/>
      <c r="BC34" s="110">
        <f>SUM(BC36:BC70)</f>
        <v>0</v>
      </c>
      <c r="BD34" s="110">
        <f>SUM(BD36:BD70)</f>
        <v>0</v>
      </c>
      <c r="BE34" s="143">
        <f t="shared" si="20"/>
        <v>0</v>
      </c>
      <c r="BF34" s="143"/>
      <c r="BG34" s="110">
        <f>SUM(BG36:BG70)</f>
        <v>0</v>
      </c>
      <c r="BH34" s="110">
        <f>SUM(BH36:BH70)</f>
        <v>0</v>
      </c>
      <c r="BI34" s="143">
        <f t="shared" si="21"/>
        <v>0</v>
      </c>
      <c r="BJ34" s="143"/>
      <c r="BK34" s="110">
        <f>SUM(BK36:BK70)</f>
        <v>84.228000000000009</v>
      </c>
      <c r="BL34" s="110">
        <f>SUM(BL36:BL70)</f>
        <v>107.26069999999999</v>
      </c>
      <c r="BM34" s="143">
        <f t="shared" si="22"/>
        <v>23.032699999999977</v>
      </c>
      <c r="BN34" s="143"/>
      <c r="BO34" s="110">
        <f>SUM(BO36:BO70)</f>
        <v>0</v>
      </c>
      <c r="BP34" s="110">
        <f>SUM(BP36:BP70)</f>
        <v>0</v>
      </c>
      <c r="BQ34" s="143">
        <f t="shared" si="23"/>
        <v>0</v>
      </c>
      <c r="BR34" s="143"/>
      <c r="BS34" s="110">
        <f>SUM(BS36:BS70)</f>
        <v>0</v>
      </c>
      <c r="BT34" s="110">
        <f>SUM(BT36:BT70)</f>
        <v>0</v>
      </c>
      <c r="BU34" s="143">
        <f t="shared" si="24"/>
        <v>0</v>
      </c>
      <c r="BV34" s="143"/>
      <c r="BW34" s="110">
        <f>SUM(BW36:BW70)</f>
        <v>0</v>
      </c>
      <c r="BX34" s="110">
        <f>SUM(BX36:BX70)</f>
        <v>0</v>
      </c>
      <c r="BY34" s="143">
        <f t="shared" si="25"/>
        <v>0</v>
      </c>
      <c r="BZ34" s="143"/>
      <c r="CA34" s="110">
        <f>SUM(CA36:CA70)</f>
        <v>0</v>
      </c>
      <c r="CB34" s="110">
        <f>SUM(CB36:CB70)</f>
        <v>0</v>
      </c>
      <c r="CC34" s="143">
        <f t="shared" si="26"/>
        <v>0</v>
      </c>
      <c r="CD34" s="143"/>
      <c r="CE34" s="110">
        <f>SUM(CE36:CE70)</f>
        <v>0</v>
      </c>
      <c r="CF34" s="110">
        <f>SUM(CF36:CF70)</f>
        <v>0</v>
      </c>
      <c r="CG34" s="143">
        <f t="shared" si="27"/>
        <v>0</v>
      </c>
      <c r="CH34" s="143"/>
      <c r="CI34" s="110">
        <f>SUM(CI36:CI70)</f>
        <v>0</v>
      </c>
      <c r="CJ34" s="110">
        <f>SUM(CJ36:CJ70)</f>
        <v>0</v>
      </c>
      <c r="CK34" s="143">
        <f t="shared" si="28"/>
        <v>0</v>
      </c>
      <c r="CL34" s="144"/>
      <c r="CM34" s="15">
        <f>SUM(CM36:CM70)</f>
        <v>0</v>
      </c>
      <c r="CN34" s="15">
        <f>SUM(CN36:CN70)</f>
        <v>0</v>
      </c>
      <c r="CO34" s="144">
        <f>CN34-CM34</f>
        <v>0</v>
      </c>
      <c r="CP34" s="144"/>
      <c r="CQ34" s="169">
        <f>SUM(CQ36:CQ70)</f>
        <v>0</v>
      </c>
      <c r="CR34" s="169">
        <f>SUM(CR36:CR70)</f>
        <v>0</v>
      </c>
      <c r="CS34" s="165">
        <f>CR34-CQ34</f>
        <v>0</v>
      </c>
      <c r="CT34" s="166"/>
      <c r="CU34" s="169">
        <f>SUM(CU36:CU70)</f>
        <v>0</v>
      </c>
      <c r="CV34" s="169">
        <f>SUM(CV36:CV70)</f>
        <v>0</v>
      </c>
      <c r="CW34" s="165">
        <f t="shared" si="29"/>
        <v>0</v>
      </c>
      <c r="CX34" s="166"/>
      <c r="CY34" s="169">
        <f>SUM(CY36:CY70)</f>
        <v>0</v>
      </c>
      <c r="CZ34" s="169">
        <f>SUM(CZ36:CZ70)</f>
        <v>0</v>
      </c>
      <c r="DA34" s="165">
        <f t="shared" si="30"/>
        <v>0</v>
      </c>
      <c r="DB34" s="166"/>
    </row>
    <row r="35" spans="1:106" s="211" customFormat="1" ht="13.5" customHeight="1">
      <c r="A35" s="235"/>
      <c r="B35" s="209" t="s">
        <v>270</v>
      </c>
      <c r="C35" s="206">
        <f>SUM(C36:C57)</f>
        <v>0</v>
      </c>
      <c r="D35" s="110">
        <f>SUM(D36:D57)</f>
        <v>7.9660000000000011</v>
      </c>
      <c r="E35" s="110">
        <f>SUM(E36:E57)</f>
        <v>0.28299999999999997</v>
      </c>
      <c r="F35" s="210">
        <f>SUM(F36:F57)</f>
        <v>-7.6829999999999998</v>
      </c>
      <c r="G35" s="210">
        <v>0</v>
      </c>
      <c r="H35" s="110">
        <f>SUM(H36:H57)</f>
        <v>0</v>
      </c>
      <c r="I35" s="110">
        <f>SUM(I36:I57)</f>
        <v>0</v>
      </c>
      <c r="J35" s="103">
        <f t="shared" si="9"/>
        <v>0</v>
      </c>
      <c r="K35" s="103"/>
      <c r="L35" s="110">
        <f>SUM(L36:L57)</f>
        <v>7.9660000000000011</v>
      </c>
      <c r="M35" s="110">
        <f>SUM(M36:M57)</f>
        <v>0.28299999999999997</v>
      </c>
      <c r="N35" s="110"/>
      <c r="O35" s="110"/>
      <c r="P35" s="110">
        <f>SUM(P36:P57)</f>
        <v>0</v>
      </c>
      <c r="Q35" s="110">
        <f>SUM(Q36:Q57)</f>
        <v>0</v>
      </c>
      <c r="R35" s="110"/>
      <c r="S35" s="110"/>
      <c r="T35" s="110">
        <f>SUM(T36:T57)</f>
        <v>0</v>
      </c>
      <c r="U35" s="110">
        <f>SUM(U36:U57)</f>
        <v>0</v>
      </c>
      <c r="V35" s="110"/>
      <c r="W35" s="110"/>
      <c r="X35" s="110">
        <f t="shared" si="7"/>
        <v>0</v>
      </c>
      <c r="Y35" s="110">
        <f t="shared" si="7"/>
        <v>0</v>
      </c>
      <c r="Z35" s="110"/>
      <c r="AA35" s="110"/>
      <c r="AB35" s="110">
        <f>SUM(AB36:AB57)</f>
        <v>0</v>
      </c>
      <c r="AC35" s="110">
        <f>SUM(AC36:AC57)</f>
        <v>0</v>
      </c>
      <c r="AD35" s="110"/>
      <c r="AE35" s="110"/>
      <c r="AF35" s="110">
        <f>SUM(AF36:AF57)</f>
        <v>0</v>
      </c>
      <c r="AG35" s="110">
        <f>SUM(AG36:AG57)</f>
        <v>0</v>
      </c>
      <c r="AH35" s="110"/>
      <c r="AI35" s="110">
        <f>SUM(AI36:AI57)</f>
        <v>0</v>
      </c>
      <c r="AJ35" s="110">
        <f>SUM(AJ36:AJ57)</f>
        <v>0</v>
      </c>
      <c r="AK35" s="110"/>
      <c r="AL35" s="110"/>
      <c r="AM35" s="110">
        <f>SUM(AM36:AM57)</f>
        <v>0</v>
      </c>
      <c r="AN35" s="110">
        <f>SUM(AN36:AN57)</f>
        <v>0</v>
      </c>
      <c r="AO35" s="110"/>
      <c r="AP35" s="110"/>
      <c r="AQ35" s="110"/>
      <c r="AR35" s="110"/>
      <c r="AS35" s="110"/>
      <c r="AT35" s="110"/>
      <c r="AU35" s="110">
        <f>SUM(AU36:AU57)</f>
        <v>0</v>
      </c>
      <c r="AV35" s="110">
        <f>SUM(AV36:AV57)</f>
        <v>0</v>
      </c>
      <c r="AW35" s="110"/>
      <c r="AX35" s="110"/>
      <c r="AY35" s="110">
        <f>SUM(AY36:AY57)</f>
        <v>0</v>
      </c>
      <c r="AZ35" s="110">
        <f>SUM(AZ36:AZ57)</f>
        <v>0</v>
      </c>
      <c r="BA35" s="110"/>
      <c r="BB35" s="110"/>
      <c r="BC35" s="110">
        <f>SUM(BC36:BC57)</f>
        <v>0</v>
      </c>
      <c r="BD35" s="110">
        <f>SUM(BD36:BD57)</f>
        <v>0</v>
      </c>
      <c r="BE35" s="110"/>
      <c r="BF35" s="110"/>
      <c r="BG35" s="110">
        <f>SUM(BG36:BG57)</f>
        <v>0</v>
      </c>
      <c r="BH35" s="110">
        <f>SUM(BH36:BH57)</f>
        <v>0</v>
      </c>
      <c r="BI35" s="110"/>
      <c r="BJ35" s="110"/>
      <c r="BK35" s="110">
        <f>SUM(BK36:BK57)</f>
        <v>0</v>
      </c>
      <c r="BL35" s="110">
        <f>SUM(BL36:BL57)</f>
        <v>0</v>
      </c>
      <c r="BM35" s="110"/>
      <c r="BN35" s="110"/>
      <c r="BO35" s="110">
        <f>SUM(BO36:BO57)</f>
        <v>0</v>
      </c>
      <c r="BP35" s="110">
        <f>SUM(BP36:BP57)</f>
        <v>0</v>
      </c>
      <c r="BQ35" s="110"/>
      <c r="BR35" s="110"/>
      <c r="BS35" s="110">
        <f>SUM(BS36:BS57)</f>
        <v>0</v>
      </c>
      <c r="BT35" s="110">
        <f>SUM(BT36:BT57)</f>
        <v>0</v>
      </c>
      <c r="BU35" s="110"/>
      <c r="BV35" s="110"/>
      <c r="BW35" s="110">
        <f>SUM(BW36:BW57)</f>
        <v>0</v>
      </c>
      <c r="BX35" s="110">
        <f>SUM(BX36:BX57)</f>
        <v>0</v>
      </c>
      <c r="BY35" s="110"/>
      <c r="BZ35" s="110"/>
      <c r="CA35" s="110">
        <f>SUM(CA36:CA57)</f>
        <v>0</v>
      </c>
      <c r="CB35" s="110">
        <f>SUM(CB36:CB57)</f>
        <v>0</v>
      </c>
      <c r="CC35" s="110"/>
      <c r="CD35" s="110"/>
      <c r="CE35" s="110">
        <f>SUM(CE36:CE57)</f>
        <v>0</v>
      </c>
      <c r="CF35" s="110">
        <f>SUM(CF36:CF57)</f>
        <v>0</v>
      </c>
      <c r="CG35" s="110"/>
      <c r="CH35" s="110"/>
      <c r="CI35" s="110">
        <f>SUM(CI36:CI57)</f>
        <v>0</v>
      </c>
      <c r="CJ35" s="110">
        <f>SUM(CJ36:CJ57)</f>
        <v>0</v>
      </c>
      <c r="CK35" s="110"/>
      <c r="CL35" s="15"/>
      <c r="CM35" s="15"/>
      <c r="CN35" s="15"/>
      <c r="CO35" s="15"/>
      <c r="CP35" s="15"/>
      <c r="CQ35" s="169"/>
      <c r="CR35" s="169"/>
      <c r="CS35" s="170"/>
      <c r="CT35" s="171"/>
      <c r="CU35" s="169">
        <f>SUM(CU36:CU57)</f>
        <v>0</v>
      </c>
      <c r="CV35" s="169">
        <f>SUM(CV36:CV57)</f>
        <v>0</v>
      </c>
      <c r="CW35" s="170"/>
      <c r="CX35" s="171"/>
      <c r="CY35" s="169">
        <f>SUM(CY36:CY57)</f>
        <v>0</v>
      </c>
      <c r="CZ35" s="169">
        <f>SUM(CZ36:CZ57)</f>
        <v>0</v>
      </c>
      <c r="DA35" s="170"/>
      <c r="DB35" s="171"/>
    </row>
    <row r="36" spans="1:106" ht="14.25" hidden="1" customHeight="1">
      <c r="A36" s="213"/>
      <c r="B36" s="212" t="s">
        <v>271</v>
      </c>
      <c r="C36" s="142"/>
      <c r="D36" s="100">
        <f>H36+L36+P36+T36+X36+AI36+AM36+AQ36+AU36+BC36+BG36+BW36+CE36+CI36+CM36+CQ36+CU36+CY36</f>
        <v>0</v>
      </c>
      <c r="E36" s="100">
        <f t="shared" ref="E36:E53" si="34">I36+M36+Q36+U36+Y36+AJ36+AN36+AR36+AV36+BD36+BH36+BX36+CF36+CJ36+CN36+CR36+CV36+CZ36+BL36+BT36</f>
        <v>0</v>
      </c>
      <c r="F36" s="109">
        <f t="shared" ref="F36:F68" si="35">E36-D36</f>
        <v>0</v>
      </c>
      <c r="G36" s="109" t="e">
        <f t="shared" ref="G36:G53" si="36">E36/D36</f>
        <v>#DIV/0!</v>
      </c>
      <c r="H36" s="100"/>
      <c r="I36" s="100"/>
      <c r="J36" s="103">
        <f t="shared" si="9"/>
        <v>0</v>
      </c>
      <c r="K36" s="103"/>
      <c r="L36" s="100"/>
      <c r="M36" s="100"/>
      <c r="N36" s="103">
        <f t="shared" ref="N36:N63" si="37">M36-L36</f>
        <v>0</v>
      </c>
      <c r="O36" s="103"/>
      <c r="P36" s="100"/>
      <c r="Q36" s="100"/>
      <c r="R36" s="103">
        <f t="shared" ref="R36:R63" si="38">Q36-P36</f>
        <v>0</v>
      </c>
      <c r="S36" s="103"/>
      <c r="T36" s="100"/>
      <c r="U36" s="100"/>
      <c r="V36" s="103">
        <f t="shared" ref="V36:V63" si="39">U36-T36</f>
        <v>0</v>
      </c>
      <c r="W36" s="103"/>
      <c r="X36" s="100">
        <f t="shared" si="7"/>
        <v>0</v>
      </c>
      <c r="Y36" s="100">
        <f t="shared" si="7"/>
        <v>0</v>
      </c>
      <c r="Z36" s="103">
        <f t="shared" ref="Z36:Z66" si="40">Y36-X36</f>
        <v>0</v>
      </c>
      <c r="AA36" s="103"/>
      <c r="AB36" s="100"/>
      <c r="AC36" s="100"/>
      <c r="AD36" s="103">
        <f t="shared" ref="AD36:AD66" si="41">AC36-AB36</f>
        <v>0</v>
      </c>
      <c r="AE36" s="103" t="e">
        <f>AC36/AB36</f>
        <v>#DIV/0!</v>
      </c>
      <c r="AF36" s="100"/>
      <c r="AG36" s="100"/>
      <c r="AH36" s="103">
        <f t="shared" ref="AH36:AH63" si="42">AG36-AF36</f>
        <v>0</v>
      </c>
      <c r="AI36" s="100"/>
      <c r="AJ36" s="100"/>
      <c r="AK36" s="103">
        <f t="shared" ref="AK36:AK61" si="43">AJ36-AI36</f>
        <v>0</v>
      </c>
      <c r="AL36" s="103"/>
      <c r="AM36" s="100"/>
      <c r="AN36" s="100"/>
      <c r="AO36" s="103">
        <f t="shared" ref="AO36:AO61" si="44">AN36-AM36</f>
        <v>0</v>
      </c>
      <c r="AP36" s="103"/>
      <c r="AQ36" s="103"/>
      <c r="AR36" s="103"/>
      <c r="AS36" s="103">
        <f t="shared" ref="AS36:AS63" si="45">AR36-AQ36</f>
        <v>0</v>
      </c>
      <c r="AT36" s="103"/>
      <c r="AU36" s="100"/>
      <c r="AV36" s="100"/>
      <c r="AW36" s="103">
        <f t="shared" ref="AW36:AW61" si="46">AV36-AU36</f>
        <v>0</v>
      </c>
      <c r="AX36" s="103"/>
      <c r="AY36" s="100"/>
      <c r="AZ36" s="100"/>
      <c r="BA36" s="103">
        <f t="shared" ref="BA36:BA63" si="47">AZ36-AY36</f>
        <v>0</v>
      </c>
      <c r="BB36" s="103"/>
      <c r="BC36" s="100"/>
      <c r="BD36" s="100"/>
      <c r="BE36" s="103">
        <f t="shared" ref="BE36:BE63" si="48">BD36-BC36</f>
        <v>0</v>
      </c>
      <c r="BF36" s="103"/>
      <c r="BG36" s="100"/>
      <c r="BH36" s="100"/>
      <c r="BI36" s="103">
        <f t="shared" ref="BI36:BI63" si="49">BH36-BG36</f>
        <v>0</v>
      </c>
      <c r="BJ36" s="103"/>
      <c r="BK36" s="100"/>
      <c r="BL36" s="100"/>
      <c r="BM36" s="103">
        <f t="shared" ref="BM36:BM66" si="50">BL36-BK36</f>
        <v>0</v>
      </c>
      <c r="BN36" s="103"/>
      <c r="BO36" s="100"/>
      <c r="BP36" s="100"/>
      <c r="BQ36" s="103">
        <f t="shared" ref="BQ36:BQ66" si="51">BP36-BO36</f>
        <v>0</v>
      </c>
      <c r="BR36" s="103"/>
      <c r="BS36" s="100"/>
      <c r="BT36" s="100"/>
      <c r="BU36" s="103">
        <f t="shared" ref="BU36:BU63" si="52">BT36-BS36</f>
        <v>0</v>
      </c>
      <c r="BV36" s="103"/>
      <c r="BW36" s="100"/>
      <c r="BX36" s="100"/>
      <c r="BY36" s="103">
        <f t="shared" ref="BY36:BY63" si="53">BX36-BW36</f>
        <v>0</v>
      </c>
      <c r="BZ36" s="103"/>
      <c r="CA36" s="100"/>
      <c r="CB36" s="100"/>
      <c r="CC36" s="103">
        <f t="shared" ref="CC36:CC63" si="54">CB36-CA36</f>
        <v>0</v>
      </c>
      <c r="CD36" s="103"/>
      <c r="CE36" s="100"/>
      <c r="CF36" s="100"/>
      <c r="CG36" s="103">
        <f t="shared" ref="CG36:CG63" si="55">CF36-CE36</f>
        <v>0</v>
      </c>
      <c r="CH36" s="103"/>
      <c r="CI36" s="100"/>
      <c r="CJ36" s="100"/>
      <c r="CK36" s="103">
        <f t="shared" ref="CK36:CK63" si="56">CJ36-CI36</f>
        <v>0</v>
      </c>
      <c r="CL36" s="139"/>
      <c r="CM36" s="139"/>
      <c r="CN36" s="139"/>
      <c r="CO36" s="139">
        <f t="shared" ref="CO36:CO63" si="57">CN36-CM36</f>
        <v>0</v>
      </c>
      <c r="CP36" s="139"/>
      <c r="CQ36" s="14"/>
      <c r="CR36" s="14"/>
      <c r="CS36" s="167">
        <f t="shared" ref="CS36:CS63" si="58">CR36-CQ36</f>
        <v>0</v>
      </c>
      <c r="CT36" s="168"/>
      <c r="CU36" s="13"/>
      <c r="CV36" s="13"/>
      <c r="CW36" s="167">
        <f t="shared" ref="CW36:CW63" si="59">CV36-CU36</f>
        <v>0</v>
      </c>
      <c r="CX36" s="168"/>
      <c r="CY36" s="13"/>
      <c r="CZ36" s="13"/>
      <c r="DA36" s="167">
        <f t="shared" ref="DA36:DA63" si="60">CZ36-CY36</f>
        <v>0</v>
      </c>
      <c r="DB36" s="168"/>
    </row>
    <row r="37" spans="1:106" ht="14.25" hidden="1" customHeight="1">
      <c r="A37" s="213"/>
      <c r="B37" s="212" t="s">
        <v>272</v>
      </c>
      <c r="C37" s="142"/>
      <c r="D37" s="100">
        <f>H37+L37+P37+T37+X37+AI37+AM37+AQ37+AU37+BC37+BG37+BW37+CE37+CI37+CM37+CQ37+CU37+CY37</f>
        <v>0</v>
      </c>
      <c r="E37" s="100">
        <f t="shared" si="34"/>
        <v>0</v>
      </c>
      <c r="F37" s="109">
        <f t="shared" si="35"/>
        <v>0</v>
      </c>
      <c r="G37" s="109" t="e">
        <f t="shared" si="36"/>
        <v>#DIV/0!</v>
      </c>
      <c r="H37" s="100"/>
      <c r="I37" s="100"/>
      <c r="J37" s="103">
        <f t="shared" si="9"/>
        <v>0</v>
      </c>
      <c r="K37" s="103"/>
      <c r="L37" s="100"/>
      <c r="M37" s="100"/>
      <c r="N37" s="103">
        <f t="shared" si="37"/>
        <v>0</v>
      </c>
      <c r="O37" s="103"/>
      <c r="P37" s="100"/>
      <c r="Q37" s="100"/>
      <c r="R37" s="103">
        <f t="shared" si="38"/>
        <v>0</v>
      </c>
      <c r="S37" s="103"/>
      <c r="T37" s="100"/>
      <c r="U37" s="100"/>
      <c r="V37" s="103">
        <f t="shared" si="39"/>
        <v>0</v>
      </c>
      <c r="W37" s="103"/>
      <c r="X37" s="100">
        <f t="shared" si="7"/>
        <v>0</v>
      </c>
      <c r="Y37" s="100">
        <f t="shared" si="7"/>
        <v>0</v>
      </c>
      <c r="Z37" s="103">
        <f t="shared" si="40"/>
        <v>0</v>
      </c>
      <c r="AA37" s="103"/>
      <c r="AB37" s="100"/>
      <c r="AC37" s="100"/>
      <c r="AD37" s="103">
        <f t="shared" si="41"/>
        <v>0</v>
      </c>
      <c r="AE37" s="103"/>
      <c r="AF37" s="100"/>
      <c r="AG37" s="100"/>
      <c r="AH37" s="103">
        <f t="shared" si="42"/>
        <v>0</v>
      </c>
      <c r="AI37" s="100"/>
      <c r="AJ37" s="100"/>
      <c r="AK37" s="103">
        <f t="shared" si="43"/>
        <v>0</v>
      </c>
      <c r="AL37" s="103"/>
      <c r="AM37" s="100"/>
      <c r="AN37" s="100"/>
      <c r="AO37" s="103">
        <f t="shared" si="44"/>
        <v>0</v>
      </c>
      <c r="AP37" s="103"/>
      <c r="AQ37" s="103"/>
      <c r="AR37" s="103"/>
      <c r="AS37" s="103">
        <f t="shared" si="45"/>
        <v>0</v>
      </c>
      <c r="AT37" s="103"/>
      <c r="AU37" s="100"/>
      <c r="AV37" s="100"/>
      <c r="AW37" s="103">
        <f t="shared" si="46"/>
        <v>0</v>
      </c>
      <c r="AX37" s="103"/>
      <c r="AY37" s="100"/>
      <c r="AZ37" s="100"/>
      <c r="BA37" s="103">
        <f t="shared" si="47"/>
        <v>0</v>
      </c>
      <c r="BB37" s="103"/>
      <c r="BC37" s="100"/>
      <c r="BD37" s="100"/>
      <c r="BE37" s="103">
        <f t="shared" si="48"/>
        <v>0</v>
      </c>
      <c r="BF37" s="103"/>
      <c r="BG37" s="100"/>
      <c r="BH37" s="100"/>
      <c r="BI37" s="103">
        <f t="shared" si="49"/>
        <v>0</v>
      </c>
      <c r="BJ37" s="103"/>
      <c r="BK37" s="100"/>
      <c r="BL37" s="100"/>
      <c r="BM37" s="103">
        <f t="shared" si="50"/>
        <v>0</v>
      </c>
      <c r="BN37" s="103"/>
      <c r="BO37" s="100"/>
      <c r="BP37" s="100"/>
      <c r="BQ37" s="103">
        <f t="shared" si="51"/>
        <v>0</v>
      </c>
      <c r="BR37" s="103"/>
      <c r="BS37" s="100"/>
      <c r="BT37" s="100"/>
      <c r="BU37" s="103">
        <f t="shared" si="52"/>
        <v>0</v>
      </c>
      <c r="BV37" s="103"/>
      <c r="BW37" s="100"/>
      <c r="BX37" s="100"/>
      <c r="BY37" s="103">
        <f t="shared" si="53"/>
        <v>0</v>
      </c>
      <c r="BZ37" s="103"/>
      <c r="CA37" s="100"/>
      <c r="CB37" s="100"/>
      <c r="CC37" s="103">
        <f t="shared" si="54"/>
        <v>0</v>
      </c>
      <c r="CD37" s="103"/>
      <c r="CE37" s="100"/>
      <c r="CF37" s="100"/>
      <c r="CG37" s="103">
        <f t="shared" si="55"/>
        <v>0</v>
      </c>
      <c r="CH37" s="103"/>
      <c r="CI37" s="100"/>
      <c r="CJ37" s="100"/>
      <c r="CK37" s="103">
        <f t="shared" si="56"/>
        <v>0</v>
      </c>
      <c r="CL37" s="139"/>
      <c r="CM37" s="139"/>
      <c r="CN37" s="139"/>
      <c r="CO37" s="139">
        <f t="shared" si="57"/>
        <v>0</v>
      </c>
      <c r="CP37" s="139"/>
      <c r="CQ37" s="14"/>
      <c r="CR37" s="14"/>
      <c r="CS37" s="167">
        <f t="shared" si="58"/>
        <v>0</v>
      </c>
      <c r="CT37" s="168"/>
      <c r="CU37" s="13"/>
      <c r="CV37" s="13"/>
      <c r="CW37" s="167">
        <f t="shared" si="59"/>
        <v>0</v>
      </c>
      <c r="CX37" s="168"/>
      <c r="CY37" s="13"/>
      <c r="CZ37" s="13"/>
      <c r="DA37" s="167">
        <f t="shared" si="60"/>
        <v>0</v>
      </c>
      <c r="DB37" s="168"/>
    </row>
    <row r="38" spans="1:106" ht="14.25" hidden="1" customHeight="1">
      <c r="A38" s="213"/>
      <c r="B38" s="212" t="s">
        <v>273</v>
      </c>
      <c r="C38" s="142"/>
      <c r="D38" s="100">
        <f>H38+L38+P38+T38+X38+AI38+AM38+AQ38+AU38+BC38+BG38+BW38+CE38+CI38+CM38+CQ38+CU38+CY38</f>
        <v>0</v>
      </c>
      <c r="E38" s="100">
        <f t="shared" si="34"/>
        <v>0</v>
      </c>
      <c r="F38" s="109">
        <f t="shared" si="35"/>
        <v>0</v>
      </c>
      <c r="G38" s="109" t="e">
        <f t="shared" si="36"/>
        <v>#DIV/0!</v>
      </c>
      <c r="H38" s="100"/>
      <c r="I38" s="100"/>
      <c r="J38" s="103">
        <f t="shared" si="9"/>
        <v>0</v>
      </c>
      <c r="K38" s="103"/>
      <c r="L38" s="100"/>
      <c r="M38" s="100"/>
      <c r="N38" s="103">
        <f t="shared" si="37"/>
        <v>0</v>
      </c>
      <c r="O38" s="103"/>
      <c r="P38" s="100"/>
      <c r="Q38" s="100"/>
      <c r="R38" s="103">
        <f t="shared" si="38"/>
        <v>0</v>
      </c>
      <c r="S38" s="103"/>
      <c r="T38" s="100"/>
      <c r="U38" s="100"/>
      <c r="V38" s="103">
        <f t="shared" si="39"/>
        <v>0</v>
      </c>
      <c r="W38" s="103"/>
      <c r="X38" s="100">
        <f t="shared" si="7"/>
        <v>0</v>
      </c>
      <c r="Y38" s="100">
        <f t="shared" si="7"/>
        <v>0</v>
      </c>
      <c r="Z38" s="103">
        <f t="shared" si="40"/>
        <v>0</v>
      </c>
      <c r="AA38" s="103"/>
      <c r="AB38" s="100"/>
      <c r="AC38" s="100"/>
      <c r="AD38" s="103">
        <f t="shared" si="41"/>
        <v>0</v>
      </c>
      <c r="AE38" s="103"/>
      <c r="AF38" s="100"/>
      <c r="AG38" s="100"/>
      <c r="AH38" s="103">
        <f t="shared" si="42"/>
        <v>0</v>
      </c>
      <c r="AI38" s="100"/>
      <c r="AJ38" s="100"/>
      <c r="AK38" s="103">
        <f t="shared" si="43"/>
        <v>0</v>
      </c>
      <c r="AL38" s="103"/>
      <c r="AM38" s="100"/>
      <c r="AN38" s="100"/>
      <c r="AO38" s="103">
        <f t="shared" si="44"/>
        <v>0</v>
      </c>
      <c r="AP38" s="103"/>
      <c r="AQ38" s="103"/>
      <c r="AR38" s="103"/>
      <c r="AS38" s="103">
        <f t="shared" si="45"/>
        <v>0</v>
      </c>
      <c r="AT38" s="103"/>
      <c r="AU38" s="100"/>
      <c r="AV38" s="100"/>
      <c r="AW38" s="103">
        <f t="shared" si="46"/>
        <v>0</v>
      </c>
      <c r="AX38" s="103"/>
      <c r="AY38" s="100"/>
      <c r="AZ38" s="100"/>
      <c r="BA38" s="103">
        <f t="shared" si="47"/>
        <v>0</v>
      </c>
      <c r="BB38" s="103"/>
      <c r="BC38" s="100"/>
      <c r="BD38" s="100"/>
      <c r="BE38" s="103">
        <f t="shared" si="48"/>
        <v>0</v>
      </c>
      <c r="BF38" s="103"/>
      <c r="BG38" s="100"/>
      <c r="BH38" s="100"/>
      <c r="BI38" s="103">
        <f t="shared" si="49"/>
        <v>0</v>
      </c>
      <c r="BJ38" s="103"/>
      <c r="BK38" s="100"/>
      <c r="BL38" s="100"/>
      <c r="BM38" s="103">
        <f t="shared" si="50"/>
        <v>0</v>
      </c>
      <c r="BN38" s="103"/>
      <c r="BO38" s="100"/>
      <c r="BP38" s="100"/>
      <c r="BQ38" s="103">
        <f t="shared" si="51"/>
        <v>0</v>
      </c>
      <c r="BR38" s="103"/>
      <c r="BS38" s="100"/>
      <c r="BT38" s="100"/>
      <c r="BU38" s="103">
        <f t="shared" si="52"/>
        <v>0</v>
      </c>
      <c r="BV38" s="103"/>
      <c r="BW38" s="100"/>
      <c r="BX38" s="100"/>
      <c r="BY38" s="103">
        <f t="shared" si="53"/>
        <v>0</v>
      </c>
      <c r="BZ38" s="103"/>
      <c r="CA38" s="100"/>
      <c r="CB38" s="100"/>
      <c r="CC38" s="103">
        <f t="shared" si="54"/>
        <v>0</v>
      </c>
      <c r="CD38" s="103"/>
      <c r="CE38" s="100"/>
      <c r="CF38" s="100"/>
      <c r="CG38" s="103">
        <f t="shared" si="55"/>
        <v>0</v>
      </c>
      <c r="CH38" s="103"/>
      <c r="CI38" s="100"/>
      <c r="CJ38" s="100"/>
      <c r="CK38" s="103">
        <f t="shared" si="56"/>
        <v>0</v>
      </c>
      <c r="CL38" s="139"/>
      <c r="CM38" s="139"/>
      <c r="CN38" s="139"/>
      <c r="CO38" s="139">
        <f t="shared" si="57"/>
        <v>0</v>
      </c>
      <c r="CP38" s="139"/>
      <c r="CQ38" s="14"/>
      <c r="CR38" s="14"/>
      <c r="CS38" s="167">
        <f t="shared" si="58"/>
        <v>0</v>
      </c>
      <c r="CT38" s="168"/>
      <c r="CU38" s="13"/>
      <c r="CV38" s="13"/>
      <c r="CW38" s="167">
        <f t="shared" si="59"/>
        <v>0</v>
      </c>
      <c r="CX38" s="168"/>
      <c r="CY38" s="13"/>
      <c r="CZ38" s="13"/>
      <c r="DA38" s="167">
        <f t="shared" si="60"/>
        <v>0</v>
      </c>
      <c r="DB38" s="168"/>
    </row>
    <row r="39" spans="1:106" ht="14.25" hidden="1" customHeight="1">
      <c r="A39" s="213"/>
      <c r="B39" s="213" t="s">
        <v>274</v>
      </c>
      <c r="C39" s="138">
        <v>0</v>
      </c>
      <c r="D39" s="100">
        <f t="shared" ref="D39:D70" si="61">H39+L39+P39+T39+X39+AI39+AM39+AQ39+AU39+BC39+BG39+BW39+CE39+CI39+CM39+CQ39+CU39+CY39+AY39+BK39+BS39</f>
        <v>0</v>
      </c>
      <c r="E39" s="100">
        <f t="shared" si="34"/>
        <v>0</v>
      </c>
      <c r="F39" s="109">
        <f t="shared" si="35"/>
        <v>0</v>
      </c>
      <c r="G39" s="109" t="e">
        <f t="shared" si="36"/>
        <v>#DIV/0!</v>
      </c>
      <c r="H39" s="100"/>
      <c r="I39" s="100"/>
      <c r="J39" s="103">
        <f t="shared" si="9"/>
        <v>0</v>
      </c>
      <c r="K39" s="103"/>
      <c r="L39" s="100"/>
      <c r="M39" s="100"/>
      <c r="N39" s="103">
        <f t="shared" si="37"/>
        <v>0</v>
      </c>
      <c r="O39" s="103"/>
      <c r="P39" s="100"/>
      <c r="Q39" s="100"/>
      <c r="R39" s="103">
        <f t="shared" si="38"/>
        <v>0</v>
      </c>
      <c r="S39" s="103"/>
      <c r="T39" s="100"/>
      <c r="U39" s="100"/>
      <c r="V39" s="103">
        <f t="shared" si="39"/>
        <v>0</v>
      </c>
      <c r="W39" s="103"/>
      <c r="X39" s="100">
        <f t="shared" si="7"/>
        <v>0</v>
      </c>
      <c r="Y39" s="100">
        <f t="shared" si="7"/>
        <v>0</v>
      </c>
      <c r="Z39" s="103">
        <f t="shared" si="40"/>
        <v>0</v>
      </c>
      <c r="AA39" s="103"/>
      <c r="AB39" s="100"/>
      <c r="AC39" s="100"/>
      <c r="AD39" s="103">
        <f t="shared" si="41"/>
        <v>0</v>
      </c>
      <c r="AE39" s="103" t="e">
        <f>AC39/AB39</f>
        <v>#DIV/0!</v>
      </c>
      <c r="AF39" s="100"/>
      <c r="AG39" s="100"/>
      <c r="AH39" s="103">
        <f t="shared" si="42"/>
        <v>0</v>
      </c>
      <c r="AI39" s="100"/>
      <c r="AJ39" s="100"/>
      <c r="AK39" s="103">
        <f t="shared" si="43"/>
        <v>0</v>
      </c>
      <c r="AL39" s="103"/>
      <c r="AM39" s="100"/>
      <c r="AN39" s="100"/>
      <c r="AO39" s="103">
        <f t="shared" si="44"/>
        <v>0</v>
      </c>
      <c r="AP39" s="103"/>
      <c r="AQ39" s="103"/>
      <c r="AR39" s="103"/>
      <c r="AS39" s="103">
        <f t="shared" si="45"/>
        <v>0</v>
      </c>
      <c r="AT39" s="103"/>
      <c r="AU39" s="100"/>
      <c r="AV39" s="100"/>
      <c r="AW39" s="103">
        <f t="shared" si="46"/>
        <v>0</v>
      </c>
      <c r="AX39" s="103"/>
      <c r="AY39" s="100"/>
      <c r="AZ39" s="100"/>
      <c r="BA39" s="103">
        <f t="shared" si="47"/>
        <v>0</v>
      </c>
      <c r="BB39" s="103"/>
      <c r="BC39" s="100"/>
      <c r="BD39" s="100"/>
      <c r="BE39" s="103">
        <f t="shared" si="48"/>
        <v>0</v>
      </c>
      <c r="BF39" s="103"/>
      <c r="BG39" s="100"/>
      <c r="BH39" s="100"/>
      <c r="BI39" s="103">
        <f t="shared" si="49"/>
        <v>0</v>
      </c>
      <c r="BJ39" s="103"/>
      <c r="BK39" s="100"/>
      <c r="BL39" s="100"/>
      <c r="BM39" s="103">
        <f t="shared" si="50"/>
        <v>0</v>
      </c>
      <c r="BN39" s="103"/>
      <c r="BO39" s="100"/>
      <c r="BP39" s="100"/>
      <c r="BQ39" s="103">
        <f t="shared" si="51"/>
        <v>0</v>
      </c>
      <c r="BR39" s="103"/>
      <c r="BS39" s="100"/>
      <c r="BT39" s="100"/>
      <c r="BU39" s="103">
        <f t="shared" si="52"/>
        <v>0</v>
      </c>
      <c r="BV39" s="103"/>
      <c r="BW39" s="100"/>
      <c r="BX39" s="100"/>
      <c r="BY39" s="103">
        <f t="shared" si="53"/>
        <v>0</v>
      </c>
      <c r="BZ39" s="103"/>
      <c r="CA39" s="100"/>
      <c r="CB39" s="100"/>
      <c r="CC39" s="103">
        <f t="shared" si="54"/>
        <v>0</v>
      </c>
      <c r="CD39" s="103"/>
      <c r="CE39" s="100"/>
      <c r="CF39" s="100"/>
      <c r="CG39" s="103">
        <f t="shared" si="55"/>
        <v>0</v>
      </c>
      <c r="CH39" s="103"/>
      <c r="CI39" s="100"/>
      <c r="CJ39" s="100"/>
      <c r="CK39" s="103">
        <f t="shared" si="56"/>
        <v>0</v>
      </c>
      <c r="CL39" s="139"/>
      <c r="CM39" s="139"/>
      <c r="CN39" s="139"/>
      <c r="CO39" s="139">
        <f t="shared" si="57"/>
        <v>0</v>
      </c>
      <c r="CP39" s="139"/>
      <c r="CQ39" s="14"/>
      <c r="CR39" s="14"/>
      <c r="CS39" s="167">
        <f t="shared" si="58"/>
        <v>0</v>
      </c>
      <c r="CT39" s="168"/>
      <c r="CU39" s="13"/>
      <c r="CV39" s="13"/>
      <c r="CW39" s="167">
        <f t="shared" si="59"/>
        <v>0</v>
      </c>
      <c r="CX39" s="168"/>
      <c r="CY39" s="13"/>
      <c r="CZ39" s="13"/>
      <c r="DA39" s="167">
        <f t="shared" si="60"/>
        <v>0</v>
      </c>
      <c r="DB39" s="168"/>
    </row>
    <row r="40" spans="1:106" ht="14.25" hidden="1" customHeight="1">
      <c r="A40" s="213"/>
      <c r="B40" s="213" t="s">
        <v>275</v>
      </c>
      <c r="C40" s="138"/>
      <c r="D40" s="100">
        <f t="shared" si="61"/>
        <v>0</v>
      </c>
      <c r="E40" s="100">
        <f t="shared" si="34"/>
        <v>0</v>
      </c>
      <c r="F40" s="109">
        <f t="shared" si="35"/>
        <v>0</v>
      </c>
      <c r="G40" s="109" t="e">
        <f t="shared" si="36"/>
        <v>#DIV/0!</v>
      </c>
      <c r="H40" s="100"/>
      <c r="I40" s="100"/>
      <c r="J40" s="103">
        <f t="shared" si="9"/>
        <v>0</v>
      </c>
      <c r="K40" s="103"/>
      <c r="L40" s="100"/>
      <c r="M40" s="100"/>
      <c r="N40" s="103">
        <f t="shared" si="37"/>
        <v>0</v>
      </c>
      <c r="O40" s="103"/>
      <c r="P40" s="100"/>
      <c r="Q40" s="100"/>
      <c r="R40" s="103">
        <f t="shared" si="38"/>
        <v>0</v>
      </c>
      <c r="S40" s="103"/>
      <c r="T40" s="100"/>
      <c r="U40" s="100"/>
      <c r="V40" s="103">
        <f t="shared" si="39"/>
        <v>0</v>
      </c>
      <c r="W40" s="103"/>
      <c r="X40" s="100">
        <f t="shared" si="7"/>
        <v>0</v>
      </c>
      <c r="Y40" s="100">
        <f t="shared" si="7"/>
        <v>0</v>
      </c>
      <c r="Z40" s="103">
        <f t="shared" si="40"/>
        <v>0</v>
      </c>
      <c r="AA40" s="103"/>
      <c r="AB40" s="100"/>
      <c r="AC40" s="100"/>
      <c r="AD40" s="103">
        <f t="shared" si="41"/>
        <v>0</v>
      </c>
      <c r="AE40" s="103"/>
      <c r="AF40" s="100"/>
      <c r="AG40" s="100"/>
      <c r="AH40" s="103">
        <f t="shared" si="42"/>
        <v>0</v>
      </c>
      <c r="AI40" s="100"/>
      <c r="AJ40" s="100"/>
      <c r="AK40" s="103">
        <f t="shared" si="43"/>
        <v>0</v>
      </c>
      <c r="AL40" s="103"/>
      <c r="AM40" s="100"/>
      <c r="AN40" s="100"/>
      <c r="AO40" s="103">
        <f t="shared" si="44"/>
        <v>0</v>
      </c>
      <c r="AP40" s="103"/>
      <c r="AQ40" s="103"/>
      <c r="AR40" s="103"/>
      <c r="AS40" s="103">
        <f t="shared" si="45"/>
        <v>0</v>
      </c>
      <c r="AT40" s="103"/>
      <c r="AU40" s="100"/>
      <c r="AV40" s="100"/>
      <c r="AW40" s="103">
        <f t="shared" si="46"/>
        <v>0</v>
      </c>
      <c r="AX40" s="103"/>
      <c r="AY40" s="100"/>
      <c r="AZ40" s="100"/>
      <c r="BA40" s="103">
        <f t="shared" si="47"/>
        <v>0</v>
      </c>
      <c r="BB40" s="103"/>
      <c r="BC40" s="100"/>
      <c r="BD40" s="100"/>
      <c r="BE40" s="103">
        <f t="shared" si="48"/>
        <v>0</v>
      </c>
      <c r="BF40" s="103"/>
      <c r="BG40" s="100"/>
      <c r="BH40" s="100"/>
      <c r="BI40" s="103">
        <f t="shared" si="49"/>
        <v>0</v>
      </c>
      <c r="BJ40" s="103"/>
      <c r="BK40" s="100"/>
      <c r="BL40" s="100"/>
      <c r="BM40" s="103">
        <f t="shared" si="50"/>
        <v>0</v>
      </c>
      <c r="BN40" s="103"/>
      <c r="BO40" s="100"/>
      <c r="BP40" s="100"/>
      <c r="BQ40" s="103">
        <f t="shared" si="51"/>
        <v>0</v>
      </c>
      <c r="BR40" s="103"/>
      <c r="BS40" s="100"/>
      <c r="BT40" s="100"/>
      <c r="BU40" s="103">
        <f t="shared" si="52"/>
        <v>0</v>
      </c>
      <c r="BV40" s="103"/>
      <c r="BW40" s="100"/>
      <c r="BX40" s="100"/>
      <c r="BY40" s="103">
        <f t="shared" si="53"/>
        <v>0</v>
      </c>
      <c r="BZ40" s="103"/>
      <c r="CA40" s="100"/>
      <c r="CB40" s="100"/>
      <c r="CC40" s="103">
        <f t="shared" si="54"/>
        <v>0</v>
      </c>
      <c r="CD40" s="103"/>
      <c r="CE40" s="100"/>
      <c r="CF40" s="100"/>
      <c r="CG40" s="103">
        <f t="shared" si="55"/>
        <v>0</v>
      </c>
      <c r="CH40" s="103"/>
      <c r="CI40" s="100"/>
      <c r="CJ40" s="100"/>
      <c r="CK40" s="103">
        <f t="shared" si="56"/>
        <v>0</v>
      </c>
      <c r="CL40" s="139"/>
      <c r="CM40" s="139"/>
      <c r="CN40" s="139"/>
      <c r="CO40" s="139">
        <f t="shared" si="57"/>
        <v>0</v>
      </c>
      <c r="CP40" s="139"/>
      <c r="CQ40" s="14"/>
      <c r="CR40" s="14"/>
      <c r="CS40" s="167">
        <f t="shared" si="58"/>
        <v>0</v>
      </c>
      <c r="CT40" s="168"/>
      <c r="CU40" s="13"/>
      <c r="CV40" s="13"/>
      <c r="CW40" s="167">
        <f t="shared" si="59"/>
        <v>0</v>
      </c>
      <c r="CX40" s="168"/>
      <c r="CY40" s="13"/>
      <c r="CZ40" s="13"/>
      <c r="DA40" s="167">
        <f t="shared" si="60"/>
        <v>0</v>
      </c>
      <c r="DB40" s="168"/>
    </row>
    <row r="41" spans="1:106" ht="14.25" hidden="1" customHeight="1">
      <c r="A41" s="213"/>
      <c r="B41" s="213" t="s">
        <v>276</v>
      </c>
      <c r="C41" s="138"/>
      <c r="D41" s="100">
        <f t="shared" si="61"/>
        <v>0</v>
      </c>
      <c r="E41" s="100">
        <f t="shared" si="34"/>
        <v>0</v>
      </c>
      <c r="F41" s="109">
        <f t="shared" si="35"/>
        <v>0</v>
      </c>
      <c r="G41" s="109" t="e">
        <f t="shared" si="36"/>
        <v>#DIV/0!</v>
      </c>
      <c r="H41" s="100"/>
      <c r="I41" s="100"/>
      <c r="J41" s="103">
        <f t="shared" si="9"/>
        <v>0</v>
      </c>
      <c r="K41" s="103"/>
      <c r="L41" s="100"/>
      <c r="M41" s="100"/>
      <c r="N41" s="103">
        <f t="shared" si="37"/>
        <v>0</v>
      </c>
      <c r="O41" s="103"/>
      <c r="P41" s="100"/>
      <c r="Q41" s="100"/>
      <c r="R41" s="103">
        <f t="shared" si="38"/>
        <v>0</v>
      </c>
      <c r="S41" s="103"/>
      <c r="T41" s="100"/>
      <c r="U41" s="100"/>
      <c r="V41" s="103">
        <f t="shared" si="39"/>
        <v>0</v>
      </c>
      <c r="W41" s="103"/>
      <c r="X41" s="100">
        <f t="shared" ref="X41:Y66" si="62">AB41</f>
        <v>0</v>
      </c>
      <c r="Y41" s="100">
        <f t="shared" si="62"/>
        <v>0</v>
      </c>
      <c r="Z41" s="103">
        <f t="shared" si="40"/>
        <v>0</v>
      </c>
      <c r="AA41" s="103"/>
      <c r="AB41" s="100"/>
      <c r="AC41" s="100"/>
      <c r="AD41" s="103">
        <f t="shared" si="41"/>
        <v>0</v>
      </c>
      <c r="AE41" s="103" t="e">
        <f>AC41/AB41</f>
        <v>#DIV/0!</v>
      </c>
      <c r="AF41" s="100"/>
      <c r="AG41" s="100"/>
      <c r="AH41" s="103">
        <f t="shared" si="42"/>
        <v>0</v>
      </c>
      <c r="AI41" s="100"/>
      <c r="AJ41" s="100"/>
      <c r="AK41" s="103">
        <f t="shared" si="43"/>
        <v>0</v>
      </c>
      <c r="AL41" s="103"/>
      <c r="AM41" s="100"/>
      <c r="AN41" s="100"/>
      <c r="AO41" s="103">
        <f t="shared" si="44"/>
        <v>0</v>
      </c>
      <c r="AP41" s="103"/>
      <c r="AQ41" s="103"/>
      <c r="AR41" s="103"/>
      <c r="AS41" s="103">
        <f t="shared" si="45"/>
        <v>0</v>
      </c>
      <c r="AT41" s="103"/>
      <c r="AU41" s="100"/>
      <c r="AV41" s="100"/>
      <c r="AW41" s="103">
        <f t="shared" si="46"/>
        <v>0</v>
      </c>
      <c r="AX41" s="103"/>
      <c r="AY41" s="100"/>
      <c r="AZ41" s="100"/>
      <c r="BA41" s="103">
        <f t="shared" si="47"/>
        <v>0</v>
      </c>
      <c r="BB41" s="103"/>
      <c r="BC41" s="100"/>
      <c r="BD41" s="100"/>
      <c r="BE41" s="103">
        <f t="shared" si="48"/>
        <v>0</v>
      </c>
      <c r="BF41" s="103"/>
      <c r="BG41" s="100"/>
      <c r="BH41" s="100"/>
      <c r="BI41" s="103">
        <f t="shared" si="49"/>
        <v>0</v>
      </c>
      <c r="BJ41" s="103"/>
      <c r="BK41" s="100"/>
      <c r="BL41" s="100"/>
      <c r="BM41" s="103">
        <f t="shared" si="50"/>
        <v>0</v>
      </c>
      <c r="BN41" s="103"/>
      <c r="BO41" s="100"/>
      <c r="BP41" s="100"/>
      <c r="BQ41" s="103">
        <f t="shared" si="51"/>
        <v>0</v>
      </c>
      <c r="BR41" s="103"/>
      <c r="BS41" s="100"/>
      <c r="BT41" s="100"/>
      <c r="BU41" s="103">
        <f t="shared" si="52"/>
        <v>0</v>
      </c>
      <c r="BV41" s="103"/>
      <c r="BW41" s="100"/>
      <c r="BX41" s="100"/>
      <c r="BY41" s="103">
        <f t="shared" si="53"/>
        <v>0</v>
      </c>
      <c r="BZ41" s="103"/>
      <c r="CA41" s="100"/>
      <c r="CB41" s="100"/>
      <c r="CC41" s="103">
        <f t="shared" si="54"/>
        <v>0</v>
      </c>
      <c r="CD41" s="103"/>
      <c r="CE41" s="100"/>
      <c r="CF41" s="100"/>
      <c r="CG41" s="103">
        <f t="shared" si="55"/>
        <v>0</v>
      </c>
      <c r="CH41" s="103"/>
      <c r="CI41" s="100"/>
      <c r="CJ41" s="100"/>
      <c r="CK41" s="103">
        <f t="shared" si="56"/>
        <v>0</v>
      </c>
      <c r="CL41" s="139"/>
      <c r="CM41" s="139"/>
      <c r="CN41" s="139"/>
      <c r="CO41" s="139">
        <f t="shared" si="57"/>
        <v>0</v>
      </c>
      <c r="CP41" s="139"/>
      <c r="CQ41" s="14"/>
      <c r="CR41" s="14"/>
      <c r="CS41" s="167">
        <f t="shared" si="58"/>
        <v>0</v>
      </c>
      <c r="CT41" s="168"/>
      <c r="CU41" s="13"/>
      <c r="CV41" s="13"/>
      <c r="CW41" s="167">
        <f t="shared" si="59"/>
        <v>0</v>
      </c>
      <c r="CX41" s="168"/>
      <c r="CY41" s="13"/>
      <c r="CZ41" s="13"/>
      <c r="DA41" s="167">
        <f t="shared" si="60"/>
        <v>0</v>
      </c>
      <c r="DB41" s="168"/>
    </row>
    <row r="42" spans="1:106" ht="14.25" hidden="1" customHeight="1">
      <c r="A42" s="213"/>
      <c r="B42" s="213" t="s">
        <v>277</v>
      </c>
      <c r="C42" s="138"/>
      <c r="D42" s="100">
        <f t="shared" si="61"/>
        <v>5.7</v>
      </c>
      <c r="E42" s="100">
        <f t="shared" si="34"/>
        <v>0</v>
      </c>
      <c r="F42" s="109">
        <f t="shared" si="35"/>
        <v>-5.7</v>
      </c>
      <c r="G42" s="109">
        <f t="shared" si="36"/>
        <v>0</v>
      </c>
      <c r="H42" s="100"/>
      <c r="I42" s="100"/>
      <c r="J42" s="103">
        <f t="shared" si="9"/>
        <v>0</v>
      </c>
      <c r="K42" s="103"/>
      <c r="L42" s="100">
        <v>5.7</v>
      </c>
      <c r="M42" s="100"/>
      <c r="N42" s="103">
        <f t="shared" si="37"/>
        <v>-5.7</v>
      </c>
      <c r="O42" s="103"/>
      <c r="P42" s="100"/>
      <c r="Q42" s="100"/>
      <c r="R42" s="103">
        <f t="shared" si="38"/>
        <v>0</v>
      </c>
      <c r="S42" s="103"/>
      <c r="T42" s="100"/>
      <c r="U42" s="100"/>
      <c r="V42" s="103">
        <f t="shared" si="39"/>
        <v>0</v>
      </c>
      <c r="W42" s="103"/>
      <c r="X42" s="100">
        <f t="shared" si="62"/>
        <v>0</v>
      </c>
      <c r="Y42" s="100">
        <f t="shared" si="62"/>
        <v>0</v>
      </c>
      <c r="Z42" s="103">
        <f t="shared" si="40"/>
        <v>0</v>
      </c>
      <c r="AA42" s="103"/>
      <c r="AB42" s="100"/>
      <c r="AC42" s="100"/>
      <c r="AD42" s="103">
        <f t="shared" si="41"/>
        <v>0</v>
      </c>
      <c r="AE42" s="103" t="e">
        <f>AC42/AB42</f>
        <v>#DIV/0!</v>
      </c>
      <c r="AF42" s="100"/>
      <c r="AG42" s="100"/>
      <c r="AH42" s="103">
        <f t="shared" si="42"/>
        <v>0</v>
      </c>
      <c r="AI42" s="100"/>
      <c r="AJ42" s="100"/>
      <c r="AK42" s="103">
        <f t="shared" si="43"/>
        <v>0</v>
      </c>
      <c r="AL42" s="103"/>
      <c r="AM42" s="100"/>
      <c r="AN42" s="100"/>
      <c r="AO42" s="103">
        <f t="shared" si="44"/>
        <v>0</v>
      </c>
      <c r="AP42" s="103"/>
      <c r="AQ42" s="103"/>
      <c r="AR42" s="103"/>
      <c r="AS42" s="103">
        <f t="shared" si="45"/>
        <v>0</v>
      </c>
      <c r="AT42" s="103"/>
      <c r="AU42" s="100"/>
      <c r="AV42" s="100"/>
      <c r="AW42" s="103">
        <f t="shared" si="46"/>
        <v>0</v>
      </c>
      <c r="AX42" s="103"/>
      <c r="AY42" s="100"/>
      <c r="AZ42" s="100"/>
      <c r="BA42" s="103">
        <f t="shared" si="47"/>
        <v>0</v>
      </c>
      <c r="BB42" s="103"/>
      <c r="BC42" s="100"/>
      <c r="BD42" s="100"/>
      <c r="BE42" s="103">
        <f t="shared" si="48"/>
        <v>0</v>
      </c>
      <c r="BF42" s="103"/>
      <c r="BG42" s="100"/>
      <c r="BH42" s="100"/>
      <c r="BI42" s="103">
        <f t="shared" si="49"/>
        <v>0</v>
      </c>
      <c r="BJ42" s="103"/>
      <c r="BK42" s="100"/>
      <c r="BL42" s="100"/>
      <c r="BM42" s="103">
        <f t="shared" si="50"/>
        <v>0</v>
      </c>
      <c r="BN42" s="103"/>
      <c r="BO42" s="100"/>
      <c r="BP42" s="100"/>
      <c r="BQ42" s="103">
        <f t="shared" si="51"/>
        <v>0</v>
      </c>
      <c r="BR42" s="103"/>
      <c r="BS42" s="100"/>
      <c r="BT42" s="100"/>
      <c r="BU42" s="103">
        <f t="shared" si="52"/>
        <v>0</v>
      </c>
      <c r="BV42" s="103"/>
      <c r="BW42" s="100"/>
      <c r="BX42" s="100"/>
      <c r="BY42" s="103">
        <f t="shared" si="53"/>
        <v>0</v>
      </c>
      <c r="BZ42" s="103"/>
      <c r="CA42" s="100"/>
      <c r="CB42" s="100"/>
      <c r="CC42" s="103">
        <f t="shared" si="54"/>
        <v>0</v>
      </c>
      <c r="CD42" s="103"/>
      <c r="CE42" s="100"/>
      <c r="CF42" s="100"/>
      <c r="CG42" s="103">
        <f t="shared" si="55"/>
        <v>0</v>
      </c>
      <c r="CH42" s="103"/>
      <c r="CI42" s="100"/>
      <c r="CJ42" s="100"/>
      <c r="CK42" s="103">
        <f t="shared" si="56"/>
        <v>0</v>
      </c>
      <c r="CL42" s="139"/>
      <c r="CM42" s="139"/>
      <c r="CN42" s="139"/>
      <c r="CO42" s="139">
        <f t="shared" si="57"/>
        <v>0</v>
      </c>
      <c r="CP42" s="139"/>
      <c r="CQ42" s="14"/>
      <c r="CR42" s="14"/>
      <c r="CS42" s="167">
        <f t="shared" si="58"/>
        <v>0</v>
      </c>
      <c r="CT42" s="168"/>
      <c r="CU42" s="13"/>
      <c r="CV42" s="13"/>
      <c r="CW42" s="167">
        <f t="shared" si="59"/>
        <v>0</v>
      </c>
      <c r="CX42" s="168"/>
      <c r="CY42" s="13"/>
      <c r="CZ42" s="13"/>
      <c r="DA42" s="167">
        <f t="shared" si="60"/>
        <v>0</v>
      </c>
      <c r="DB42" s="168"/>
    </row>
    <row r="43" spans="1:106" ht="14.25" hidden="1" customHeight="1">
      <c r="A43" s="213"/>
      <c r="B43" s="213" t="s">
        <v>278</v>
      </c>
      <c r="C43" s="138"/>
      <c r="D43" s="100">
        <f t="shared" si="61"/>
        <v>0</v>
      </c>
      <c r="E43" s="100">
        <f t="shared" si="34"/>
        <v>0</v>
      </c>
      <c r="F43" s="109">
        <f t="shared" si="35"/>
        <v>0</v>
      </c>
      <c r="G43" s="109" t="e">
        <f t="shared" si="36"/>
        <v>#DIV/0!</v>
      </c>
      <c r="H43" s="100"/>
      <c r="I43" s="100"/>
      <c r="J43" s="103">
        <f t="shared" si="9"/>
        <v>0</v>
      </c>
      <c r="K43" s="103"/>
      <c r="L43" s="100"/>
      <c r="M43" s="100"/>
      <c r="N43" s="103">
        <f t="shared" si="37"/>
        <v>0</v>
      </c>
      <c r="O43" s="103"/>
      <c r="P43" s="100"/>
      <c r="Q43" s="100"/>
      <c r="R43" s="103">
        <f t="shared" si="38"/>
        <v>0</v>
      </c>
      <c r="S43" s="103"/>
      <c r="T43" s="100"/>
      <c r="U43" s="100"/>
      <c r="V43" s="103">
        <f t="shared" si="39"/>
        <v>0</v>
      </c>
      <c r="W43" s="103"/>
      <c r="X43" s="100">
        <f t="shared" si="62"/>
        <v>0</v>
      </c>
      <c r="Y43" s="100">
        <f t="shared" si="62"/>
        <v>0</v>
      </c>
      <c r="Z43" s="103">
        <f t="shared" si="40"/>
        <v>0</v>
      </c>
      <c r="AA43" s="103"/>
      <c r="AB43" s="100"/>
      <c r="AC43" s="100"/>
      <c r="AD43" s="103">
        <f t="shared" si="41"/>
        <v>0</v>
      </c>
      <c r="AE43" s="103"/>
      <c r="AF43" s="100"/>
      <c r="AG43" s="100"/>
      <c r="AH43" s="103">
        <f t="shared" si="42"/>
        <v>0</v>
      </c>
      <c r="AI43" s="100"/>
      <c r="AJ43" s="100"/>
      <c r="AK43" s="103">
        <f t="shared" si="43"/>
        <v>0</v>
      </c>
      <c r="AL43" s="103"/>
      <c r="AM43" s="100"/>
      <c r="AN43" s="100"/>
      <c r="AO43" s="103">
        <f t="shared" si="44"/>
        <v>0</v>
      </c>
      <c r="AP43" s="103"/>
      <c r="AQ43" s="103"/>
      <c r="AR43" s="103"/>
      <c r="AS43" s="103">
        <f t="shared" si="45"/>
        <v>0</v>
      </c>
      <c r="AT43" s="103"/>
      <c r="AU43" s="100"/>
      <c r="AV43" s="100"/>
      <c r="AW43" s="103">
        <f t="shared" si="46"/>
        <v>0</v>
      </c>
      <c r="AX43" s="103"/>
      <c r="AY43" s="100"/>
      <c r="AZ43" s="100"/>
      <c r="BA43" s="103">
        <f t="shared" si="47"/>
        <v>0</v>
      </c>
      <c r="BB43" s="103"/>
      <c r="BC43" s="100"/>
      <c r="BD43" s="100"/>
      <c r="BE43" s="103">
        <f t="shared" si="48"/>
        <v>0</v>
      </c>
      <c r="BF43" s="103"/>
      <c r="BG43" s="100"/>
      <c r="BH43" s="100"/>
      <c r="BI43" s="103">
        <f t="shared" si="49"/>
        <v>0</v>
      </c>
      <c r="BJ43" s="103"/>
      <c r="BK43" s="100"/>
      <c r="BL43" s="100"/>
      <c r="BM43" s="103">
        <f t="shared" si="50"/>
        <v>0</v>
      </c>
      <c r="BN43" s="103"/>
      <c r="BO43" s="100"/>
      <c r="BP43" s="100"/>
      <c r="BQ43" s="103">
        <f t="shared" si="51"/>
        <v>0</v>
      </c>
      <c r="BR43" s="103"/>
      <c r="BS43" s="100"/>
      <c r="BT43" s="100"/>
      <c r="BU43" s="103">
        <f t="shared" si="52"/>
        <v>0</v>
      </c>
      <c r="BV43" s="103"/>
      <c r="BW43" s="100"/>
      <c r="BX43" s="100"/>
      <c r="BY43" s="103">
        <f t="shared" si="53"/>
        <v>0</v>
      </c>
      <c r="BZ43" s="103"/>
      <c r="CA43" s="100"/>
      <c r="CB43" s="100"/>
      <c r="CC43" s="103">
        <f t="shared" si="54"/>
        <v>0</v>
      </c>
      <c r="CD43" s="103"/>
      <c r="CE43" s="100"/>
      <c r="CF43" s="100"/>
      <c r="CG43" s="103">
        <f t="shared" si="55"/>
        <v>0</v>
      </c>
      <c r="CH43" s="103"/>
      <c r="CI43" s="100"/>
      <c r="CJ43" s="100"/>
      <c r="CK43" s="103">
        <f t="shared" si="56"/>
        <v>0</v>
      </c>
      <c r="CL43" s="139"/>
      <c r="CM43" s="139"/>
      <c r="CN43" s="139"/>
      <c r="CO43" s="139">
        <f t="shared" si="57"/>
        <v>0</v>
      </c>
      <c r="CP43" s="139"/>
      <c r="CQ43" s="14"/>
      <c r="CR43" s="14"/>
      <c r="CS43" s="167">
        <f t="shared" si="58"/>
        <v>0</v>
      </c>
      <c r="CT43" s="168"/>
      <c r="CU43" s="13"/>
      <c r="CV43" s="13"/>
      <c r="CW43" s="167">
        <f t="shared" si="59"/>
        <v>0</v>
      </c>
      <c r="CX43" s="168"/>
      <c r="CY43" s="13"/>
      <c r="CZ43" s="13"/>
      <c r="DA43" s="167">
        <f t="shared" si="60"/>
        <v>0</v>
      </c>
      <c r="DB43" s="168"/>
    </row>
    <row r="44" spans="1:106" ht="14.25" hidden="1" customHeight="1">
      <c r="A44" s="213"/>
      <c r="B44" s="213" t="s">
        <v>279</v>
      </c>
      <c r="C44" s="138"/>
      <c r="D44" s="100">
        <f t="shared" si="61"/>
        <v>0</v>
      </c>
      <c r="E44" s="100">
        <f t="shared" si="34"/>
        <v>0</v>
      </c>
      <c r="F44" s="109">
        <f t="shared" si="35"/>
        <v>0</v>
      </c>
      <c r="G44" s="109" t="e">
        <f t="shared" si="36"/>
        <v>#DIV/0!</v>
      </c>
      <c r="H44" s="100"/>
      <c r="I44" s="100"/>
      <c r="J44" s="103">
        <f t="shared" si="9"/>
        <v>0</v>
      </c>
      <c r="K44" s="103"/>
      <c r="L44" s="100"/>
      <c r="M44" s="100"/>
      <c r="N44" s="103">
        <f t="shared" si="37"/>
        <v>0</v>
      </c>
      <c r="O44" s="103"/>
      <c r="P44" s="100"/>
      <c r="Q44" s="100"/>
      <c r="R44" s="103">
        <f t="shared" si="38"/>
        <v>0</v>
      </c>
      <c r="S44" s="103"/>
      <c r="T44" s="100"/>
      <c r="U44" s="100"/>
      <c r="V44" s="103">
        <f t="shared" si="39"/>
        <v>0</v>
      </c>
      <c r="W44" s="103"/>
      <c r="X44" s="100">
        <f t="shared" si="62"/>
        <v>0</v>
      </c>
      <c r="Y44" s="100">
        <f t="shared" si="62"/>
        <v>0</v>
      </c>
      <c r="Z44" s="103">
        <f t="shared" si="40"/>
        <v>0</v>
      </c>
      <c r="AA44" s="103"/>
      <c r="AB44" s="100"/>
      <c r="AC44" s="100"/>
      <c r="AD44" s="103">
        <f t="shared" si="41"/>
        <v>0</v>
      </c>
      <c r="AE44" s="103"/>
      <c r="AF44" s="100"/>
      <c r="AG44" s="100"/>
      <c r="AH44" s="103">
        <f t="shared" si="42"/>
        <v>0</v>
      </c>
      <c r="AI44" s="100"/>
      <c r="AJ44" s="100"/>
      <c r="AK44" s="103">
        <f t="shared" si="43"/>
        <v>0</v>
      </c>
      <c r="AL44" s="103"/>
      <c r="AM44" s="100"/>
      <c r="AN44" s="100"/>
      <c r="AO44" s="103">
        <f t="shared" si="44"/>
        <v>0</v>
      </c>
      <c r="AP44" s="103"/>
      <c r="AQ44" s="103"/>
      <c r="AR44" s="103"/>
      <c r="AS44" s="103">
        <f t="shared" si="45"/>
        <v>0</v>
      </c>
      <c r="AT44" s="103"/>
      <c r="AU44" s="100"/>
      <c r="AV44" s="100"/>
      <c r="AW44" s="103">
        <f t="shared" si="46"/>
        <v>0</v>
      </c>
      <c r="AX44" s="103"/>
      <c r="AY44" s="100"/>
      <c r="AZ44" s="100"/>
      <c r="BA44" s="103">
        <f t="shared" si="47"/>
        <v>0</v>
      </c>
      <c r="BB44" s="103"/>
      <c r="BC44" s="100"/>
      <c r="BD44" s="100"/>
      <c r="BE44" s="103">
        <f t="shared" si="48"/>
        <v>0</v>
      </c>
      <c r="BF44" s="103"/>
      <c r="BG44" s="100"/>
      <c r="BH44" s="100"/>
      <c r="BI44" s="103">
        <f t="shared" si="49"/>
        <v>0</v>
      </c>
      <c r="BJ44" s="103"/>
      <c r="BK44" s="100"/>
      <c r="BL44" s="100"/>
      <c r="BM44" s="103">
        <f t="shared" si="50"/>
        <v>0</v>
      </c>
      <c r="BN44" s="103"/>
      <c r="BO44" s="100"/>
      <c r="BP44" s="100"/>
      <c r="BQ44" s="103">
        <f t="shared" si="51"/>
        <v>0</v>
      </c>
      <c r="BR44" s="103"/>
      <c r="BS44" s="100"/>
      <c r="BT44" s="100"/>
      <c r="BU44" s="103">
        <f t="shared" si="52"/>
        <v>0</v>
      </c>
      <c r="BV44" s="103"/>
      <c r="BW44" s="100"/>
      <c r="BX44" s="100"/>
      <c r="BY44" s="103">
        <f t="shared" si="53"/>
        <v>0</v>
      </c>
      <c r="BZ44" s="103"/>
      <c r="CA44" s="100"/>
      <c r="CB44" s="100"/>
      <c r="CC44" s="103">
        <f t="shared" si="54"/>
        <v>0</v>
      </c>
      <c r="CD44" s="103"/>
      <c r="CE44" s="100"/>
      <c r="CF44" s="100"/>
      <c r="CG44" s="103">
        <f t="shared" si="55"/>
        <v>0</v>
      </c>
      <c r="CH44" s="103"/>
      <c r="CI44" s="100"/>
      <c r="CJ44" s="100"/>
      <c r="CK44" s="103">
        <f t="shared" si="56"/>
        <v>0</v>
      </c>
      <c r="CL44" s="139"/>
      <c r="CM44" s="139"/>
      <c r="CN44" s="139"/>
      <c r="CO44" s="139">
        <f t="shared" si="57"/>
        <v>0</v>
      </c>
      <c r="CP44" s="139"/>
      <c r="CQ44" s="14"/>
      <c r="CR44" s="14"/>
      <c r="CS44" s="167">
        <f t="shared" si="58"/>
        <v>0</v>
      </c>
      <c r="CT44" s="168"/>
      <c r="CU44" s="13"/>
      <c r="CV44" s="13"/>
      <c r="CW44" s="167">
        <f t="shared" si="59"/>
        <v>0</v>
      </c>
      <c r="CX44" s="168"/>
      <c r="CY44" s="13"/>
      <c r="CZ44" s="13"/>
      <c r="DA44" s="167">
        <f t="shared" si="60"/>
        <v>0</v>
      </c>
      <c r="DB44" s="168"/>
    </row>
    <row r="45" spans="1:106" ht="14.25" customHeight="1">
      <c r="A45" s="213"/>
      <c r="B45" s="213" t="s">
        <v>280</v>
      </c>
      <c r="C45" s="138"/>
      <c r="D45" s="100">
        <f t="shared" si="61"/>
        <v>0.28299999999999997</v>
      </c>
      <c r="E45" s="100">
        <f t="shared" si="34"/>
        <v>0.28299999999999997</v>
      </c>
      <c r="F45" s="109">
        <f t="shared" si="35"/>
        <v>0</v>
      </c>
      <c r="G45" s="109">
        <f t="shared" si="36"/>
        <v>1</v>
      </c>
      <c r="H45" s="100"/>
      <c r="I45" s="100"/>
      <c r="J45" s="103">
        <f t="shared" si="9"/>
        <v>0</v>
      </c>
      <c r="K45" s="100"/>
      <c r="L45" s="100">
        <v>0.28299999999999997</v>
      </c>
      <c r="M45" s="100">
        <v>0.28299999999999997</v>
      </c>
      <c r="N45" s="103">
        <f t="shared" si="37"/>
        <v>0</v>
      </c>
      <c r="O45" s="103"/>
      <c r="P45" s="100"/>
      <c r="Q45" s="100"/>
      <c r="R45" s="103">
        <f t="shared" si="38"/>
        <v>0</v>
      </c>
      <c r="S45" s="103"/>
      <c r="T45" s="100"/>
      <c r="U45" s="100"/>
      <c r="V45" s="103">
        <f t="shared" si="39"/>
        <v>0</v>
      </c>
      <c r="W45" s="103"/>
      <c r="X45" s="100">
        <f t="shared" si="62"/>
        <v>0</v>
      </c>
      <c r="Y45" s="100">
        <f t="shared" si="62"/>
        <v>0</v>
      </c>
      <c r="Z45" s="103">
        <f t="shared" si="40"/>
        <v>0</v>
      </c>
      <c r="AA45" s="103"/>
      <c r="AB45" s="100"/>
      <c r="AC45" s="100"/>
      <c r="AD45" s="103">
        <f t="shared" si="41"/>
        <v>0</v>
      </c>
      <c r="AE45" s="103"/>
      <c r="AF45" s="100"/>
      <c r="AG45" s="100"/>
      <c r="AH45" s="103">
        <f t="shared" si="42"/>
        <v>0</v>
      </c>
      <c r="AI45" s="100"/>
      <c r="AJ45" s="100"/>
      <c r="AK45" s="103">
        <f t="shared" si="43"/>
        <v>0</v>
      </c>
      <c r="AL45" s="103"/>
      <c r="AM45" s="100"/>
      <c r="AN45" s="100"/>
      <c r="AO45" s="103">
        <f t="shared" si="44"/>
        <v>0</v>
      </c>
      <c r="AP45" s="103"/>
      <c r="AQ45" s="103"/>
      <c r="AR45" s="103"/>
      <c r="AS45" s="103">
        <f t="shared" si="45"/>
        <v>0</v>
      </c>
      <c r="AT45" s="103"/>
      <c r="AU45" s="100"/>
      <c r="AV45" s="100"/>
      <c r="AW45" s="103">
        <f t="shared" si="46"/>
        <v>0</v>
      </c>
      <c r="AX45" s="103"/>
      <c r="AY45" s="100"/>
      <c r="AZ45" s="100"/>
      <c r="BA45" s="103">
        <f t="shared" si="47"/>
        <v>0</v>
      </c>
      <c r="BB45" s="103"/>
      <c r="BC45" s="100"/>
      <c r="BD45" s="100"/>
      <c r="BE45" s="103">
        <f t="shared" si="48"/>
        <v>0</v>
      </c>
      <c r="BF45" s="103"/>
      <c r="BG45" s="100"/>
      <c r="BH45" s="100"/>
      <c r="BI45" s="103">
        <f t="shared" si="49"/>
        <v>0</v>
      </c>
      <c r="BJ45" s="103"/>
      <c r="BK45" s="100"/>
      <c r="BL45" s="100"/>
      <c r="BM45" s="103">
        <f t="shared" si="50"/>
        <v>0</v>
      </c>
      <c r="BN45" s="103"/>
      <c r="BO45" s="100"/>
      <c r="BP45" s="100"/>
      <c r="BQ45" s="103">
        <f t="shared" si="51"/>
        <v>0</v>
      </c>
      <c r="BR45" s="103"/>
      <c r="BS45" s="100"/>
      <c r="BT45" s="100"/>
      <c r="BU45" s="103">
        <f t="shared" si="52"/>
        <v>0</v>
      </c>
      <c r="BV45" s="103"/>
      <c r="BW45" s="100"/>
      <c r="BX45" s="100"/>
      <c r="BY45" s="103">
        <f t="shared" si="53"/>
        <v>0</v>
      </c>
      <c r="BZ45" s="103"/>
      <c r="CA45" s="100"/>
      <c r="CB45" s="100"/>
      <c r="CC45" s="103">
        <f t="shared" si="54"/>
        <v>0</v>
      </c>
      <c r="CD45" s="103"/>
      <c r="CE45" s="100"/>
      <c r="CF45" s="100"/>
      <c r="CG45" s="103">
        <f t="shared" si="55"/>
        <v>0</v>
      </c>
      <c r="CH45" s="103"/>
      <c r="CI45" s="100"/>
      <c r="CJ45" s="100"/>
      <c r="CK45" s="103">
        <f t="shared" si="56"/>
        <v>0</v>
      </c>
      <c r="CL45" s="139"/>
      <c r="CM45" s="139"/>
      <c r="CN45" s="139"/>
      <c r="CO45" s="139">
        <f t="shared" si="57"/>
        <v>0</v>
      </c>
      <c r="CP45" s="139"/>
      <c r="CQ45" s="14"/>
      <c r="CR45" s="14"/>
      <c r="CS45" s="167">
        <f t="shared" si="58"/>
        <v>0</v>
      </c>
      <c r="CT45" s="168"/>
      <c r="CU45" s="13"/>
      <c r="CV45" s="13"/>
      <c r="CW45" s="167">
        <f t="shared" si="59"/>
        <v>0</v>
      </c>
      <c r="CX45" s="168"/>
      <c r="CY45" s="13"/>
      <c r="CZ45" s="13"/>
      <c r="DA45" s="167">
        <f t="shared" si="60"/>
        <v>0</v>
      </c>
      <c r="DB45" s="168"/>
    </row>
    <row r="46" spans="1:106" ht="14.25" hidden="1" customHeight="1">
      <c r="A46" s="213"/>
      <c r="B46" s="213" t="s">
        <v>281</v>
      </c>
      <c r="C46" s="138"/>
      <c r="D46" s="100">
        <f t="shared" si="61"/>
        <v>0</v>
      </c>
      <c r="E46" s="100">
        <f t="shared" si="34"/>
        <v>0</v>
      </c>
      <c r="F46" s="109">
        <f t="shared" si="35"/>
        <v>0</v>
      </c>
      <c r="G46" s="109" t="e">
        <f t="shared" si="36"/>
        <v>#DIV/0!</v>
      </c>
      <c r="H46" s="100"/>
      <c r="I46" s="100"/>
      <c r="J46" s="103">
        <f t="shared" si="9"/>
        <v>0</v>
      </c>
      <c r="K46" s="103"/>
      <c r="L46" s="100"/>
      <c r="M46" s="100"/>
      <c r="N46" s="103">
        <f t="shared" si="37"/>
        <v>0</v>
      </c>
      <c r="O46" s="103"/>
      <c r="P46" s="100"/>
      <c r="Q46" s="100"/>
      <c r="R46" s="103">
        <f t="shared" si="38"/>
        <v>0</v>
      </c>
      <c r="S46" s="103"/>
      <c r="T46" s="100"/>
      <c r="U46" s="100"/>
      <c r="V46" s="103">
        <f t="shared" si="39"/>
        <v>0</v>
      </c>
      <c r="W46" s="103"/>
      <c r="X46" s="100">
        <f t="shared" si="62"/>
        <v>0</v>
      </c>
      <c r="Y46" s="100">
        <f t="shared" si="62"/>
        <v>0</v>
      </c>
      <c r="Z46" s="103">
        <f t="shared" si="40"/>
        <v>0</v>
      </c>
      <c r="AA46" s="103"/>
      <c r="AB46" s="100"/>
      <c r="AC46" s="100"/>
      <c r="AD46" s="103">
        <f t="shared" si="41"/>
        <v>0</v>
      </c>
      <c r="AE46" s="103" t="e">
        <f>AC46/AB46</f>
        <v>#DIV/0!</v>
      </c>
      <c r="AF46" s="100"/>
      <c r="AG46" s="100"/>
      <c r="AH46" s="103">
        <f t="shared" si="42"/>
        <v>0</v>
      </c>
      <c r="AI46" s="100"/>
      <c r="AJ46" s="100"/>
      <c r="AK46" s="103">
        <f t="shared" si="43"/>
        <v>0</v>
      </c>
      <c r="AL46" s="103"/>
      <c r="AM46" s="100"/>
      <c r="AN46" s="100"/>
      <c r="AO46" s="103">
        <f t="shared" si="44"/>
        <v>0</v>
      </c>
      <c r="AP46" s="103"/>
      <c r="AQ46" s="103"/>
      <c r="AR46" s="103"/>
      <c r="AS46" s="103">
        <f t="shared" si="45"/>
        <v>0</v>
      </c>
      <c r="AT46" s="103"/>
      <c r="AU46" s="100"/>
      <c r="AV46" s="100"/>
      <c r="AW46" s="103">
        <f t="shared" si="46"/>
        <v>0</v>
      </c>
      <c r="AX46" s="103"/>
      <c r="AY46" s="100"/>
      <c r="AZ46" s="100"/>
      <c r="BA46" s="103">
        <f t="shared" si="47"/>
        <v>0</v>
      </c>
      <c r="BB46" s="103"/>
      <c r="BC46" s="100"/>
      <c r="BD46" s="100"/>
      <c r="BE46" s="103">
        <f t="shared" si="48"/>
        <v>0</v>
      </c>
      <c r="BF46" s="103"/>
      <c r="BG46" s="100"/>
      <c r="BH46" s="100"/>
      <c r="BI46" s="103">
        <f t="shared" si="49"/>
        <v>0</v>
      </c>
      <c r="BJ46" s="103"/>
      <c r="BK46" s="100"/>
      <c r="BL46" s="100"/>
      <c r="BM46" s="103">
        <f t="shared" si="50"/>
        <v>0</v>
      </c>
      <c r="BN46" s="103"/>
      <c r="BO46" s="100"/>
      <c r="BP46" s="100"/>
      <c r="BQ46" s="103">
        <f t="shared" si="51"/>
        <v>0</v>
      </c>
      <c r="BR46" s="103"/>
      <c r="BS46" s="100"/>
      <c r="BT46" s="100"/>
      <c r="BU46" s="103">
        <f t="shared" si="52"/>
        <v>0</v>
      </c>
      <c r="BV46" s="103"/>
      <c r="BW46" s="100"/>
      <c r="BX46" s="100"/>
      <c r="BY46" s="103">
        <f t="shared" si="53"/>
        <v>0</v>
      </c>
      <c r="BZ46" s="103"/>
      <c r="CA46" s="100"/>
      <c r="CB46" s="100"/>
      <c r="CC46" s="103">
        <f t="shared" si="54"/>
        <v>0</v>
      </c>
      <c r="CD46" s="103"/>
      <c r="CE46" s="100"/>
      <c r="CF46" s="100"/>
      <c r="CG46" s="103">
        <f t="shared" si="55"/>
        <v>0</v>
      </c>
      <c r="CH46" s="103"/>
      <c r="CI46" s="100"/>
      <c r="CJ46" s="100"/>
      <c r="CK46" s="103">
        <f t="shared" si="56"/>
        <v>0</v>
      </c>
      <c r="CL46" s="139"/>
      <c r="CM46" s="139"/>
      <c r="CN46" s="139"/>
      <c r="CO46" s="139">
        <f t="shared" si="57"/>
        <v>0</v>
      </c>
      <c r="CP46" s="139"/>
      <c r="CQ46" s="14"/>
      <c r="CR46" s="14"/>
      <c r="CS46" s="167">
        <f t="shared" si="58"/>
        <v>0</v>
      </c>
      <c r="CT46" s="168"/>
      <c r="CU46" s="13"/>
      <c r="CV46" s="13"/>
      <c r="CW46" s="167">
        <f t="shared" si="59"/>
        <v>0</v>
      </c>
      <c r="CX46" s="168"/>
      <c r="CY46" s="13"/>
      <c r="CZ46" s="13"/>
      <c r="DA46" s="167">
        <f t="shared" si="60"/>
        <v>0</v>
      </c>
      <c r="DB46" s="168"/>
    </row>
    <row r="47" spans="1:106" ht="14.25" hidden="1" customHeight="1">
      <c r="A47" s="213"/>
      <c r="B47" s="214" t="s">
        <v>282</v>
      </c>
      <c r="C47" s="138"/>
      <c r="D47" s="100">
        <f t="shared" si="61"/>
        <v>0</v>
      </c>
      <c r="E47" s="100">
        <f t="shared" si="34"/>
        <v>0</v>
      </c>
      <c r="F47" s="109">
        <f t="shared" si="35"/>
        <v>0</v>
      </c>
      <c r="G47" s="109" t="e">
        <f t="shared" si="36"/>
        <v>#DIV/0!</v>
      </c>
      <c r="H47" s="100"/>
      <c r="I47" s="100"/>
      <c r="J47" s="103">
        <f t="shared" si="9"/>
        <v>0</v>
      </c>
      <c r="K47" s="103"/>
      <c r="L47" s="100"/>
      <c r="M47" s="100"/>
      <c r="N47" s="103">
        <f t="shared" si="37"/>
        <v>0</v>
      </c>
      <c r="O47" s="103"/>
      <c r="P47" s="100"/>
      <c r="Q47" s="100"/>
      <c r="R47" s="103">
        <f t="shared" si="38"/>
        <v>0</v>
      </c>
      <c r="S47" s="103"/>
      <c r="T47" s="100"/>
      <c r="U47" s="100"/>
      <c r="V47" s="103">
        <f t="shared" si="39"/>
        <v>0</v>
      </c>
      <c r="W47" s="103"/>
      <c r="X47" s="100">
        <f t="shared" si="62"/>
        <v>0</v>
      </c>
      <c r="Y47" s="100">
        <f t="shared" si="62"/>
        <v>0</v>
      </c>
      <c r="Z47" s="103">
        <f t="shared" si="40"/>
        <v>0</v>
      </c>
      <c r="AA47" s="103"/>
      <c r="AB47" s="100"/>
      <c r="AC47" s="100"/>
      <c r="AD47" s="103">
        <f t="shared" si="41"/>
        <v>0</v>
      </c>
      <c r="AE47" s="103" t="e">
        <f>AC47/AB47</f>
        <v>#DIV/0!</v>
      </c>
      <c r="AF47" s="100"/>
      <c r="AG47" s="100"/>
      <c r="AH47" s="103">
        <f t="shared" si="42"/>
        <v>0</v>
      </c>
      <c r="AI47" s="100"/>
      <c r="AJ47" s="100"/>
      <c r="AK47" s="103">
        <f t="shared" si="43"/>
        <v>0</v>
      </c>
      <c r="AL47" s="103"/>
      <c r="AM47" s="100"/>
      <c r="AN47" s="100"/>
      <c r="AO47" s="103">
        <f t="shared" si="44"/>
        <v>0</v>
      </c>
      <c r="AP47" s="103"/>
      <c r="AQ47" s="103"/>
      <c r="AR47" s="103"/>
      <c r="AS47" s="103">
        <f t="shared" si="45"/>
        <v>0</v>
      </c>
      <c r="AT47" s="103"/>
      <c r="AU47" s="100"/>
      <c r="AV47" s="100"/>
      <c r="AW47" s="103">
        <f t="shared" si="46"/>
        <v>0</v>
      </c>
      <c r="AX47" s="103"/>
      <c r="AY47" s="100"/>
      <c r="AZ47" s="100"/>
      <c r="BA47" s="103">
        <f t="shared" si="47"/>
        <v>0</v>
      </c>
      <c r="BB47" s="103"/>
      <c r="BC47" s="100"/>
      <c r="BD47" s="100"/>
      <c r="BE47" s="103">
        <f t="shared" si="48"/>
        <v>0</v>
      </c>
      <c r="BF47" s="103"/>
      <c r="BG47" s="100"/>
      <c r="BH47" s="100"/>
      <c r="BI47" s="103">
        <f t="shared" si="49"/>
        <v>0</v>
      </c>
      <c r="BJ47" s="103"/>
      <c r="BK47" s="100"/>
      <c r="BL47" s="100"/>
      <c r="BM47" s="103">
        <f t="shared" si="50"/>
        <v>0</v>
      </c>
      <c r="BN47" s="103"/>
      <c r="BO47" s="100"/>
      <c r="BP47" s="100"/>
      <c r="BQ47" s="103">
        <f t="shared" si="51"/>
        <v>0</v>
      </c>
      <c r="BR47" s="103"/>
      <c r="BS47" s="100"/>
      <c r="BT47" s="100"/>
      <c r="BU47" s="103">
        <f t="shared" si="52"/>
        <v>0</v>
      </c>
      <c r="BV47" s="103"/>
      <c r="BW47" s="100"/>
      <c r="BX47" s="100"/>
      <c r="BY47" s="103">
        <f t="shared" si="53"/>
        <v>0</v>
      </c>
      <c r="BZ47" s="103"/>
      <c r="CA47" s="100"/>
      <c r="CB47" s="100"/>
      <c r="CC47" s="103">
        <f t="shared" si="54"/>
        <v>0</v>
      </c>
      <c r="CD47" s="103"/>
      <c r="CE47" s="100"/>
      <c r="CF47" s="100"/>
      <c r="CG47" s="103">
        <f t="shared" si="55"/>
        <v>0</v>
      </c>
      <c r="CH47" s="103"/>
      <c r="CI47" s="100"/>
      <c r="CJ47" s="100"/>
      <c r="CK47" s="103">
        <f t="shared" si="56"/>
        <v>0</v>
      </c>
      <c r="CL47" s="139"/>
      <c r="CM47" s="139"/>
      <c r="CN47" s="139"/>
      <c r="CO47" s="139">
        <f t="shared" si="57"/>
        <v>0</v>
      </c>
      <c r="CP47" s="139"/>
      <c r="CQ47" s="14"/>
      <c r="CR47" s="14"/>
      <c r="CS47" s="167">
        <f t="shared" si="58"/>
        <v>0</v>
      </c>
      <c r="CT47" s="168"/>
      <c r="CU47" s="13"/>
      <c r="CV47" s="13"/>
      <c r="CW47" s="167">
        <f t="shared" si="59"/>
        <v>0</v>
      </c>
      <c r="CX47" s="168"/>
      <c r="CY47" s="13"/>
      <c r="CZ47" s="13"/>
      <c r="DA47" s="167">
        <f t="shared" si="60"/>
        <v>0</v>
      </c>
      <c r="DB47" s="168"/>
    </row>
    <row r="48" spans="1:106" ht="14.25" hidden="1" customHeight="1">
      <c r="A48" s="213"/>
      <c r="B48" s="213" t="s">
        <v>454</v>
      </c>
      <c r="C48" s="138"/>
      <c r="D48" s="100">
        <f t="shared" si="61"/>
        <v>0</v>
      </c>
      <c r="E48" s="100">
        <f t="shared" si="34"/>
        <v>0</v>
      </c>
      <c r="F48" s="109">
        <f t="shared" si="35"/>
        <v>0</v>
      </c>
      <c r="G48" s="109" t="e">
        <f t="shared" si="36"/>
        <v>#DIV/0!</v>
      </c>
      <c r="H48" s="100"/>
      <c r="I48" s="100"/>
      <c r="J48" s="103">
        <f t="shared" si="9"/>
        <v>0</v>
      </c>
      <c r="K48" s="103"/>
      <c r="L48" s="100"/>
      <c r="M48" s="100"/>
      <c r="N48" s="103">
        <f t="shared" si="37"/>
        <v>0</v>
      </c>
      <c r="O48" s="103"/>
      <c r="P48" s="100"/>
      <c r="Q48" s="100"/>
      <c r="R48" s="103">
        <f t="shared" si="38"/>
        <v>0</v>
      </c>
      <c r="S48" s="103"/>
      <c r="T48" s="100"/>
      <c r="U48" s="100"/>
      <c r="V48" s="103">
        <f t="shared" si="39"/>
        <v>0</v>
      </c>
      <c r="W48" s="103"/>
      <c r="X48" s="100">
        <f t="shared" si="62"/>
        <v>0</v>
      </c>
      <c r="Y48" s="100">
        <f t="shared" si="62"/>
        <v>0</v>
      </c>
      <c r="Z48" s="103">
        <f t="shared" si="40"/>
        <v>0</v>
      </c>
      <c r="AA48" s="103"/>
      <c r="AB48" s="100"/>
      <c r="AC48" s="100"/>
      <c r="AD48" s="103">
        <f t="shared" si="41"/>
        <v>0</v>
      </c>
      <c r="AE48" s="103" t="e">
        <f>AC48/AB48</f>
        <v>#DIV/0!</v>
      </c>
      <c r="AF48" s="100"/>
      <c r="AG48" s="100"/>
      <c r="AH48" s="103">
        <f t="shared" si="42"/>
        <v>0</v>
      </c>
      <c r="AI48" s="100"/>
      <c r="AJ48" s="100"/>
      <c r="AK48" s="103">
        <f t="shared" si="43"/>
        <v>0</v>
      </c>
      <c r="AL48" s="103"/>
      <c r="AM48" s="100"/>
      <c r="AN48" s="100"/>
      <c r="AO48" s="103">
        <f t="shared" si="44"/>
        <v>0</v>
      </c>
      <c r="AP48" s="103"/>
      <c r="AQ48" s="103"/>
      <c r="AR48" s="103"/>
      <c r="AS48" s="103">
        <f t="shared" si="45"/>
        <v>0</v>
      </c>
      <c r="AT48" s="103"/>
      <c r="AU48" s="100"/>
      <c r="AV48" s="100"/>
      <c r="AW48" s="103">
        <f t="shared" si="46"/>
        <v>0</v>
      </c>
      <c r="AX48" s="103"/>
      <c r="AY48" s="100"/>
      <c r="AZ48" s="100"/>
      <c r="BA48" s="103">
        <f t="shared" si="47"/>
        <v>0</v>
      </c>
      <c r="BB48" s="103"/>
      <c r="BC48" s="100"/>
      <c r="BD48" s="100"/>
      <c r="BE48" s="103">
        <f t="shared" si="48"/>
        <v>0</v>
      </c>
      <c r="BF48" s="103"/>
      <c r="BG48" s="100"/>
      <c r="BH48" s="100"/>
      <c r="BI48" s="103">
        <f t="shared" si="49"/>
        <v>0</v>
      </c>
      <c r="BJ48" s="103"/>
      <c r="BK48" s="100"/>
      <c r="BL48" s="100"/>
      <c r="BM48" s="103">
        <f t="shared" si="50"/>
        <v>0</v>
      </c>
      <c r="BN48" s="103"/>
      <c r="BO48" s="100"/>
      <c r="BP48" s="100"/>
      <c r="BQ48" s="103">
        <f t="shared" si="51"/>
        <v>0</v>
      </c>
      <c r="BR48" s="103"/>
      <c r="BS48" s="100"/>
      <c r="BT48" s="100"/>
      <c r="BU48" s="103">
        <f t="shared" si="52"/>
        <v>0</v>
      </c>
      <c r="BV48" s="103"/>
      <c r="BW48" s="100"/>
      <c r="BX48" s="100"/>
      <c r="BY48" s="103">
        <f t="shared" si="53"/>
        <v>0</v>
      </c>
      <c r="BZ48" s="103"/>
      <c r="CA48" s="100"/>
      <c r="CB48" s="100"/>
      <c r="CC48" s="103">
        <f t="shared" si="54"/>
        <v>0</v>
      </c>
      <c r="CD48" s="103"/>
      <c r="CE48" s="100"/>
      <c r="CF48" s="100"/>
      <c r="CG48" s="103">
        <f t="shared" si="55"/>
        <v>0</v>
      </c>
      <c r="CH48" s="103"/>
      <c r="CI48" s="100"/>
      <c r="CJ48" s="100"/>
      <c r="CK48" s="103">
        <f t="shared" si="56"/>
        <v>0</v>
      </c>
      <c r="CL48" s="139"/>
      <c r="CM48" s="139"/>
      <c r="CN48" s="139"/>
      <c r="CO48" s="139">
        <f t="shared" si="57"/>
        <v>0</v>
      </c>
      <c r="CP48" s="139"/>
      <c r="CQ48" s="14"/>
      <c r="CR48" s="14"/>
      <c r="CS48" s="167">
        <f t="shared" si="58"/>
        <v>0</v>
      </c>
      <c r="CT48" s="168"/>
      <c r="CU48" s="13"/>
      <c r="CV48" s="13"/>
      <c r="CW48" s="167">
        <f t="shared" si="59"/>
        <v>0</v>
      </c>
      <c r="CX48" s="168"/>
      <c r="CY48" s="13"/>
      <c r="CZ48" s="13"/>
      <c r="DA48" s="167">
        <f t="shared" si="60"/>
        <v>0</v>
      </c>
      <c r="DB48" s="168"/>
    </row>
    <row r="49" spans="1:106" ht="14.25" hidden="1" customHeight="1">
      <c r="A49" s="213"/>
      <c r="B49" s="213" t="s">
        <v>283</v>
      </c>
      <c r="C49" s="138"/>
      <c r="D49" s="100">
        <f t="shared" si="61"/>
        <v>1.9830000000000001</v>
      </c>
      <c r="E49" s="100">
        <f t="shared" si="34"/>
        <v>0</v>
      </c>
      <c r="F49" s="109">
        <f t="shared" si="35"/>
        <v>-1.9830000000000001</v>
      </c>
      <c r="G49" s="109">
        <f t="shared" si="36"/>
        <v>0</v>
      </c>
      <c r="H49" s="100"/>
      <c r="I49" s="100"/>
      <c r="J49" s="103">
        <f t="shared" si="9"/>
        <v>0</v>
      </c>
      <c r="K49" s="103"/>
      <c r="L49" s="100">
        <v>1.9830000000000001</v>
      </c>
      <c r="M49" s="100"/>
      <c r="N49" s="103">
        <f t="shared" si="37"/>
        <v>-1.9830000000000001</v>
      </c>
      <c r="O49" s="103"/>
      <c r="P49" s="100"/>
      <c r="Q49" s="100"/>
      <c r="R49" s="103">
        <f t="shared" si="38"/>
        <v>0</v>
      </c>
      <c r="S49" s="103"/>
      <c r="T49" s="100"/>
      <c r="U49" s="100"/>
      <c r="V49" s="103">
        <f t="shared" si="39"/>
        <v>0</v>
      </c>
      <c r="W49" s="103"/>
      <c r="X49" s="100">
        <f t="shared" si="62"/>
        <v>0</v>
      </c>
      <c r="Y49" s="100">
        <f t="shared" si="62"/>
        <v>0</v>
      </c>
      <c r="Z49" s="103">
        <f t="shared" si="40"/>
        <v>0</v>
      </c>
      <c r="AA49" s="103"/>
      <c r="AB49" s="100"/>
      <c r="AC49" s="100"/>
      <c r="AD49" s="103">
        <f t="shared" si="41"/>
        <v>0</v>
      </c>
      <c r="AE49" s="103"/>
      <c r="AF49" s="100"/>
      <c r="AG49" s="100"/>
      <c r="AH49" s="103">
        <f t="shared" si="42"/>
        <v>0</v>
      </c>
      <c r="AI49" s="100"/>
      <c r="AJ49" s="100"/>
      <c r="AK49" s="103">
        <f t="shared" si="43"/>
        <v>0</v>
      </c>
      <c r="AL49" s="103"/>
      <c r="AM49" s="100"/>
      <c r="AN49" s="100"/>
      <c r="AO49" s="103">
        <f t="shared" si="44"/>
        <v>0</v>
      </c>
      <c r="AP49" s="103"/>
      <c r="AQ49" s="103"/>
      <c r="AR49" s="103"/>
      <c r="AS49" s="103">
        <f t="shared" si="45"/>
        <v>0</v>
      </c>
      <c r="AT49" s="103"/>
      <c r="AU49" s="100"/>
      <c r="AV49" s="100"/>
      <c r="AW49" s="103">
        <f t="shared" si="46"/>
        <v>0</v>
      </c>
      <c r="AX49" s="103"/>
      <c r="AY49" s="100"/>
      <c r="AZ49" s="100"/>
      <c r="BA49" s="103">
        <f t="shared" si="47"/>
        <v>0</v>
      </c>
      <c r="BB49" s="103"/>
      <c r="BC49" s="100"/>
      <c r="BD49" s="100"/>
      <c r="BE49" s="103">
        <f t="shared" si="48"/>
        <v>0</v>
      </c>
      <c r="BF49" s="103"/>
      <c r="BG49" s="100"/>
      <c r="BH49" s="100"/>
      <c r="BI49" s="103">
        <f t="shared" si="49"/>
        <v>0</v>
      </c>
      <c r="BJ49" s="103"/>
      <c r="BK49" s="100"/>
      <c r="BL49" s="100"/>
      <c r="BM49" s="103">
        <f t="shared" si="50"/>
        <v>0</v>
      </c>
      <c r="BN49" s="103"/>
      <c r="BO49" s="100"/>
      <c r="BP49" s="100"/>
      <c r="BQ49" s="103">
        <f t="shared" si="51"/>
        <v>0</v>
      </c>
      <c r="BR49" s="103"/>
      <c r="BS49" s="100"/>
      <c r="BT49" s="100"/>
      <c r="BU49" s="103">
        <f t="shared" si="52"/>
        <v>0</v>
      </c>
      <c r="BV49" s="103"/>
      <c r="BW49" s="100"/>
      <c r="BX49" s="100"/>
      <c r="BY49" s="103">
        <f t="shared" si="53"/>
        <v>0</v>
      </c>
      <c r="BZ49" s="103"/>
      <c r="CA49" s="100"/>
      <c r="CB49" s="100"/>
      <c r="CC49" s="103">
        <f t="shared" si="54"/>
        <v>0</v>
      </c>
      <c r="CD49" s="103"/>
      <c r="CE49" s="100"/>
      <c r="CF49" s="100"/>
      <c r="CG49" s="103">
        <f t="shared" si="55"/>
        <v>0</v>
      </c>
      <c r="CH49" s="103"/>
      <c r="CI49" s="100"/>
      <c r="CJ49" s="100"/>
      <c r="CK49" s="103">
        <f t="shared" si="56"/>
        <v>0</v>
      </c>
      <c r="CL49" s="139"/>
      <c r="CM49" s="139"/>
      <c r="CN49" s="139"/>
      <c r="CO49" s="139">
        <f t="shared" si="57"/>
        <v>0</v>
      </c>
      <c r="CP49" s="139"/>
      <c r="CQ49" s="14"/>
      <c r="CR49" s="14"/>
      <c r="CS49" s="167">
        <f t="shared" si="58"/>
        <v>0</v>
      </c>
      <c r="CT49" s="168"/>
      <c r="CU49" s="13"/>
      <c r="CV49" s="13"/>
      <c r="CW49" s="167">
        <f t="shared" si="59"/>
        <v>0</v>
      </c>
      <c r="CX49" s="168"/>
      <c r="CY49" s="13"/>
      <c r="CZ49" s="13"/>
      <c r="DA49" s="167">
        <f t="shared" si="60"/>
        <v>0</v>
      </c>
      <c r="DB49" s="168"/>
    </row>
    <row r="50" spans="1:106" ht="14.25" hidden="1" customHeight="1">
      <c r="A50" s="213"/>
      <c r="B50" s="213" t="s">
        <v>284</v>
      </c>
      <c r="C50" s="138"/>
      <c r="D50" s="100">
        <f t="shared" si="61"/>
        <v>0</v>
      </c>
      <c r="E50" s="100">
        <f t="shared" si="34"/>
        <v>0</v>
      </c>
      <c r="F50" s="109">
        <f t="shared" si="35"/>
        <v>0</v>
      </c>
      <c r="G50" s="109" t="e">
        <f t="shared" si="36"/>
        <v>#DIV/0!</v>
      </c>
      <c r="H50" s="100"/>
      <c r="I50" s="100"/>
      <c r="J50" s="103">
        <f t="shared" si="9"/>
        <v>0</v>
      </c>
      <c r="K50" s="103"/>
      <c r="L50" s="100"/>
      <c r="M50" s="100"/>
      <c r="N50" s="103">
        <f t="shared" si="37"/>
        <v>0</v>
      </c>
      <c r="O50" s="103"/>
      <c r="P50" s="100"/>
      <c r="Q50" s="100"/>
      <c r="R50" s="103">
        <f t="shared" si="38"/>
        <v>0</v>
      </c>
      <c r="S50" s="103"/>
      <c r="T50" s="100"/>
      <c r="U50" s="100"/>
      <c r="V50" s="103">
        <f t="shared" si="39"/>
        <v>0</v>
      </c>
      <c r="W50" s="103"/>
      <c r="X50" s="100">
        <f t="shared" si="62"/>
        <v>0</v>
      </c>
      <c r="Y50" s="100">
        <f t="shared" si="62"/>
        <v>0</v>
      </c>
      <c r="Z50" s="103">
        <f t="shared" si="40"/>
        <v>0</v>
      </c>
      <c r="AA50" s="103"/>
      <c r="AB50" s="100"/>
      <c r="AC50" s="100"/>
      <c r="AD50" s="103">
        <f t="shared" si="41"/>
        <v>0</v>
      </c>
      <c r="AE50" s="103" t="e">
        <f>AC50/AB50</f>
        <v>#DIV/0!</v>
      </c>
      <c r="AF50" s="100"/>
      <c r="AG50" s="100"/>
      <c r="AH50" s="103">
        <f t="shared" si="42"/>
        <v>0</v>
      </c>
      <c r="AI50" s="100"/>
      <c r="AJ50" s="100"/>
      <c r="AK50" s="103">
        <f t="shared" si="43"/>
        <v>0</v>
      </c>
      <c r="AL50" s="103"/>
      <c r="AM50" s="100"/>
      <c r="AN50" s="100"/>
      <c r="AO50" s="103">
        <f t="shared" si="44"/>
        <v>0</v>
      </c>
      <c r="AP50" s="103"/>
      <c r="AQ50" s="103"/>
      <c r="AR50" s="103"/>
      <c r="AS50" s="103">
        <f t="shared" si="45"/>
        <v>0</v>
      </c>
      <c r="AT50" s="103"/>
      <c r="AU50" s="100"/>
      <c r="AV50" s="100"/>
      <c r="AW50" s="103">
        <f t="shared" si="46"/>
        <v>0</v>
      </c>
      <c r="AX50" s="103"/>
      <c r="AY50" s="100"/>
      <c r="AZ50" s="100"/>
      <c r="BA50" s="103">
        <f t="shared" si="47"/>
        <v>0</v>
      </c>
      <c r="BB50" s="103"/>
      <c r="BC50" s="100"/>
      <c r="BD50" s="100"/>
      <c r="BE50" s="103">
        <f t="shared" si="48"/>
        <v>0</v>
      </c>
      <c r="BF50" s="103"/>
      <c r="BG50" s="100"/>
      <c r="BH50" s="100"/>
      <c r="BI50" s="103">
        <f t="shared" si="49"/>
        <v>0</v>
      </c>
      <c r="BJ50" s="103"/>
      <c r="BK50" s="100"/>
      <c r="BL50" s="100"/>
      <c r="BM50" s="103">
        <f t="shared" si="50"/>
        <v>0</v>
      </c>
      <c r="BN50" s="103"/>
      <c r="BO50" s="100"/>
      <c r="BP50" s="100"/>
      <c r="BQ50" s="103">
        <f t="shared" si="51"/>
        <v>0</v>
      </c>
      <c r="BR50" s="103"/>
      <c r="BS50" s="100"/>
      <c r="BT50" s="100"/>
      <c r="BU50" s="103">
        <f t="shared" si="52"/>
        <v>0</v>
      </c>
      <c r="BV50" s="103"/>
      <c r="BW50" s="100"/>
      <c r="BX50" s="100"/>
      <c r="BY50" s="103">
        <f t="shared" si="53"/>
        <v>0</v>
      </c>
      <c r="BZ50" s="103"/>
      <c r="CA50" s="100"/>
      <c r="CB50" s="100"/>
      <c r="CC50" s="103">
        <f t="shared" si="54"/>
        <v>0</v>
      </c>
      <c r="CD50" s="103"/>
      <c r="CE50" s="100"/>
      <c r="CF50" s="100"/>
      <c r="CG50" s="103">
        <f t="shared" si="55"/>
        <v>0</v>
      </c>
      <c r="CH50" s="103"/>
      <c r="CI50" s="100"/>
      <c r="CJ50" s="100"/>
      <c r="CK50" s="103">
        <f t="shared" si="56"/>
        <v>0</v>
      </c>
      <c r="CL50" s="139"/>
      <c r="CM50" s="139"/>
      <c r="CN50" s="139"/>
      <c r="CO50" s="139">
        <f t="shared" si="57"/>
        <v>0</v>
      </c>
      <c r="CP50" s="139"/>
      <c r="CQ50" s="14"/>
      <c r="CR50" s="14"/>
      <c r="CS50" s="167">
        <f t="shared" si="58"/>
        <v>0</v>
      </c>
      <c r="CT50" s="168"/>
      <c r="CU50" s="13"/>
      <c r="CV50" s="13"/>
      <c r="CW50" s="167">
        <f t="shared" si="59"/>
        <v>0</v>
      </c>
      <c r="CX50" s="168"/>
      <c r="CY50" s="13"/>
      <c r="CZ50" s="13"/>
      <c r="DA50" s="167">
        <f t="shared" si="60"/>
        <v>0</v>
      </c>
      <c r="DB50" s="168"/>
    </row>
    <row r="51" spans="1:106" ht="14.25" hidden="1" customHeight="1">
      <c r="A51" s="213"/>
      <c r="B51" s="213" t="s">
        <v>571</v>
      </c>
      <c r="C51" s="138"/>
      <c r="D51" s="100">
        <f t="shared" si="61"/>
        <v>0</v>
      </c>
      <c r="E51" s="100">
        <f t="shared" si="34"/>
        <v>0</v>
      </c>
      <c r="F51" s="109">
        <f t="shared" si="35"/>
        <v>0</v>
      </c>
      <c r="G51" s="109" t="e">
        <f t="shared" si="36"/>
        <v>#DIV/0!</v>
      </c>
      <c r="H51" s="100"/>
      <c r="I51" s="100"/>
      <c r="J51" s="103">
        <f t="shared" si="9"/>
        <v>0</v>
      </c>
      <c r="K51" s="103"/>
      <c r="L51" s="100"/>
      <c r="M51" s="100"/>
      <c r="N51" s="103">
        <f t="shared" si="37"/>
        <v>0</v>
      </c>
      <c r="O51" s="103"/>
      <c r="P51" s="100"/>
      <c r="Q51" s="100"/>
      <c r="R51" s="103">
        <f t="shared" si="38"/>
        <v>0</v>
      </c>
      <c r="S51" s="103"/>
      <c r="T51" s="100"/>
      <c r="U51" s="100"/>
      <c r="V51" s="103">
        <f t="shared" si="39"/>
        <v>0</v>
      </c>
      <c r="W51" s="103"/>
      <c r="X51" s="100">
        <f t="shared" si="62"/>
        <v>0</v>
      </c>
      <c r="Y51" s="100">
        <f t="shared" si="62"/>
        <v>0</v>
      </c>
      <c r="Z51" s="103">
        <f t="shared" si="40"/>
        <v>0</v>
      </c>
      <c r="AA51" s="103"/>
      <c r="AB51" s="100"/>
      <c r="AC51" s="100"/>
      <c r="AD51" s="103">
        <f t="shared" si="41"/>
        <v>0</v>
      </c>
      <c r="AE51" s="103" t="e">
        <f>AC51/AB51</f>
        <v>#DIV/0!</v>
      </c>
      <c r="AF51" s="100"/>
      <c r="AG51" s="100"/>
      <c r="AH51" s="103">
        <f t="shared" si="42"/>
        <v>0</v>
      </c>
      <c r="AI51" s="100"/>
      <c r="AJ51" s="100"/>
      <c r="AK51" s="103">
        <f t="shared" si="43"/>
        <v>0</v>
      </c>
      <c r="AL51" s="103"/>
      <c r="AM51" s="100"/>
      <c r="AN51" s="100"/>
      <c r="AO51" s="103">
        <f t="shared" si="44"/>
        <v>0</v>
      </c>
      <c r="AP51" s="103"/>
      <c r="AQ51" s="103"/>
      <c r="AR51" s="103"/>
      <c r="AS51" s="103">
        <f t="shared" si="45"/>
        <v>0</v>
      </c>
      <c r="AT51" s="103"/>
      <c r="AU51" s="100"/>
      <c r="AV51" s="100"/>
      <c r="AW51" s="103">
        <f t="shared" si="46"/>
        <v>0</v>
      </c>
      <c r="AX51" s="103"/>
      <c r="AY51" s="100"/>
      <c r="AZ51" s="100"/>
      <c r="BA51" s="103">
        <f t="shared" si="47"/>
        <v>0</v>
      </c>
      <c r="BB51" s="103"/>
      <c r="BC51" s="100"/>
      <c r="BD51" s="100"/>
      <c r="BE51" s="103">
        <f t="shared" si="48"/>
        <v>0</v>
      </c>
      <c r="BF51" s="103"/>
      <c r="BG51" s="100"/>
      <c r="BH51" s="100"/>
      <c r="BI51" s="103">
        <f t="shared" si="49"/>
        <v>0</v>
      </c>
      <c r="BJ51" s="103"/>
      <c r="BK51" s="100"/>
      <c r="BL51" s="100"/>
      <c r="BM51" s="103">
        <f t="shared" si="50"/>
        <v>0</v>
      </c>
      <c r="BN51" s="103"/>
      <c r="BO51" s="100"/>
      <c r="BP51" s="100"/>
      <c r="BQ51" s="103">
        <f t="shared" si="51"/>
        <v>0</v>
      </c>
      <c r="BR51" s="103"/>
      <c r="BS51" s="100"/>
      <c r="BT51" s="100"/>
      <c r="BU51" s="103">
        <f t="shared" si="52"/>
        <v>0</v>
      </c>
      <c r="BV51" s="103"/>
      <c r="BW51" s="100"/>
      <c r="BX51" s="100"/>
      <c r="BY51" s="103">
        <f t="shared" si="53"/>
        <v>0</v>
      </c>
      <c r="BZ51" s="103"/>
      <c r="CA51" s="100"/>
      <c r="CB51" s="100"/>
      <c r="CC51" s="103">
        <f t="shared" si="54"/>
        <v>0</v>
      </c>
      <c r="CD51" s="103"/>
      <c r="CE51" s="100"/>
      <c r="CF51" s="100"/>
      <c r="CG51" s="103">
        <f t="shared" si="55"/>
        <v>0</v>
      </c>
      <c r="CH51" s="103"/>
      <c r="CI51" s="100"/>
      <c r="CJ51" s="100"/>
      <c r="CK51" s="103">
        <f t="shared" si="56"/>
        <v>0</v>
      </c>
      <c r="CL51" s="139"/>
      <c r="CM51" s="139"/>
      <c r="CN51" s="139"/>
      <c r="CO51" s="139">
        <f t="shared" si="57"/>
        <v>0</v>
      </c>
      <c r="CP51" s="139"/>
      <c r="CQ51" s="14"/>
      <c r="CR51" s="14"/>
      <c r="CS51" s="167">
        <f t="shared" si="58"/>
        <v>0</v>
      </c>
      <c r="CT51" s="168"/>
      <c r="CU51" s="13"/>
      <c r="CV51" s="13"/>
      <c r="CW51" s="167">
        <f t="shared" si="59"/>
        <v>0</v>
      </c>
      <c r="CX51" s="168"/>
      <c r="CY51" s="13"/>
      <c r="CZ51" s="13"/>
      <c r="DA51" s="167">
        <f t="shared" si="60"/>
        <v>0</v>
      </c>
      <c r="DB51" s="168"/>
    </row>
    <row r="52" spans="1:106" ht="14.25" hidden="1" customHeight="1">
      <c r="A52" s="213"/>
      <c r="B52" s="213" t="s">
        <v>572</v>
      </c>
      <c r="C52" s="138"/>
      <c r="D52" s="100">
        <f t="shared" si="61"/>
        <v>0</v>
      </c>
      <c r="E52" s="100">
        <f t="shared" si="34"/>
        <v>0</v>
      </c>
      <c r="F52" s="109">
        <f t="shared" si="35"/>
        <v>0</v>
      </c>
      <c r="G52" s="109" t="e">
        <f t="shared" si="36"/>
        <v>#DIV/0!</v>
      </c>
      <c r="H52" s="100"/>
      <c r="I52" s="100"/>
      <c r="J52" s="103">
        <f t="shared" si="9"/>
        <v>0</v>
      </c>
      <c r="K52" s="103"/>
      <c r="L52" s="100"/>
      <c r="M52" s="100"/>
      <c r="N52" s="103">
        <f t="shared" si="37"/>
        <v>0</v>
      </c>
      <c r="O52" s="103"/>
      <c r="P52" s="100"/>
      <c r="Q52" s="100"/>
      <c r="R52" s="103">
        <f t="shared" si="38"/>
        <v>0</v>
      </c>
      <c r="S52" s="103"/>
      <c r="T52" s="100"/>
      <c r="U52" s="100"/>
      <c r="V52" s="103">
        <f t="shared" si="39"/>
        <v>0</v>
      </c>
      <c r="W52" s="103"/>
      <c r="X52" s="100">
        <f t="shared" si="62"/>
        <v>0</v>
      </c>
      <c r="Y52" s="100">
        <f t="shared" si="62"/>
        <v>0</v>
      </c>
      <c r="Z52" s="103">
        <f t="shared" si="40"/>
        <v>0</v>
      </c>
      <c r="AA52" s="103"/>
      <c r="AB52" s="100"/>
      <c r="AC52" s="100"/>
      <c r="AD52" s="103">
        <f t="shared" si="41"/>
        <v>0</v>
      </c>
      <c r="AE52" s="103" t="e">
        <f>AC52/AB52</f>
        <v>#DIV/0!</v>
      </c>
      <c r="AF52" s="100"/>
      <c r="AG52" s="100"/>
      <c r="AH52" s="103">
        <f t="shared" si="42"/>
        <v>0</v>
      </c>
      <c r="AI52" s="100"/>
      <c r="AJ52" s="100"/>
      <c r="AK52" s="103">
        <f t="shared" si="43"/>
        <v>0</v>
      </c>
      <c r="AL52" s="103"/>
      <c r="AM52" s="100"/>
      <c r="AN52" s="100"/>
      <c r="AO52" s="103">
        <f t="shared" si="44"/>
        <v>0</v>
      </c>
      <c r="AP52" s="103"/>
      <c r="AQ52" s="103"/>
      <c r="AR52" s="103"/>
      <c r="AS52" s="103">
        <f t="shared" si="45"/>
        <v>0</v>
      </c>
      <c r="AT52" s="103"/>
      <c r="AU52" s="100"/>
      <c r="AV52" s="100"/>
      <c r="AW52" s="103">
        <f t="shared" si="46"/>
        <v>0</v>
      </c>
      <c r="AX52" s="103"/>
      <c r="AY52" s="100"/>
      <c r="AZ52" s="100"/>
      <c r="BA52" s="103">
        <f t="shared" si="47"/>
        <v>0</v>
      </c>
      <c r="BB52" s="103"/>
      <c r="BC52" s="100"/>
      <c r="BD52" s="100"/>
      <c r="BE52" s="103">
        <f t="shared" si="48"/>
        <v>0</v>
      </c>
      <c r="BF52" s="103"/>
      <c r="BG52" s="100"/>
      <c r="BH52" s="100"/>
      <c r="BI52" s="103">
        <f t="shared" si="49"/>
        <v>0</v>
      </c>
      <c r="BJ52" s="103"/>
      <c r="BK52" s="100"/>
      <c r="BL52" s="100"/>
      <c r="BM52" s="103">
        <f t="shared" si="50"/>
        <v>0</v>
      </c>
      <c r="BN52" s="103"/>
      <c r="BO52" s="100"/>
      <c r="BP52" s="100"/>
      <c r="BQ52" s="103">
        <f t="shared" si="51"/>
        <v>0</v>
      </c>
      <c r="BR52" s="103"/>
      <c r="BS52" s="100"/>
      <c r="BT52" s="100"/>
      <c r="BU52" s="103">
        <f t="shared" si="52"/>
        <v>0</v>
      </c>
      <c r="BV52" s="103"/>
      <c r="BW52" s="100"/>
      <c r="BX52" s="100"/>
      <c r="BY52" s="103">
        <f t="shared" si="53"/>
        <v>0</v>
      </c>
      <c r="BZ52" s="103"/>
      <c r="CA52" s="100"/>
      <c r="CB52" s="100"/>
      <c r="CC52" s="103">
        <f t="shared" si="54"/>
        <v>0</v>
      </c>
      <c r="CD52" s="103"/>
      <c r="CE52" s="100"/>
      <c r="CF52" s="100"/>
      <c r="CG52" s="103">
        <f t="shared" si="55"/>
        <v>0</v>
      </c>
      <c r="CH52" s="103"/>
      <c r="CI52" s="100"/>
      <c r="CJ52" s="100"/>
      <c r="CK52" s="103">
        <f t="shared" si="56"/>
        <v>0</v>
      </c>
      <c r="CL52" s="139"/>
      <c r="CM52" s="139"/>
      <c r="CN52" s="139"/>
      <c r="CO52" s="139">
        <f t="shared" si="57"/>
        <v>0</v>
      </c>
      <c r="CP52" s="139"/>
      <c r="CQ52" s="14"/>
      <c r="CR52" s="14"/>
      <c r="CS52" s="167">
        <f t="shared" si="58"/>
        <v>0</v>
      </c>
      <c r="CT52" s="168"/>
      <c r="CU52" s="13"/>
      <c r="CV52" s="13"/>
      <c r="CW52" s="167">
        <f t="shared" si="59"/>
        <v>0</v>
      </c>
      <c r="CX52" s="168"/>
      <c r="CY52" s="13"/>
      <c r="CZ52" s="13"/>
      <c r="DA52" s="167">
        <f t="shared" si="60"/>
        <v>0</v>
      </c>
      <c r="DB52" s="168"/>
    </row>
    <row r="53" spans="1:106" ht="14.25" hidden="1" customHeight="1">
      <c r="A53" s="213"/>
      <c r="B53" s="214" t="s">
        <v>285</v>
      </c>
      <c r="C53" s="138"/>
      <c r="D53" s="100">
        <f t="shared" si="61"/>
        <v>0</v>
      </c>
      <c r="E53" s="100">
        <f t="shared" si="34"/>
        <v>0</v>
      </c>
      <c r="F53" s="109">
        <f t="shared" si="35"/>
        <v>0</v>
      </c>
      <c r="G53" s="109" t="e">
        <f t="shared" si="36"/>
        <v>#DIV/0!</v>
      </c>
      <c r="H53" s="100"/>
      <c r="I53" s="100"/>
      <c r="J53" s="103">
        <f t="shared" si="9"/>
        <v>0</v>
      </c>
      <c r="K53" s="103"/>
      <c r="L53" s="100"/>
      <c r="M53" s="100"/>
      <c r="N53" s="103">
        <f t="shared" si="37"/>
        <v>0</v>
      </c>
      <c r="O53" s="103"/>
      <c r="P53" s="100"/>
      <c r="Q53" s="100"/>
      <c r="R53" s="103">
        <f t="shared" si="38"/>
        <v>0</v>
      </c>
      <c r="S53" s="103"/>
      <c r="T53" s="100"/>
      <c r="U53" s="100"/>
      <c r="V53" s="103">
        <f t="shared" si="39"/>
        <v>0</v>
      </c>
      <c r="W53" s="103"/>
      <c r="X53" s="100">
        <f t="shared" si="62"/>
        <v>0</v>
      </c>
      <c r="Y53" s="100">
        <f t="shared" si="62"/>
        <v>0</v>
      </c>
      <c r="Z53" s="103">
        <f t="shared" si="40"/>
        <v>0</v>
      </c>
      <c r="AA53" s="103"/>
      <c r="AB53" s="100"/>
      <c r="AC53" s="100"/>
      <c r="AD53" s="103">
        <f t="shared" si="41"/>
        <v>0</v>
      </c>
      <c r="AE53" s="103"/>
      <c r="AF53" s="100"/>
      <c r="AG53" s="100"/>
      <c r="AH53" s="103">
        <f t="shared" si="42"/>
        <v>0</v>
      </c>
      <c r="AI53" s="100"/>
      <c r="AJ53" s="100"/>
      <c r="AK53" s="103">
        <f t="shared" si="43"/>
        <v>0</v>
      </c>
      <c r="AL53" s="103"/>
      <c r="AM53" s="100"/>
      <c r="AN53" s="100"/>
      <c r="AO53" s="103">
        <f t="shared" si="44"/>
        <v>0</v>
      </c>
      <c r="AP53" s="103"/>
      <c r="AQ53" s="103"/>
      <c r="AR53" s="103"/>
      <c r="AS53" s="103">
        <f t="shared" si="45"/>
        <v>0</v>
      </c>
      <c r="AT53" s="103"/>
      <c r="AU53" s="100"/>
      <c r="AV53" s="100"/>
      <c r="AW53" s="103">
        <f t="shared" si="46"/>
        <v>0</v>
      </c>
      <c r="AX53" s="103"/>
      <c r="AY53" s="100"/>
      <c r="AZ53" s="100"/>
      <c r="BA53" s="103">
        <f t="shared" si="47"/>
        <v>0</v>
      </c>
      <c r="BB53" s="103"/>
      <c r="BC53" s="100"/>
      <c r="BD53" s="100"/>
      <c r="BE53" s="103">
        <f t="shared" si="48"/>
        <v>0</v>
      </c>
      <c r="BF53" s="103"/>
      <c r="BG53" s="100"/>
      <c r="BH53" s="100"/>
      <c r="BI53" s="103">
        <f t="shared" si="49"/>
        <v>0</v>
      </c>
      <c r="BJ53" s="103"/>
      <c r="BK53" s="100"/>
      <c r="BL53" s="100"/>
      <c r="BM53" s="103">
        <f t="shared" si="50"/>
        <v>0</v>
      </c>
      <c r="BN53" s="103"/>
      <c r="BO53" s="100"/>
      <c r="BP53" s="100"/>
      <c r="BQ53" s="103">
        <f t="shared" si="51"/>
        <v>0</v>
      </c>
      <c r="BR53" s="103"/>
      <c r="BS53" s="100"/>
      <c r="BT53" s="100"/>
      <c r="BU53" s="103">
        <f t="shared" si="52"/>
        <v>0</v>
      </c>
      <c r="BV53" s="103"/>
      <c r="BW53" s="100"/>
      <c r="BX53" s="100"/>
      <c r="BY53" s="103">
        <f t="shared" si="53"/>
        <v>0</v>
      </c>
      <c r="BZ53" s="103"/>
      <c r="CA53" s="100"/>
      <c r="CB53" s="100"/>
      <c r="CC53" s="103">
        <f t="shared" si="54"/>
        <v>0</v>
      </c>
      <c r="CD53" s="103"/>
      <c r="CE53" s="100"/>
      <c r="CF53" s="100"/>
      <c r="CG53" s="103">
        <f t="shared" si="55"/>
        <v>0</v>
      </c>
      <c r="CH53" s="103"/>
      <c r="CI53" s="100"/>
      <c r="CJ53" s="100"/>
      <c r="CK53" s="103">
        <f t="shared" si="56"/>
        <v>0</v>
      </c>
      <c r="CL53" s="139"/>
      <c r="CM53" s="139"/>
      <c r="CN53" s="139"/>
      <c r="CO53" s="139">
        <f t="shared" si="57"/>
        <v>0</v>
      </c>
      <c r="CP53" s="139"/>
      <c r="CQ53" s="14"/>
      <c r="CR53" s="14"/>
      <c r="CS53" s="167">
        <f t="shared" si="58"/>
        <v>0</v>
      </c>
      <c r="CT53" s="168"/>
      <c r="CU53" s="13"/>
      <c r="CV53" s="13"/>
      <c r="CW53" s="167">
        <f t="shared" si="59"/>
        <v>0</v>
      </c>
      <c r="CX53" s="168"/>
      <c r="CY53" s="13"/>
      <c r="CZ53" s="13"/>
      <c r="DA53" s="167">
        <f t="shared" si="60"/>
        <v>0</v>
      </c>
      <c r="DB53" s="168"/>
    </row>
    <row r="54" spans="1:106" ht="14.25" hidden="1" customHeight="1">
      <c r="A54" s="213"/>
      <c r="B54" s="213" t="s">
        <v>286</v>
      </c>
      <c r="C54" s="138">
        <v>0</v>
      </c>
      <c r="D54" s="100">
        <f t="shared" si="61"/>
        <v>0</v>
      </c>
      <c r="E54" s="100">
        <f>I54+M54+Q54+U54+Y54+AJ54+AN54+AR54+AV54+BD54+BH54+BX54+CF54+CJ54+CN54+CR54+CV54+CZ54+AZ54+BL54+BT54</f>
        <v>0</v>
      </c>
      <c r="F54" s="109">
        <f t="shared" si="35"/>
        <v>0</v>
      </c>
      <c r="G54" s="109"/>
      <c r="H54" s="100"/>
      <c r="I54" s="100"/>
      <c r="J54" s="103">
        <f t="shared" si="9"/>
        <v>0</v>
      </c>
      <c r="K54" s="103"/>
      <c r="L54" s="100"/>
      <c r="M54" s="100"/>
      <c r="N54" s="103">
        <f t="shared" si="37"/>
        <v>0</v>
      </c>
      <c r="O54" s="103"/>
      <c r="P54" s="100"/>
      <c r="Q54" s="100"/>
      <c r="R54" s="103">
        <f t="shared" si="38"/>
        <v>0</v>
      </c>
      <c r="S54" s="103"/>
      <c r="T54" s="100"/>
      <c r="U54" s="100"/>
      <c r="V54" s="103">
        <f t="shared" si="39"/>
        <v>0</v>
      </c>
      <c r="W54" s="103"/>
      <c r="X54" s="100">
        <f t="shared" si="62"/>
        <v>0</v>
      </c>
      <c r="Y54" s="100">
        <f t="shared" si="62"/>
        <v>0</v>
      </c>
      <c r="Z54" s="103">
        <f t="shared" si="40"/>
        <v>0</v>
      </c>
      <c r="AA54" s="103"/>
      <c r="AB54" s="100"/>
      <c r="AC54" s="100"/>
      <c r="AD54" s="103">
        <f t="shared" si="41"/>
        <v>0</v>
      </c>
      <c r="AE54" s="103"/>
      <c r="AF54" s="100"/>
      <c r="AG54" s="100"/>
      <c r="AH54" s="103">
        <f t="shared" si="42"/>
        <v>0</v>
      </c>
      <c r="AI54" s="100"/>
      <c r="AJ54" s="100"/>
      <c r="AK54" s="103">
        <f t="shared" si="43"/>
        <v>0</v>
      </c>
      <c r="AL54" s="103"/>
      <c r="AM54" s="100"/>
      <c r="AN54" s="100"/>
      <c r="AO54" s="103">
        <f t="shared" si="44"/>
        <v>0</v>
      </c>
      <c r="AP54" s="103"/>
      <c r="AQ54" s="103"/>
      <c r="AR54" s="103"/>
      <c r="AS54" s="103">
        <f t="shared" si="45"/>
        <v>0</v>
      </c>
      <c r="AT54" s="103"/>
      <c r="AU54" s="100"/>
      <c r="AV54" s="100"/>
      <c r="AW54" s="103">
        <f t="shared" si="46"/>
        <v>0</v>
      </c>
      <c r="AX54" s="103"/>
      <c r="AY54" s="100"/>
      <c r="AZ54" s="100"/>
      <c r="BA54" s="103">
        <f t="shared" si="47"/>
        <v>0</v>
      </c>
      <c r="BB54" s="103"/>
      <c r="BC54" s="100"/>
      <c r="BD54" s="100"/>
      <c r="BE54" s="103">
        <f t="shared" si="48"/>
        <v>0</v>
      </c>
      <c r="BF54" s="103"/>
      <c r="BG54" s="100"/>
      <c r="BH54" s="100"/>
      <c r="BI54" s="103">
        <f t="shared" si="49"/>
        <v>0</v>
      </c>
      <c r="BJ54" s="103"/>
      <c r="BK54" s="100"/>
      <c r="BL54" s="100"/>
      <c r="BM54" s="103">
        <f t="shared" si="50"/>
        <v>0</v>
      </c>
      <c r="BN54" s="103"/>
      <c r="BO54" s="100"/>
      <c r="BP54" s="100"/>
      <c r="BQ54" s="103">
        <f t="shared" si="51"/>
        <v>0</v>
      </c>
      <c r="BR54" s="103"/>
      <c r="BS54" s="100"/>
      <c r="BT54" s="100"/>
      <c r="BU54" s="103">
        <f t="shared" si="52"/>
        <v>0</v>
      </c>
      <c r="BV54" s="103"/>
      <c r="BW54" s="100"/>
      <c r="BX54" s="100"/>
      <c r="BY54" s="103">
        <f t="shared" si="53"/>
        <v>0</v>
      </c>
      <c r="BZ54" s="103"/>
      <c r="CA54" s="100"/>
      <c r="CB54" s="100"/>
      <c r="CC54" s="103">
        <f t="shared" si="54"/>
        <v>0</v>
      </c>
      <c r="CD54" s="103"/>
      <c r="CE54" s="100"/>
      <c r="CF54" s="100"/>
      <c r="CG54" s="103">
        <f t="shared" si="55"/>
        <v>0</v>
      </c>
      <c r="CH54" s="103"/>
      <c r="CI54" s="100"/>
      <c r="CJ54" s="100"/>
      <c r="CK54" s="103">
        <f t="shared" si="56"/>
        <v>0</v>
      </c>
      <c r="CL54" s="139"/>
      <c r="CM54" s="139"/>
      <c r="CN54" s="139"/>
      <c r="CO54" s="139">
        <f t="shared" si="57"/>
        <v>0</v>
      </c>
      <c r="CP54" s="139"/>
      <c r="CQ54" s="14"/>
      <c r="CR54" s="14"/>
      <c r="CS54" s="167">
        <f t="shared" si="58"/>
        <v>0</v>
      </c>
      <c r="CT54" s="168"/>
      <c r="CU54" s="13"/>
      <c r="CV54" s="13"/>
      <c r="CW54" s="167">
        <f t="shared" si="59"/>
        <v>0</v>
      </c>
      <c r="CX54" s="168"/>
      <c r="CY54" s="13"/>
      <c r="CZ54" s="13"/>
      <c r="DA54" s="167">
        <f t="shared" si="60"/>
        <v>0</v>
      </c>
      <c r="DB54" s="168"/>
    </row>
    <row r="55" spans="1:106" ht="14.25" hidden="1" customHeight="1">
      <c r="A55" s="213"/>
      <c r="B55" s="213" t="s">
        <v>287</v>
      </c>
      <c r="C55" s="138"/>
      <c r="D55" s="100">
        <f t="shared" si="61"/>
        <v>0</v>
      </c>
      <c r="E55" s="100">
        <f t="shared" ref="E55:E70" si="63">I55+M55+Q55+U55+Y55+AJ55+AN55+AR55+AV55+BD55+BH55+BX55+CF55+CJ55+CN55+CR55+CV55+CZ55+BL55+BT55</f>
        <v>0</v>
      </c>
      <c r="F55" s="109">
        <f t="shared" si="35"/>
        <v>0</v>
      </c>
      <c r="G55" s="109"/>
      <c r="H55" s="100"/>
      <c r="I55" s="100"/>
      <c r="J55" s="103">
        <f t="shared" si="9"/>
        <v>0</v>
      </c>
      <c r="K55" s="103"/>
      <c r="L55" s="100"/>
      <c r="M55" s="100"/>
      <c r="N55" s="103">
        <f t="shared" si="37"/>
        <v>0</v>
      </c>
      <c r="O55" s="103"/>
      <c r="P55" s="100"/>
      <c r="Q55" s="100"/>
      <c r="R55" s="103">
        <f t="shared" si="38"/>
        <v>0</v>
      </c>
      <c r="S55" s="103"/>
      <c r="T55" s="100"/>
      <c r="U55" s="100"/>
      <c r="V55" s="103">
        <f t="shared" si="39"/>
        <v>0</v>
      </c>
      <c r="W55" s="103"/>
      <c r="X55" s="100">
        <f t="shared" si="62"/>
        <v>0</v>
      </c>
      <c r="Y55" s="100">
        <f t="shared" si="62"/>
        <v>0</v>
      </c>
      <c r="Z55" s="103">
        <f t="shared" si="40"/>
        <v>0</v>
      </c>
      <c r="AA55" s="103"/>
      <c r="AB55" s="100"/>
      <c r="AC55" s="100"/>
      <c r="AD55" s="103">
        <f t="shared" si="41"/>
        <v>0</v>
      </c>
      <c r="AE55" s="103"/>
      <c r="AF55" s="100"/>
      <c r="AG55" s="100"/>
      <c r="AH55" s="103">
        <f t="shared" si="42"/>
        <v>0</v>
      </c>
      <c r="AI55" s="100"/>
      <c r="AJ55" s="100"/>
      <c r="AK55" s="103">
        <f t="shared" si="43"/>
        <v>0</v>
      </c>
      <c r="AL55" s="103"/>
      <c r="AM55" s="100"/>
      <c r="AN55" s="100"/>
      <c r="AO55" s="103">
        <f t="shared" si="44"/>
        <v>0</v>
      </c>
      <c r="AP55" s="103"/>
      <c r="AQ55" s="103"/>
      <c r="AR55" s="103"/>
      <c r="AS55" s="103">
        <f t="shared" si="45"/>
        <v>0</v>
      </c>
      <c r="AT55" s="103"/>
      <c r="AU55" s="100"/>
      <c r="AV55" s="100"/>
      <c r="AW55" s="103">
        <f t="shared" si="46"/>
        <v>0</v>
      </c>
      <c r="AX55" s="103"/>
      <c r="AY55" s="100"/>
      <c r="AZ55" s="100"/>
      <c r="BA55" s="103">
        <f t="shared" si="47"/>
        <v>0</v>
      </c>
      <c r="BB55" s="103"/>
      <c r="BC55" s="100"/>
      <c r="BD55" s="100"/>
      <c r="BE55" s="103">
        <f t="shared" si="48"/>
        <v>0</v>
      </c>
      <c r="BF55" s="103"/>
      <c r="BG55" s="100"/>
      <c r="BH55" s="100"/>
      <c r="BI55" s="103">
        <f t="shared" si="49"/>
        <v>0</v>
      </c>
      <c r="BJ55" s="103"/>
      <c r="BK55" s="100"/>
      <c r="BL55" s="100"/>
      <c r="BM55" s="103">
        <f t="shared" si="50"/>
        <v>0</v>
      </c>
      <c r="BN55" s="103"/>
      <c r="BO55" s="100"/>
      <c r="BP55" s="100"/>
      <c r="BQ55" s="103">
        <f t="shared" si="51"/>
        <v>0</v>
      </c>
      <c r="BR55" s="103"/>
      <c r="BS55" s="100"/>
      <c r="BT55" s="100"/>
      <c r="BU55" s="103">
        <f t="shared" si="52"/>
        <v>0</v>
      </c>
      <c r="BV55" s="103"/>
      <c r="BW55" s="100"/>
      <c r="BX55" s="100"/>
      <c r="BY55" s="103">
        <f t="shared" si="53"/>
        <v>0</v>
      </c>
      <c r="BZ55" s="103"/>
      <c r="CA55" s="100"/>
      <c r="CB55" s="100"/>
      <c r="CC55" s="103">
        <f t="shared" si="54"/>
        <v>0</v>
      </c>
      <c r="CD55" s="103"/>
      <c r="CE55" s="100"/>
      <c r="CF55" s="100"/>
      <c r="CG55" s="103">
        <f t="shared" si="55"/>
        <v>0</v>
      </c>
      <c r="CH55" s="103"/>
      <c r="CI55" s="100"/>
      <c r="CJ55" s="100"/>
      <c r="CK55" s="103">
        <f t="shared" si="56"/>
        <v>0</v>
      </c>
      <c r="CL55" s="139"/>
      <c r="CM55" s="139"/>
      <c r="CN55" s="139"/>
      <c r="CO55" s="139">
        <f t="shared" si="57"/>
        <v>0</v>
      </c>
      <c r="CP55" s="139"/>
      <c r="CQ55" s="14"/>
      <c r="CR55" s="14"/>
      <c r="CS55" s="167">
        <f t="shared" si="58"/>
        <v>0</v>
      </c>
      <c r="CT55" s="168"/>
      <c r="CU55" s="13"/>
      <c r="CV55" s="13"/>
      <c r="CW55" s="167">
        <f t="shared" si="59"/>
        <v>0</v>
      </c>
      <c r="CX55" s="168"/>
      <c r="CY55" s="13"/>
      <c r="CZ55" s="13"/>
      <c r="DA55" s="167">
        <f t="shared" si="60"/>
        <v>0</v>
      </c>
      <c r="DB55" s="168"/>
    </row>
    <row r="56" spans="1:106" ht="14.25" hidden="1" customHeight="1">
      <c r="A56" s="213"/>
      <c r="B56" s="214" t="s">
        <v>288</v>
      </c>
      <c r="C56" s="138">
        <v>0</v>
      </c>
      <c r="D56" s="100">
        <f t="shared" si="61"/>
        <v>0</v>
      </c>
      <c r="E56" s="100">
        <f t="shared" si="63"/>
        <v>0</v>
      </c>
      <c r="F56" s="109">
        <f t="shared" si="35"/>
        <v>0</v>
      </c>
      <c r="G56" s="109" t="e">
        <f t="shared" ref="G56:G67" si="64">E56/D56</f>
        <v>#DIV/0!</v>
      </c>
      <c r="H56" s="100"/>
      <c r="I56" s="100"/>
      <c r="J56" s="103">
        <f t="shared" si="9"/>
        <v>0</v>
      </c>
      <c r="K56" s="103"/>
      <c r="L56" s="100"/>
      <c r="M56" s="100"/>
      <c r="N56" s="103">
        <f t="shared" si="37"/>
        <v>0</v>
      </c>
      <c r="O56" s="103"/>
      <c r="P56" s="100"/>
      <c r="Q56" s="100"/>
      <c r="R56" s="103">
        <f t="shared" si="38"/>
        <v>0</v>
      </c>
      <c r="S56" s="103"/>
      <c r="T56" s="100"/>
      <c r="U56" s="100"/>
      <c r="V56" s="103">
        <f t="shared" si="39"/>
        <v>0</v>
      </c>
      <c r="W56" s="103"/>
      <c r="X56" s="100">
        <f t="shared" si="62"/>
        <v>0</v>
      </c>
      <c r="Y56" s="100">
        <f t="shared" si="62"/>
        <v>0</v>
      </c>
      <c r="Z56" s="103">
        <f t="shared" si="40"/>
        <v>0</v>
      </c>
      <c r="AA56" s="103"/>
      <c r="AB56" s="100"/>
      <c r="AC56" s="100"/>
      <c r="AD56" s="103">
        <f t="shared" si="41"/>
        <v>0</v>
      </c>
      <c r="AE56" s="103"/>
      <c r="AF56" s="100"/>
      <c r="AG56" s="100"/>
      <c r="AH56" s="103">
        <f t="shared" si="42"/>
        <v>0</v>
      </c>
      <c r="AI56" s="100"/>
      <c r="AJ56" s="100"/>
      <c r="AK56" s="103">
        <f t="shared" si="43"/>
        <v>0</v>
      </c>
      <c r="AL56" s="103"/>
      <c r="AM56" s="100"/>
      <c r="AN56" s="100"/>
      <c r="AO56" s="103">
        <f t="shared" si="44"/>
        <v>0</v>
      </c>
      <c r="AP56" s="103"/>
      <c r="AQ56" s="103"/>
      <c r="AR56" s="103"/>
      <c r="AS56" s="103">
        <f t="shared" si="45"/>
        <v>0</v>
      </c>
      <c r="AT56" s="103"/>
      <c r="AU56" s="100"/>
      <c r="AV56" s="100"/>
      <c r="AW56" s="103">
        <f t="shared" si="46"/>
        <v>0</v>
      </c>
      <c r="AX56" s="103"/>
      <c r="AY56" s="100"/>
      <c r="AZ56" s="100"/>
      <c r="BA56" s="103">
        <f t="shared" si="47"/>
        <v>0</v>
      </c>
      <c r="BB56" s="103"/>
      <c r="BC56" s="100"/>
      <c r="BD56" s="100"/>
      <c r="BE56" s="103">
        <f t="shared" si="48"/>
        <v>0</v>
      </c>
      <c r="BF56" s="103"/>
      <c r="BG56" s="100"/>
      <c r="BH56" s="100"/>
      <c r="BI56" s="103">
        <f t="shared" si="49"/>
        <v>0</v>
      </c>
      <c r="BJ56" s="103"/>
      <c r="BK56" s="100"/>
      <c r="BL56" s="100"/>
      <c r="BM56" s="103">
        <f t="shared" si="50"/>
        <v>0</v>
      </c>
      <c r="BN56" s="103"/>
      <c r="BO56" s="100"/>
      <c r="BP56" s="100"/>
      <c r="BQ56" s="103">
        <f t="shared" si="51"/>
        <v>0</v>
      </c>
      <c r="BR56" s="103"/>
      <c r="BS56" s="100"/>
      <c r="BT56" s="100"/>
      <c r="BU56" s="103">
        <f t="shared" si="52"/>
        <v>0</v>
      </c>
      <c r="BV56" s="103"/>
      <c r="BW56" s="100"/>
      <c r="BX56" s="100"/>
      <c r="BY56" s="103">
        <f t="shared" si="53"/>
        <v>0</v>
      </c>
      <c r="BZ56" s="103"/>
      <c r="CA56" s="100"/>
      <c r="CB56" s="100"/>
      <c r="CC56" s="103">
        <f t="shared" si="54"/>
        <v>0</v>
      </c>
      <c r="CD56" s="103"/>
      <c r="CE56" s="100"/>
      <c r="CF56" s="100"/>
      <c r="CG56" s="103">
        <f t="shared" si="55"/>
        <v>0</v>
      </c>
      <c r="CH56" s="103"/>
      <c r="CI56" s="100"/>
      <c r="CJ56" s="100"/>
      <c r="CK56" s="103">
        <f t="shared" si="56"/>
        <v>0</v>
      </c>
      <c r="CL56" s="139"/>
      <c r="CM56" s="139"/>
      <c r="CN56" s="139"/>
      <c r="CO56" s="139">
        <f t="shared" si="57"/>
        <v>0</v>
      </c>
      <c r="CP56" s="139"/>
      <c r="CQ56" s="14"/>
      <c r="CR56" s="14"/>
      <c r="CS56" s="167">
        <f t="shared" si="58"/>
        <v>0</v>
      </c>
      <c r="CT56" s="168"/>
      <c r="CU56" s="13"/>
      <c r="CV56" s="13"/>
      <c r="CW56" s="167">
        <f t="shared" si="59"/>
        <v>0</v>
      </c>
      <c r="CX56" s="168"/>
      <c r="CY56" s="13"/>
      <c r="CZ56" s="13"/>
      <c r="DA56" s="167">
        <f t="shared" si="60"/>
        <v>0</v>
      </c>
      <c r="DB56" s="168"/>
    </row>
    <row r="57" spans="1:106" ht="14.25" hidden="1" customHeight="1">
      <c r="A57" s="213"/>
      <c r="B57" s="213" t="s">
        <v>41</v>
      </c>
      <c r="C57" s="138"/>
      <c r="D57" s="100">
        <f t="shared" si="61"/>
        <v>0</v>
      </c>
      <c r="E57" s="100">
        <f t="shared" si="63"/>
        <v>0</v>
      </c>
      <c r="F57" s="109">
        <f t="shared" si="35"/>
        <v>0</v>
      </c>
      <c r="G57" s="109" t="e">
        <f t="shared" si="64"/>
        <v>#DIV/0!</v>
      </c>
      <c r="H57" s="100"/>
      <c r="I57" s="100"/>
      <c r="J57" s="103">
        <f t="shared" si="9"/>
        <v>0</v>
      </c>
      <c r="K57" s="103"/>
      <c r="L57" s="100"/>
      <c r="M57" s="100"/>
      <c r="N57" s="103">
        <f t="shared" si="37"/>
        <v>0</v>
      </c>
      <c r="O57" s="103"/>
      <c r="P57" s="100"/>
      <c r="Q57" s="100"/>
      <c r="R57" s="103">
        <f t="shared" si="38"/>
        <v>0</v>
      </c>
      <c r="S57" s="103"/>
      <c r="T57" s="100"/>
      <c r="U57" s="100"/>
      <c r="V57" s="103">
        <f t="shared" si="39"/>
        <v>0</v>
      </c>
      <c r="W57" s="103"/>
      <c r="X57" s="100">
        <f t="shared" si="62"/>
        <v>0</v>
      </c>
      <c r="Y57" s="100">
        <f t="shared" si="62"/>
        <v>0</v>
      </c>
      <c r="Z57" s="103">
        <f t="shared" si="40"/>
        <v>0</v>
      </c>
      <c r="AA57" s="103"/>
      <c r="AB57" s="100"/>
      <c r="AC57" s="100"/>
      <c r="AD57" s="103">
        <f t="shared" si="41"/>
        <v>0</v>
      </c>
      <c r="AE57" s="103"/>
      <c r="AF57" s="100"/>
      <c r="AG57" s="100"/>
      <c r="AH57" s="103">
        <f t="shared" si="42"/>
        <v>0</v>
      </c>
      <c r="AI57" s="100"/>
      <c r="AJ57" s="100"/>
      <c r="AK57" s="103">
        <f t="shared" si="43"/>
        <v>0</v>
      </c>
      <c r="AL57" s="103"/>
      <c r="AM57" s="100"/>
      <c r="AN57" s="100"/>
      <c r="AO57" s="103">
        <f t="shared" si="44"/>
        <v>0</v>
      </c>
      <c r="AP57" s="103"/>
      <c r="AQ57" s="103"/>
      <c r="AR57" s="103"/>
      <c r="AS57" s="103">
        <f t="shared" si="45"/>
        <v>0</v>
      </c>
      <c r="AT57" s="103"/>
      <c r="AU57" s="100"/>
      <c r="AV57" s="100"/>
      <c r="AW57" s="103">
        <f t="shared" si="46"/>
        <v>0</v>
      </c>
      <c r="AX57" s="103"/>
      <c r="AY57" s="100"/>
      <c r="AZ57" s="100"/>
      <c r="BA57" s="103">
        <f t="shared" si="47"/>
        <v>0</v>
      </c>
      <c r="BB57" s="103"/>
      <c r="BC57" s="100"/>
      <c r="BD57" s="100"/>
      <c r="BE57" s="103">
        <f t="shared" si="48"/>
        <v>0</v>
      </c>
      <c r="BF57" s="103"/>
      <c r="BG57" s="100"/>
      <c r="BH57" s="100"/>
      <c r="BI57" s="103">
        <f t="shared" si="49"/>
        <v>0</v>
      </c>
      <c r="BJ57" s="103"/>
      <c r="BK57" s="100"/>
      <c r="BL57" s="100"/>
      <c r="BM57" s="103">
        <f t="shared" si="50"/>
        <v>0</v>
      </c>
      <c r="BN57" s="103"/>
      <c r="BO57" s="100"/>
      <c r="BP57" s="100"/>
      <c r="BQ57" s="103">
        <f t="shared" si="51"/>
        <v>0</v>
      </c>
      <c r="BR57" s="103"/>
      <c r="BS57" s="100"/>
      <c r="BT57" s="100"/>
      <c r="BU57" s="103">
        <f t="shared" si="52"/>
        <v>0</v>
      </c>
      <c r="BV57" s="103"/>
      <c r="BW57" s="100"/>
      <c r="BX57" s="100"/>
      <c r="BY57" s="103">
        <f t="shared" si="53"/>
        <v>0</v>
      </c>
      <c r="BZ57" s="103"/>
      <c r="CA57" s="100"/>
      <c r="CB57" s="100"/>
      <c r="CC57" s="103">
        <f t="shared" si="54"/>
        <v>0</v>
      </c>
      <c r="CD57" s="103"/>
      <c r="CE57" s="100"/>
      <c r="CF57" s="100"/>
      <c r="CG57" s="103">
        <f t="shared" si="55"/>
        <v>0</v>
      </c>
      <c r="CH57" s="103"/>
      <c r="CI57" s="100"/>
      <c r="CJ57" s="100"/>
      <c r="CK57" s="103">
        <f t="shared" si="56"/>
        <v>0</v>
      </c>
      <c r="CL57" s="139"/>
      <c r="CM57" s="139"/>
      <c r="CN57" s="139"/>
      <c r="CO57" s="139">
        <f t="shared" si="57"/>
        <v>0</v>
      </c>
      <c r="CP57" s="139"/>
      <c r="CQ57" s="14"/>
      <c r="CR57" s="14"/>
      <c r="CS57" s="167">
        <f t="shared" si="58"/>
        <v>0</v>
      </c>
      <c r="CT57" s="168"/>
      <c r="CU57" s="13"/>
      <c r="CV57" s="13"/>
      <c r="CW57" s="167">
        <f t="shared" si="59"/>
        <v>0</v>
      </c>
      <c r="CX57" s="168"/>
      <c r="CY57" s="13"/>
      <c r="CZ57" s="13"/>
      <c r="DA57" s="167">
        <f t="shared" si="60"/>
        <v>0</v>
      </c>
      <c r="DB57" s="168"/>
    </row>
    <row r="58" spans="1:106" ht="14.25" hidden="1" customHeight="1">
      <c r="A58" s="213"/>
      <c r="B58" s="213" t="s">
        <v>455</v>
      </c>
      <c r="C58" s="138"/>
      <c r="D58" s="100">
        <f t="shared" si="61"/>
        <v>0</v>
      </c>
      <c r="E58" s="100">
        <f t="shared" si="63"/>
        <v>0</v>
      </c>
      <c r="F58" s="109">
        <f t="shared" si="35"/>
        <v>0</v>
      </c>
      <c r="G58" s="109" t="e">
        <f t="shared" si="64"/>
        <v>#DIV/0!</v>
      </c>
      <c r="H58" s="100"/>
      <c r="I58" s="100"/>
      <c r="J58" s="103">
        <f t="shared" si="9"/>
        <v>0</v>
      </c>
      <c r="K58" s="103"/>
      <c r="L58" s="100"/>
      <c r="M58" s="100"/>
      <c r="N58" s="103">
        <f t="shared" si="37"/>
        <v>0</v>
      </c>
      <c r="O58" s="103"/>
      <c r="P58" s="100"/>
      <c r="Q58" s="100"/>
      <c r="R58" s="103">
        <f t="shared" si="38"/>
        <v>0</v>
      </c>
      <c r="S58" s="103"/>
      <c r="T58" s="100"/>
      <c r="U58" s="100"/>
      <c r="V58" s="103">
        <f t="shared" si="39"/>
        <v>0</v>
      </c>
      <c r="W58" s="103"/>
      <c r="X58" s="100">
        <f t="shared" si="62"/>
        <v>0</v>
      </c>
      <c r="Y58" s="100">
        <f t="shared" si="62"/>
        <v>0</v>
      </c>
      <c r="Z58" s="103">
        <f t="shared" si="40"/>
        <v>0</v>
      </c>
      <c r="AA58" s="103"/>
      <c r="AB58" s="100"/>
      <c r="AC58" s="100"/>
      <c r="AD58" s="103">
        <f t="shared" si="41"/>
        <v>0</v>
      </c>
      <c r="AE58" s="103"/>
      <c r="AF58" s="100"/>
      <c r="AG58" s="100"/>
      <c r="AH58" s="103">
        <f t="shared" si="42"/>
        <v>0</v>
      </c>
      <c r="AI58" s="100"/>
      <c r="AJ58" s="100"/>
      <c r="AK58" s="103">
        <f t="shared" si="43"/>
        <v>0</v>
      </c>
      <c r="AL58" s="103"/>
      <c r="AM58" s="100"/>
      <c r="AN58" s="100"/>
      <c r="AO58" s="103">
        <f t="shared" si="44"/>
        <v>0</v>
      </c>
      <c r="AP58" s="103"/>
      <c r="AQ58" s="103"/>
      <c r="AR58" s="103"/>
      <c r="AS58" s="103">
        <f t="shared" si="45"/>
        <v>0</v>
      </c>
      <c r="AT58" s="103"/>
      <c r="AU58" s="100"/>
      <c r="AV58" s="100"/>
      <c r="AW58" s="103">
        <f t="shared" si="46"/>
        <v>0</v>
      </c>
      <c r="AX58" s="103"/>
      <c r="AY58" s="100"/>
      <c r="AZ58" s="100"/>
      <c r="BA58" s="103">
        <f t="shared" si="47"/>
        <v>0</v>
      </c>
      <c r="BB58" s="103"/>
      <c r="BC58" s="100"/>
      <c r="BD58" s="100"/>
      <c r="BE58" s="103">
        <f t="shared" si="48"/>
        <v>0</v>
      </c>
      <c r="BF58" s="103"/>
      <c r="BG58" s="100"/>
      <c r="BH58" s="100"/>
      <c r="BI58" s="103">
        <f t="shared" si="49"/>
        <v>0</v>
      </c>
      <c r="BJ58" s="103"/>
      <c r="BK58" s="100"/>
      <c r="BL58" s="100"/>
      <c r="BM58" s="103">
        <f t="shared" si="50"/>
        <v>0</v>
      </c>
      <c r="BN58" s="103"/>
      <c r="BO58" s="100"/>
      <c r="BP58" s="100"/>
      <c r="BQ58" s="103">
        <f t="shared" si="51"/>
        <v>0</v>
      </c>
      <c r="BR58" s="103"/>
      <c r="BS58" s="100"/>
      <c r="BT58" s="100"/>
      <c r="BU58" s="103">
        <f t="shared" si="52"/>
        <v>0</v>
      </c>
      <c r="BV58" s="103"/>
      <c r="BW58" s="100"/>
      <c r="BX58" s="100"/>
      <c r="BY58" s="103">
        <f t="shared" si="53"/>
        <v>0</v>
      </c>
      <c r="BZ58" s="103"/>
      <c r="CA58" s="100"/>
      <c r="CB58" s="100"/>
      <c r="CC58" s="103">
        <f t="shared" si="54"/>
        <v>0</v>
      </c>
      <c r="CD58" s="103"/>
      <c r="CE58" s="100"/>
      <c r="CF58" s="100"/>
      <c r="CG58" s="103">
        <f t="shared" si="55"/>
        <v>0</v>
      </c>
      <c r="CH58" s="103"/>
      <c r="CI58" s="100"/>
      <c r="CJ58" s="100"/>
      <c r="CK58" s="103">
        <f t="shared" si="56"/>
        <v>0</v>
      </c>
      <c r="CL58" s="139"/>
      <c r="CM58" s="139"/>
      <c r="CN58" s="139"/>
      <c r="CO58" s="139">
        <f t="shared" si="57"/>
        <v>0</v>
      </c>
      <c r="CP58" s="139"/>
      <c r="CQ58" s="14"/>
      <c r="CR58" s="14"/>
      <c r="CS58" s="167">
        <f t="shared" si="58"/>
        <v>0</v>
      </c>
      <c r="CT58" s="168"/>
      <c r="CU58" s="13"/>
      <c r="CV58" s="13"/>
      <c r="CW58" s="167">
        <f t="shared" si="59"/>
        <v>0</v>
      </c>
      <c r="CX58" s="168"/>
      <c r="CY58" s="13"/>
      <c r="CZ58" s="13"/>
      <c r="DA58" s="167">
        <f t="shared" si="60"/>
        <v>0</v>
      </c>
      <c r="DB58" s="168"/>
    </row>
    <row r="59" spans="1:106" ht="14.25" customHeight="1">
      <c r="A59" s="213"/>
      <c r="B59" s="213" t="s">
        <v>456</v>
      </c>
      <c r="C59" s="100">
        <v>9.6</v>
      </c>
      <c r="D59" s="100">
        <f t="shared" si="61"/>
        <v>0</v>
      </c>
      <c r="E59" s="100">
        <f t="shared" si="63"/>
        <v>24.83</v>
      </c>
      <c r="F59" s="109">
        <f t="shared" si="35"/>
        <v>24.83</v>
      </c>
      <c r="G59" s="109" t="e">
        <f t="shared" si="64"/>
        <v>#DIV/0!</v>
      </c>
      <c r="H59" s="100"/>
      <c r="I59" s="100">
        <v>24.83</v>
      </c>
      <c r="J59" s="103">
        <f t="shared" si="9"/>
        <v>24.83</v>
      </c>
      <c r="K59" s="103"/>
      <c r="L59" s="100"/>
      <c r="M59" s="100"/>
      <c r="N59" s="103">
        <f t="shared" si="37"/>
        <v>0</v>
      </c>
      <c r="O59" s="103"/>
      <c r="P59" s="100"/>
      <c r="Q59" s="100"/>
      <c r="R59" s="103">
        <f t="shared" si="38"/>
        <v>0</v>
      </c>
      <c r="S59" s="103"/>
      <c r="T59" s="100"/>
      <c r="U59" s="100"/>
      <c r="V59" s="103">
        <f t="shared" si="39"/>
        <v>0</v>
      </c>
      <c r="W59" s="103"/>
      <c r="X59" s="100">
        <f t="shared" si="62"/>
        <v>0</v>
      </c>
      <c r="Y59" s="100">
        <f t="shared" si="62"/>
        <v>0</v>
      </c>
      <c r="Z59" s="103">
        <f t="shared" si="40"/>
        <v>0</v>
      </c>
      <c r="AA59" s="103"/>
      <c r="AB59" s="100"/>
      <c r="AC59" s="100"/>
      <c r="AD59" s="103">
        <f t="shared" si="41"/>
        <v>0</v>
      </c>
      <c r="AE59" s="103"/>
      <c r="AF59" s="100"/>
      <c r="AG59" s="100"/>
      <c r="AH59" s="103">
        <f t="shared" si="42"/>
        <v>0</v>
      </c>
      <c r="AI59" s="100"/>
      <c r="AJ59" s="100"/>
      <c r="AK59" s="103">
        <f t="shared" si="43"/>
        <v>0</v>
      </c>
      <c r="AL59" s="103"/>
      <c r="AM59" s="100"/>
      <c r="AN59" s="100"/>
      <c r="AO59" s="103">
        <f t="shared" si="44"/>
        <v>0</v>
      </c>
      <c r="AP59" s="103"/>
      <c r="AQ59" s="103"/>
      <c r="AR59" s="103"/>
      <c r="AS59" s="103">
        <f t="shared" si="45"/>
        <v>0</v>
      </c>
      <c r="AT59" s="103"/>
      <c r="AU59" s="100"/>
      <c r="AV59" s="100"/>
      <c r="AW59" s="103">
        <f t="shared" si="46"/>
        <v>0</v>
      </c>
      <c r="AX59" s="103"/>
      <c r="AY59" s="100"/>
      <c r="AZ59" s="100"/>
      <c r="BA59" s="103">
        <f t="shared" si="47"/>
        <v>0</v>
      </c>
      <c r="BB59" s="103"/>
      <c r="BC59" s="100"/>
      <c r="BD59" s="100"/>
      <c r="BE59" s="103">
        <f t="shared" si="48"/>
        <v>0</v>
      </c>
      <c r="BF59" s="103"/>
      <c r="BG59" s="100"/>
      <c r="BH59" s="100"/>
      <c r="BI59" s="103">
        <f t="shared" si="49"/>
        <v>0</v>
      </c>
      <c r="BJ59" s="103"/>
      <c r="BK59" s="100"/>
      <c r="BL59" s="100"/>
      <c r="BM59" s="103">
        <f t="shared" si="50"/>
        <v>0</v>
      </c>
      <c r="BN59" s="103"/>
      <c r="BO59" s="100"/>
      <c r="BP59" s="100"/>
      <c r="BQ59" s="103">
        <f t="shared" si="51"/>
        <v>0</v>
      </c>
      <c r="BR59" s="103"/>
      <c r="BS59" s="100"/>
      <c r="BT59" s="100"/>
      <c r="BU59" s="103">
        <f t="shared" si="52"/>
        <v>0</v>
      </c>
      <c r="BV59" s="103"/>
      <c r="BW59" s="100"/>
      <c r="BX59" s="100"/>
      <c r="BY59" s="103">
        <f t="shared" si="53"/>
        <v>0</v>
      </c>
      <c r="BZ59" s="103"/>
      <c r="CA59" s="100"/>
      <c r="CB59" s="100"/>
      <c r="CC59" s="103">
        <f t="shared" si="54"/>
        <v>0</v>
      </c>
      <c r="CD59" s="103"/>
      <c r="CE59" s="100"/>
      <c r="CF59" s="100"/>
      <c r="CG59" s="103">
        <f t="shared" si="55"/>
        <v>0</v>
      </c>
      <c r="CH59" s="103"/>
      <c r="CI59" s="100"/>
      <c r="CJ59" s="100"/>
      <c r="CK59" s="103">
        <f t="shared" si="56"/>
        <v>0</v>
      </c>
      <c r="CL59" s="139"/>
      <c r="CM59" s="139"/>
      <c r="CN59" s="139"/>
      <c r="CO59" s="139">
        <f t="shared" si="57"/>
        <v>0</v>
      </c>
      <c r="CP59" s="139"/>
      <c r="CQ59" s="14"/>
      <c r="CR59" s="14"/>
      <c r="CS59" s="167">
        <f t="shared" si="58"/>
        <v>0</v>
      </c>
      <c r="CT59" s="168"/>
      <c r="CU59" s="13"/>
      <c r="CV59" s="13"/>
      <c r="CW59" s="167">
        <f t="shared" si="59"/>
        <v>0</v>
      </c>
      <c r="CX59" s="168"/>
      <c r="CY59" s="13"/>
      <c r="CZ59" s="13"/>
      <c r="DA59" s="167">
        <f t="shared" si="60"/>
        <v>0</v>
      </c>
      <c r="DB59" s="168"/>
    </row>
    <row r="60" spans="1:106" ht="14.25" customHeight="1">
      <c r="A60" s="213"/>
      <c r="B60" s="212" t="s">
        <v>573</v>
      </c>
      <c r="C60" s="142">
        <v>9.4</v>
      </c>
      <c r="D60" s="100">
        <f t="shared" si="61"/>
        <v>9.4</v>
      </c>
      <c r="E60" s="100">
        <f>I60+M60+Q60+U60+Y60+AJ60+AN60+AR60+AV60+BD60+BH60+BX60+CF60+CJ60+CN60+CR60+CV60+CZ60+BL60+BT60</f>
        <v>9.4</v>
      </c>
      <c r="F60" s="109"/>
      <c r="G60" s="109">
        <v>0</v>
      </c>
      <c r="H60" s="100">
        <v>0</v>
      </c>
      <c r="I60" s="100">
        <v>0</v>
      </c>
      <c r="J60" s="103">
        <v>0</v>
      </c>
      <c r="K60" s="103"/>
      <c r="L60" s="100"/>
      <c r="M60" s="100"/>
      <c r="N60" s="103">
        <v>0</v>
      </c>
      <c r="O60" s="103"/>
      <c r="P60" s="100"/>
      <c r="Q60" s="100"/>
      <c r="R60" s="103">
        <v>0</v>
      </c>
      <c r="S60" s="103"/>
      <c r="T60" s="100"/>
      <c r="U60" s="100"/>
      <c r="V60" s="103">
        <v>0</v>
      </c>
      <c r="W60" s="103"/>
      <c r="X60" s="100"/>
      <c r="Y60" s="100"/>
      <c r="Z60" s="103">
        <f t="shared" si="40"/>
        <v>0</v>
      </c>
      <c r="AA60" s="103"/>
      <c r="AB60" s="100"/>
      <c r="AC60" s="100"/>
      <c r="AD60" s="103">
        <f t="shared" si="41"/>
        <v>0</v>
      </c>
      <c r="AE60" s="103"/>
      <c r="AF60" s="100"/>
      <c r="AG60" s="100"/>
      <c r="AH60" s="103"/>
      <c r="AI60" s="100"/>
      <c r="AJ60" s="100"/>
      <c r="AK60" s="103">
        <v>0</v>
      </c>
      <c r="AL60" s="103"/>
      <c r="AM60" s="100"/>
      <c r="AN60" s="100"/>
      <c r="AO60" s="103">
        <v>0</v>
      </c>
      <c r="AP60" s="103"/>
      <c r="AQ60" s="103"/>
      <c r="AR60" s="103"/>
      <c r="AS60" s="103"/>
      <c r="AT60" s="103"/>
      <c r="AU60" s="100"/>
      <c r="AV60" s="100"/>
      <c r="AW60" s="103">
        <v>0</v>
      </c>
      <c r="AX60" s="103"/>
      <c r="AY60" s="100"/>
      <c r="AZ60" s="100"/>
      <c r="BA60" s="103">
        <v>0</v>
      </c>
      <c r="BB60" s="103"/>
      <c r="BC60" s="100"/>
      <c r="BD60" s="100"/>
      <c r="BE60" s="103">
        <v>0</v>
      </c>
      <c r="BF60" s="103"/>
      <c r="BG60" s="100"/>
      <c r="BH60" s="100"/>
      <c r="BI60" s="103">
        <v>0</v>
      </c>
      <c r="BJ60" s="103"/>
      <c r="BK60" s="100">
        <v>9.4</v>
      </c>
      <c r="BL60" s="100">
        <v>9.4</v>
      </c>
      <c r="BM60" s="103">
        <f t="shared" si="50"/>
        <v>0</v>
      </c>
      <c r="BN60" s="103"/>
      <c r="BO60" s="100"/>
      <c r="BP60" s="100"/>
      <c r="BQ60" s="103">
        <f t="shared" si="51"/>
        <v>0</v>
      </c>
      <c r="BR60" s="103"/>
      <c r="BS60" s="100"/>
      <c r="BT60" s="100"/>
      <c r="BU60" s="103"/>
      <c r="BV60" s="103"/>
      <c r="BW60" s="100"/>
      <c r="BX60" s="100"/>
      <c r="BY60" s="103">
        <v>0</v>
      </c>
      <c r="BZ60" s="103"/>
      <c r="CA60" s="100"/>
      <c r="CB60" s="100"/>
      <c r="CC60" s="103"/>
      <c r="CD60" s="103"/>
      <c r="CE60" s="100"/>
      <c r="CF60" s="100"/>
      <c r="CG60" s="103">
        <v>0</v>
      </c>
      <c r="CH60" s="103"/>
      <c r="CI60" s="100"/>
      <c r="CJ60" s="100"/>
      <c r="CK60" s="103">
        <v>0</v>
      </c>
      <c r="CL60" s="139"/>
      <c r="CM60" s="139"/>
      <c r="CN60" s="139"/>
      <c r="CO60" s="139">
        <v>0</v>
      </c>
      <c r="CP60" s="139"/>
      <c r="CQ60" s="14"/>
      <c r="CR60" s="14"/>
      <c r="CS60" s="167"/>
      <c r="CT60" s="168"/>
      <c r="CU60" s="13"/>
      <c r="CV60" s="13"/>
      <c r="CW60" s="167"/>
      <c r="CX60" s="168"/>
      <c r="CY60" s="13"/>
      <c r="CZ60" s="13"/>
      <c r="DA60" s="167">
        <v>0</v>
      </c>
      <c r="DB60" s="168"/>
    </row>
    <row r="61" spans="1:106" ht="14.25" customHeight="1">
      <c r="A61" s="213"/>
      <c r="B61" s="213" t="s">
        <v>457</v>
      </c>
      <c r="C61" s="138">
        <v>2.4</v>
      </c>
      <c r="D61" s="100">
        <f t="shared" si="61"/>
        <v>23.4</v>
      </c>
      <c r="E61" s="100">
        <f t="shared" si="63"/>
        <v>43.823999999999998</v>
      </c>
      <c r="F61" s="109">
        <f t="shared" si="35"/>
        <v>20.423999999999999</v>
      </c>
      <c r="G61" s="109">
        <f t="shared" si="64"/>
        <v>1.8728205128205129</v>
      </c>
      <c r="H61" s="100">
        <v>12.1</v>
      </c>
      <c r="I61" s="100">
        <v>19.344000000000001</v>
      </c>
      <c r="J61" s="103">
        <f t="shared" si="9"/>
        <v>7.2440000000000015</v>
      </c>
      <c r="K61" s="103"/>
      <c r="L61" s="100"/>
      <c r="M61" s="100"/>
      <c r="N61" s="103">
        <f t="shared" si="37"/>
        <v>0</v>
      </c>
      <c r="O61" s="103"/>
      <c r="P61" s="100"/>
      <c r="Q61" s="100"/>
      <c r="R61" s="103">
        <f t="shared" si="38"/>
        <v>0</v>
      </c>
      <c r="S61" s="103"/>
      <c r="T61" s="100"/>
      <c r="U61" s="100"/>
      <c r="V61" s="103">
        <f t="shared" si="39"/>
        <v>0</v>
      </c>
      <c r="W61" s="103"/>
      <c r="X61" s="100">
        <f t="shared" si="62"/>
        <v>0</v>
      </c>
      <c r="Y61" s="100">
        <f t="shared" si="62"/>
        <v>0</v>
      </c>
      <c r="Z61" s="103">
        <f t="shared" si="40"/>
        <v>0</v>
      </c>
      <c r="AA61" s="103"/>
      <c r="AB61" s="100"/>
      <c r="AC61" s="100"/>
      <c r="AD61" s="103">
        <f t="shared" si="41"/>
        <v>0</v>
      </c>
      <c r="AE61" s="103"/>
      <c r="AF61" s="100"/>
      <c r="AG61" s="100"/>
      <c r="AH61" s="103">
        <f t="shared" si="42"/>
        <v>0</v>
      </c>
      <c r="AI61" s="100"/>
      <c r="AJ61" s="100"/>
      <c r="AK61" s="103">
        <f t="shared" si="43"/>
        <v>0</v>
      </c>
      <c r="AL61" s="103"/>
      <c r="AM61" s="100"/>
      <c r="AN61" s="100"/>
      <c r="AO61" s="103">
        <f t="shared" si="44"/>
        <v>0</v>
      </c>
      <c r="AP61" s="103"/>
      <c r="AQ61" s="103"/>
      <c r="AR61" s="103"/>
      <c r="AS61" s="103">
        <f t="shared" si="45"/>
        <v>0</v>
      </c>
      <c r="AT61" s="103"/>
      <c r="AU61" s="100"/>
      <c r="AV61" s="100"/>
      <c r="AW61" s="103">
        <f t="shared" si="46"/>
        <v>0</v>
      </c>
      <c r="AX61" s="103"/>
      <c r="AY61" s="100"/>
      <c r="AZ61" s="100"/>
      <c r="BA61" s="103">
        <f t="shared" si="47"/>
        <v>0</v>
      </c>
      <c r="BB61" s="103"/>
      <c r="BC61" s="100"/>
      <c r="BD61" s="100"/>
      <c r="BE61" s="103">
        <f t="shared" si="48"/>
        <v>0</v>
      </c>
      <c r="BF61" s="103"/>
      <c r="BG61" s="100"/>
      <c r="BH61" s="100"/>
      <c r="BI61" s="103">
        <f t="shared" si="49"/>
        <v>0</v>
      </c>
      <c r="BJ61" s="103"/>
      <c r="BK61" s="100">
        <v>11.3</v>
      </c>
      <c r="BL61" s="100">
        <v>24.48</v>
      </c>
      <c r="BM61" s="103">
        <f t="shared" si="50"/>
        <v>13.18</v>
      </c>
      <c r="BN61" s="103"/>
      <c r="BO61" s="100"/>
      <c r="BP61" s="100"/>
      <c r="BQ61" s="103">
        <f t="shared" si="51"/>
        <v>0</v>
      </c>
      <c r="BR61" s="103"/>
      <c r="BS61" s="100"/>
      <c r="BT61" s="100"/>
      <c r="BU61" s="103">
        <f t="shared" si="52"/>
        <v>0</v>
      </c>
      <c r="BV61" s="103"/>
      <c r="BW61" s="100"/>
      <c r="BX61" s="100"/>
      <c r="BY61" s="103">
        <f t="shared" si="53"/>
        <v>0</v>
      </c>
      <c r="BZ61" s="103"/>
      <c r="CA61" s="100"/>
      <c r="CB61" s="100"/>
      <c r="CC61" s="103">
        <f t="shared" si="54"/>
        <v>0</v>
      </c>
      <c r="CD61" s="103"/>
      <c r="CE61" s="100"/>
      <c r="CF61" s="100"/>
      <c r="CG61" s="103">
        <f t="shared" si="55"/>
        <v>0</v>
      </c>
      <c r="CH61" s="103"/>
      <c r="CI61" s="100"/>
      <c r="CJ61" s="100"/>
      <c r="CK61" s="103">
        <f t="shared" si="56"/>
        <v>0</v>
      </c>
      <c r="CL61" s="139"/>
      <c r="CM61" s="139"/>
      <c r="CN61" s="139"/>
      <c r="CO61" s="139">
        <f t="shared" si="57"/>
        <v>0</v>
      </c>
      <c r="CP61" s="139"/>
      <c r="CQ61" s="14"/>
      <c r="CR61" s="14"/>
      <c r="CS61" s="167">
        <f t="shared" si="58"/>
        <v>0</v>
      </c>
      <c r="CT61" s="168"/>
      <c r="CU61" s="13"/>
      <c r="CV61" s="13"/>
      <c r="CW61" s="167">
        <f t="shared" si="59"/>
        <v>0</v>
      </c>
      <c r="CX61" s="168"/>
      <c r="CY61" s="13"/>
      <c r="CZ61" s="13"/>
      <c r="DA61" s="167">
        <f t="shared" si="60"/>
        <v>0</v>
      </c>
      <c r="DB61" s="168"/>
    </row>
    <row r="62" spans="1:106" ht="14.25" hidden="1" customHeight="1">
      <c r="A62" s="213"/>
      <c r="B62" s="212" t="s">
        <v>574</v>
      </c>
      <c r="C62" s="142">
        <v>0</v>
      </c>
      <c r="D62" s="100">
        <f t="shared" si="61"/>
        <v>4.149</v>
      </c>
      <c r="E62" s="55">
        <f>I62+M62+Q62+U62+Y62+AJ62+AN62+AR62+AV62+BD62+BH62+BX62+CF62+CJ62+CN62+CR62+CV62+CZ62+BL62+BT62</f>
        <v>0</v>
      </c>
      <c r="F62" s="109">
        <f>E62-D62</f>
        <v>-4.149</v>
      </c>
      <c r="G62" s="109">
        <f>E62/D62</f>
        <v>0</v>
      </c>
      <c r="H62" s="100"/>
      <c r="I62" s="100"/>
      <c r="J62" s="103">
        <f>I62-H62</f>
        <v>0</v>
      </c>
      <c r="K62" s="103"/>
      <c r="L62" s="100"/>
      <c r="M62" s="100"/>
      <c r="N62" s="103">
        <f>M62-L62</f>
        <v>0</v>
      </c>
      <c r="O62" s="103"/>
      <c r="P62" s="100"/>
      <c r="Q62" s="100"/>
      <c r="R62" s="103">
        <f>Q62-P62</f>
        <v>0</v>
      </c>
      <c r="S62" s="103"/>
      <c r="T62" s="100"/>
      <c r="U62" s="100"/>
      <c r="V62" s="103">
        <f>U62-T62</f>
        <v>0</v>
      </c>
      <c r="W62" s="103"/>
      <c r="X62" s="100">
        <f>AB62</f>
        <v>0</v>
      </c>
      <c r="Y62" s="100">
        <f>AC62</f>
        <v>0</v>
      </c>
      <c r="Z62" s="103">
        <f>Y62-X62</f>
        <v>0</v>
      </c>
      <c r="AA62" s="103"/>
      <c r="AB62" s="100"/>
      <c r="AC62" s="100"/>
      <c r="AD62" s="103">
        <f>AC62-AB62</f>
        <v>0</v>
      </c>
      <c r="AE62" s="103"/>
      <c r="AF62" s="100"/>
      <c r="AG62" s="100"/>
      <c r="AH62" s="103">
        <f>AG62-AF62</f>
        <v>0</v>
      </c>
      <c r="AI62" s="100"/>
      <c r="AJ62" s="100"/>
      <c r="AK62" s="103">
        <f>AJ62-AI62</f>
        <v>0</v>
      </c>
      <c r="AL62" s="103"/>
      <c r="AM62" s="100"/>
      <c r="AN62" s="100"/>
      <c r="AO62" s="103">
        <f>AN62-AM62</f>
        <v>0</v>
      </c>
      <c r="AP62" s="103"/>
      <c r="AQ62" s="103"/>
      <c r="AR62" s="103"/>
      <c r="AS62" s="103">
        <f>AR62-AQ62</f>
        <v>0</v>
      </c>
      <c r="AT62" s="103"/>
      <c r="AU62" s="100"/>
      <c r="AV62" s="100"/>
      <c r="AW62" s="103">
        <f>AV62-AU62</f>
        <v>0</v>
      </c>
      <c r="AX62" s="103"/>
      <c r="AY62" s="100"/>
      <c r="AZ62" s="100"/>
      <c r="BA62" s="103">
        <f>AZ62-AY62</f>
        <v>0</v>
      </c>
      <c r="BB62" s="103"/>
      <c r="BC62" s="100"/>
      <c r="BD62" s="100"/>
      <c r="BE62" s="103">
        <f>BD62-BC62</f>
        <v>0</v>
      </c>
      <c r="BF62" s="103"/>
      <c r="BG62" s="100"/>
      <c r="BH62" s="100"/>
      <c r="BI62" s="103">
        <f>BH62-BG62</f>
        <v>0</v>
      </c>
      <c r="BJ62" s="103"/>
      <c r="BK62" s="100">
        <v>4.149</v>
      </c>
      <c r="BL62" s="100"/>
      <c r="BM62" s="103">
        <f>BL62-BK62</f>
        <v>-4.149</v>
      </c>
      <c r="BN62" s="103"/>
      <c r="BO62" s="100"/>
      <c r="BP62" s="100"/>
      <c r="BQ62" s="103">
        <f>BP62-BO62</f>
        <v>0</v>
      </c>
      <c r="BR62" s="103"/>
      <c r="BS62" s="100"/>
      <c r="BT62" s="100"/>
      <c r="BU62" s="103">
        <f>BT62-BS62</f>
        <v>0</v>
      </c>
      <c r="BV62" s="103"/>
      <c r="BW62" s="100"/>
      <c r="BX62" s="100"/>
      <c r="BY62" s="103">
        <f>BX62-BW62</f>
        <v>0</v>
      </c>
      <c r="BZ62" s="103"/>
      <c r="CA62" s="100"/>
      <c r="CB62" s="100"/>
      <c r="CC62" s="103">
        <f>CB62-CA62</f>
        <v>0</v>
      </c>
      <c r="CD62" s="103"/>
      <c r="CE62" s="100"/>
      <c r="CF62" s="100"/>
      <c r="CG62" s="103">
        <f>CF62-CE62</f>
        <v>0</v>
      </c>
      <c r="CH62" s="103"/>
      <c r="CI62" s="100"/>
      <c r="CJ62" s="100"/>
      <c r="CK62" s="103">
        <f>CJ62-CI62</f>
        <v>0</v>
      </c>
      <c r="CL62" s="139"/>
      <c r="CM62" s="139"/>
      <c r="CN62" s="139"/>
      <c r="CO62" s="139">
        <f>CN62-CM62</f>
        <v>0</v>
      </c>
      <c r="CP62" s="139"/>
      <c r="CQ62" s="14"/>
      <c r="CR62" s="14"/>
      <c r="CS62" s="167">
        <f>CR62-CQ62</f>
        <v>0</v>
      </c>
      <c r="CT62" s="168"/>
      <c r="CU62" s="13"/>
      <c r="CV62" s="13"/>
      <c r="CW62" s="167">
        <f>CV62-CU62</f>
        <v>0</v>
      </c>
      <c r="CX62" s="168"/>
      <c r="CY62" s="13"/>
      <c r="CZ62" s="13"/>
      <c r="DA62" s="167">
        <f>CZ62-CY62</f>
        <v>0</v>
      </c>
      <c r="DB62" s="168"/>
    </row>
    <row r="63" spans="1:106" ht="14.25" hidden="1" customHeight="1">
      <c r="A63" s="213"/>
      <c r="B63" s="212" t="s">
        <v>458</v>
      </c>
      <c r="C63" s="142"/>
      <c r="D63" s="100">
        <f t="shared" si="61"/>
        <v>0</v>
      </c>
      <c r="E63" s="55">
        <f t="shared" si="63"/>
        <v>0</v>
      </c>
      <c r="F63" s="109">
        <f t="shared" si="35"/>
        <v>0</v>
      </c>
      <c r="G63" s="109" t="e">
        <f t="shared" si="64"/>
        <v>#DIV/0!</v>
      </c>
      <c r="H63" s="100"/>
      <c r="I63" s="100"/>
      <c r="J63" s="103">
        <f t="shared" si="9"/>
        <v>0</v>
      </c>
      <c r="K63" s="103"/>
      <c r="L63" s="100"/>
      <c r="M63" s="100"/>
      <c r="N63" s="103">
        <f t="shared" si="37"/>
        <v>0</v>
      </c>
      <c r="O63" s="103"/>
      <c r="P63" s="100"/>
      <c r="Q63" s="100"/>
      <c r="R63" s="103">
        <f t="shared" si="38"/>
        <v>0</v>
      </c>
      <c r="S63" s="103"/>
      <c r="T63" s="100"/>
      <c r="U63" s="100"/>
      <c r="V63" s="103">
        <f t="shared" si="39"/>
        <v>0</v>
      </c>
      <c r="W63" s="103"/>
      <c r="X63" s="100">
        <f t="shared" si="62"/>
        <v>0</v>
      </c>
      <c r="Y63" s="100">
        <f t="shared" si="62"/>
        <v>0</v>
      </c>
      <c r="Z63" s="103">
        <f t="shared" si="40"/>
        <v>0</v>
      </c>
      <c r="AA63" s="103"/>
      <c r="AB63" s="100"/>
      <c r="AC63" s="100"/>
      <c r="AD63" s="103">
        <f t="shared" si="41"/>
        <v>0</v>
      </c>
      <c r="AE63" s="103"/>
      <c r="AF63" s="100"/>
      <c r="AG63" s="100"/>
      <c r="AH63" s="103">
        <f t="shared" si="42"/>
        <v>0</v>
      </c>
      <c r="AI63" s="100"/>
      <c r="AJ63" s="100"/>
      <c r="AK63" s="103">
        <f>AJ63-AI63</f>
        <v>0</v>
      </c>
      <c r="AL63" s="103"/>
      <c r="AM63" s="100"/>
      <c r="AN63" s="100"/>
      <c r="AO63" s="103">
        <f>AN63-AM63</f>
        <v>0</v>
      </c>
      <c r="AP63" s="103"/>
      <c r="AQ63" s="103"/>
      <c r="AR63" s="103"/>
      <c r="AS63" s="103">
        <f t="shared" si="45"/>
        <v>0</v>
      </c>
      <c r="AT63" s="103"/>
      <c r="AU63" s="100"/>
      <c r="AV63" s="100"/>
      <c r="AW63" s="103">
        <f>AV63-AU63</f>
        <v>0</v>
      </c>
      <c r="AX63" s="103"/>
      <c r="AY63" s="100"/>
      <c r="AZ63" s="100"/>
      <c r="BA63" s="103">
        <f t="shared" si="47"/>
        <v>0</v>
      </c>
      <c r="BB63" s="103"/>
      <c r="BC63" s="100"/>
      <c r="BD63" s="100"/>
      <c r="BE63" s="103">
        <f t="shared" si="48"/>
        <v>0</v>
      </c>
      <c r="BF63" s="103"/>
      <c r="BG63" s="100"/>
      <c r="BH63" s="100"/>
      <c r="BI63" s="103">
        <f t="shared" si="49"/>
        <v>0</v>
      </c>
      <c r="BJ63" s="103"/>
      <c r="BK63" s="100"/>
      <c r="BL63" s="100"/>
      <c r="BM63" s="103">
        <f t="shared" si="50"/>
        <v>0</v>
      </c>
      <c r="BN63" s="103"/>
      <c r="BO63" s="100"/>
      <c r="BP63" s="100"/>
      <c r="BQ63" s="103">
        <f t="shared" si="51"/>
        <v>0</v>
      </c>
      <c r="BR63" s="103"/>
      <c r="BS63" s="100"/>
      <c r="BT63" s="100"/>
      <c r="BU63" s="103">
        <f t="shared" si="52"/>
        <v>0</v>
      </c>
      <c r="BV63" s="103"/>
      <c r="BW63" s="100"/>
      <c r="BX63" s="100"/>
      <c r="BY63" s="103">
        <f t="shared" si="53"/>
        <v>0</v>
      </c>
      <c r="BZ63" s="103"/>
      <c r="CA63" s="100"/>
      <c r="CB63" s="100"/>
      <c r="CC63" s="103">
        <f t="shared" si="54"/>
        <v>0</v>
      </c>
      <c r="CD63" s="103"/>
      <c r="CE63" s="100"/>
      <c r="CF63" s="100"/>
      <c r="CG63" s="103">
        <f t="shared" si="55"/>
        <v>0</v>
      </c>
      <c r="CH63" s="103"/>
      <c r="CI63" s="100"/>
      <c r="CJ63" s="100"/>
      <c r="CK63" s="103">
        <f t="shared" si="56"/>
        <v>0</v>
      </c>
      <c r="CL63" s="139"/>
      <c r="CM63" s="139"/>
      <c r="CN63" s="139"/>
      <c r="CO63" s="139">
        <f t="shared" si="57"/>
        <v>0</v>
      </c>
      <c r="CP63" s="139"/>
      <c r="CQ63" s="14"/>
      <c r="CR63" s="14"/>
      <c r="CS63" s="167">
        <f t="shared" si="58"/>
        <v>0</v>
      </c>
      <c r="CT63" s="168"/>
      <c r="CU63" s="13"/>
      <c r="CV63" s="13"/>
      <c r="CW63" s="167">
        <f t="shared" si="59"/>
        <v>0</v>
      </c>
      <c r="CX63" s="168"/>
      <c r="CY63" s="13"/>
      <c r="CZ63" s="13"/>
      <c r="DA63" s="167">
        <f t="shared" si="60"/>
        <v>0</v>
      </c>
      <c r="DB63" s="168"/>
    </row>
    <row r="64" spans="1:106" ht="14.25" customHeight="1">
      <c r="A64" s="213"/>
      <c r="B64" s="212" t="s">
        <v>575</v>
      </c>
      <c r="C64" s="142">
        <v>15.5</v>
      </c>
      <c r="D64" s="100">
        <f t="shared" si="61"/>
        <v>5.7290000000000001</v>
      </c>
      <c r="E64" s="100">
        <f>I64+M64+Q64+U64+Y64+AJ64+AN64+AR64+AV64+BD64+BH64+BX64+CF64+CJ64+CN64+CR64+CV64+CZ64+BL64+BT64</f>
        <v>5.7290000000000001</v>
      </c>
      <c r="F64" s="109">
        <f>E64-D64</f>
        <v>0</v>
      </c>
      <c r="G64" s="109">
        <f>E64/D64</f>
        <v>1</v>
      </c>
      <c r="H64" s="100"/>
      <c r="I64" s="100"/>
      <c r="J64" s="103">
        <f>I64-H64</f>
        <v>0</v>
      </c>
      <c r="K64" s="103"/>
      <c r="L64" s="100"/>
      <c r="M64" s="100"/>
      <c r="N64" s="103"/>
      <c r="O64" s="103"/>
      <c r="P64" s="100"/>
      <c r="Q64" s="100"/>
      <c r="R64" s="103"/>
      <c r="S64" s="103"/>
      <c r="T64" s="100"/>
      <c r="U64" s="100"/>
      <c r="V64" s="103"/>
      <c r="W64" s="103"/>
      <c r="X64" s="100">
        <f>AB64</f>
        <v>0</v>
      </c>
      <c r="Y64" s="100">
        <f>AC64</f>
        <v>0</v>
      </c>
      <c r="Z64" s="103">
        <f>Y64-X64</f>
        <v>0</v>
      </c>
      <c r="AA64" s="103"/>
      <c r="AB64" s="100"/>
      <c r="AC64" s="100"/>
      <c r="AD64" s="103">
        <f>AC64-AB64</f>
        <v>0</v>
      </c>
      <c r="AE64" s="103"/>
      <c r="AF64" s="100"/>
      <c r="AG64" s="100"/>
      <c r="AH64" s="103"/>
      <c r="AI64" s="100"/>
      <c r="AJ64" s="100"/>
      <c r="AK64" s="103">
        <f>AJ64-AI64</f>
        <v>0</v>
      </c>
      <c r="AL64" s="103"/>
      <c r="AM64" s="100"/>
      <c r="AN64" s="100"/>
      <c r="AO64" s="103">
        <f>AN64-AM64</f>
        <v>0</v>
      </c>
      <c r="AP64" s="103"/>
      <c r="AQ64" s="103"/>
      <c r="AR64" s="103"/>
      <c r="AS64" s="103"/>
      <c r="AT64" s="103"/>
      <c r="AU64" s="100"/>
      <c r="AV64" s="100"/>
      <c r="AW64" s="103">
        <f>AV64-AU64</f>
        <v>0</v>
      </c>
      <c r="AX64" s="103"/>
      <c r="AY64" s="100"/>
      <c r="AZ64" s="100"/>
      <c r="BA64" s="103"/>
      <c r="BB64" s="103"/>
      <c r="BC64" s="100"/>
      <c r="BD64" s="100"/>
      <c r="BE64" s="103"/>
      <c r="BF64" s="103"/>
      <c r="BG64" s="100"/>
      <c r="BH64" s="100"/>
      <c r="BI64" s="103"/>
      <c r="BJ64" s="103"/>
      <c r="BK64" s="100">
        <v>5.7290000000000001</v>
      </c>
      <c r="BL64" s="100">
        <v>5.7290000000000001</v>
      </c>
      <c r="BM64" s="103">
        <f>BL64-BK64</f>
        <v>0</v>
      </c>
      <c r="BN64" s="103"/>
      <c r="BO64" s="100"/>
      <c r="BP64" s="100"/>
      <c r="BQ64" s="103">
        <f>BP64-BO64</f>
        <v>0</v>
      </c>
      <c r="BR64" s="103"/>
      <c r="BS64" s="100"/>
      <c r="BT64" s="100"/>
      <c r="BU64" s="103"/>
      <c r="BV64" s="103"/>
      <c r="BW64" s="100"/>
      <c r="BX64" s="100"/>
      <c r="BY64" s="103"/>
      <c r="BZ64" s="103"/>
      <c r="CA64" s="100"/>
      <c r="CB64" s="100"/>
      <c r="CC64" s="103"/>
      <c r="CD64" s="103"/>
      <c r="CE64" s="100"/>
      <c r="CF64" s="100"/>
      <c r="CG64" s="103"/>
      <c r="CH64" s="103"/>
      <c r="CI64" s="100"/>
      <c r="CJ64" s="100"/>
      <c r="CK64" s="103"/>
      <c r="CL64" s="139"/>
      <c r="CM64" s="139"/>
      <c r="CN64" s="139"/>
      <c r="CO64" s="139"/>
      <c r="CP64" s="139"/>
      <c r="CQ64" s="14"/>
      <c r="CR64" s="14"/>
      <c r="CS64" s="167"/>
      <c r="CT64" s="168"/>
      <c r="CU64" s="13"/>
      <c r="CV64" s="13"/>
      <c r="CW64" s="167"/>
      <c r="CX64" s="168"/>
      <c r="CY64" s="13"/>
      <c r="CZ64" s="13"/>
      <c r="DA64" s="167"/>
      <c r="DB64" s="168"/>
    </row>
    <row r="65" spans="1:106" ht="14.25" customHeight="1">
      <c r="A65" s="213"/>
      <c r="B65" s="212" t="s">
        <v>289</v>
      </c>
      <c r="C65" s="142">
        <v>15.5</v>
      </c>
      <c r="D65" s="100">
        <f t="shared" si="61"/>
        <v>30.926000000000002</v>
      </c>
      <c r="E65" s="100">
        <f t="shared" si="63"/>
        <v>33.71</v>
      </c>
      <c r="F65" s="109">
        <f t="shared" si="35"/>
        <v>2.7839999999999989</v>
      </c>
      <c r="G65" s="109">
        <f t="shared" si="64"/>
        <v>1.0900213412662485</v>
      </c>
      <c r="H65" s="100">
        <v>18.291</v>
      </c>
      <c r="I65" s="100">
        <v>23.192</v>
      </c>
      <c r="J65" s="103">
        <f t="shared" si="9"/>
        <v>4.9009999999999998</v>
      </c>
      <c r="K65" s="103"/>
      <c r="L65" s="100"/>
      <c r="M65" s="100"/>
      <c r="N65" s="103"/>
      <c r="O65" s="103"/>
      <c r="P65" s="100"/>
      <c r="Q65" s="100"/>
      <c r="R65" s="103"/>
      <c r="S65" s="103"/>
      <c r="T65" s="100"/>
      <c r="U65" s="100"/>
      <c r="V65" s="103"/>
      <c r="W65" s="103"/>
      <c r="X65" s="100">
        <f t="shared" si="62"/>
        <v>0</v>
      </c>
      <c r="Y65" s="100">
        <f t="shared" si="62"/>
        <v>0</v>
      </c>
      <c r="Z65" s="103">
        <f t="shared" si="40"/>
        <v>0</v>
      </c>
      <c r="AA65" s="103"/>
      <c r="AB65" s="100"/>
      <c r="AC65" s="100"/>
      <c r="AD65" s="103">
        <f t="shared" si="41"/>
        <v>0</v>
      </c>
      <c r="AE65" s="103"/>
      <c r="AF65" s="100"/>
      <c r="AG65" s="100"/>
      <c r="AH65" s="103"/>
      <c r="AI65" s="100"/>
      <c r="AJ65" s="100"/>
      <c r="AK65" s="103">
        <f>AJ65-AI65</f>
        <v>0</v>
      </c>
      <c r="AL65" s="103"/>
      <c r="AM65" s="100"/>
      <c r="AN65" s="100"/>
      <c r="AO65" s="103">
        <f>AN65-AM65</f>
        <v>0</v>
      </c>
      <c r="AP65" s="103"/>
      <c r="AQ65" s="103"/>
      <c r="AR65" s="103"/>
      <c r="AS65" s="103"/>
      <c r="AT65" s="103"/>
      <c r="AU65" s="100"/>
      <c r="AV65" s="100"/>
      <c r="AW65" s="103">
        <f>AV65-AU65</f>
        <v>0</v>
      </c>
      <c r="AX65" s="103"/>
      <c r="AY65" s="100"/>
      <c r="AZ65" s="100"/>
      <c r="BA65" s="103"/>
      <c r="BB65" s="103"/>
      <c r="BC65" s="100"/>
      <c r="BD65" s="100"/>
      <c r="BE65" s="103"/>
      <c r="BF65" s="103"/>
      <c r="BG65" s="100"/>
      <c r="BH65" s="100"/>
      <c r="BI65" s="103"/>
      <c r="BJ65" s="103"/>
      <c r="BK65" s="100">
        <v>12.635</v>
      </c>
      <c r="BL65" s="100">
        <v>10.518000000000001</v>
      </c>
      <c r="BM65" s="103">
        <f t="shared" si="50"/>
        <v>-2.1169999999999991</v>
      </c>
      <c r="BN65" s="103"/>
      <c r="BO65" s="100"/>
      <c r="BP65" s="100"/>
      <c r="BQ65" s="103">
        <f t="shared" si="51"/>
        <v>0</v>
      </c>
      <c r="BR65" s="103"/>
      <c r="BS65" s="100"/>
      <c r="BT65" s="100"/>
      <c r="BU65" s="103"/>
      <c r="BV65" s="103"/>
      <c r="BW65" s="100"/>
      <c r="BX65" s="100"/>
      <c r="BY65" s="103"/>
      <c r="BZ65" s="103"/>
      <c r="CA65" s="100"/>
      <c r="CB65" s="100"/>
      <c r="CC65" s="103"/>
      <c r="CD65" s="103"/>
      <c r="CE65" s="100"/>
      <c r="CF65" s="100"/>
      <c r="CG65" s="103"/>
      <c r="CH65" s="103"/>
      <c r="CI65" s="100"/>
      <c r="CJ65" s="100"/>
      <c r="CK65" s="103"/>
      <c r="CL65" s="139"/>
      <c r="CM65" s="139"/>
      <c r="CN65" s="139"/>
      <c r="CO65" s="139"/>
      <c r="CP65" s="139"/>
      <c r="CQ65" s="14"/>
      <c r="CR65" s="14"/>
      <c r="CS65" s="167"/>
      <c r="CT65" s="168"/>
      <c r="CU65" s="13"/>
      <c r="CV65" s="13"/>
      <c r="CW65" s="167"/>
      <c r="CX65" s="168"/>
      <c r="CY65" s="13"/>
      <c r="CZ65" s="13"/>
      <c r="DA65" s="167"/>
      <c r="DB65" s="168"/>
    </row>
    <row r="66" spans="1:106" ht="14.25" customHeight="1">
      <c r="A66" s="213"/>
      <c r="B66" s="212" t="s">
        <v>459</v>
      </c>
      <c r="C66" s="142">
        <v>5</v>
      </c>
      <c r="D66" s="100">
        <f t="shared" si="61"/>
        <v>19.349</v>
      </c>
      <c r="E66" s="55">
        <f t="shared" si="63"/>
        <v>32.107700000000001</v>
      </c>
      <c r="F66" s="109">
        <f t="shared" si="35"/>
        <v>12.758700000000001</v>
      </c>
      <c r="G66" s="109">
        <f t="shared" si="64"/>
        <v>1.6593984185229211</v>
      </c>
      <c r="H66" s="100">
        <v>7.2539999999999996</v>
      </c>
      <c r="I66" s="100">
        <v>12.09</v>
      </c>
      <c r="J66" s="103">
        <f t="shared" si="9"/>
        <v>4.8360000000000003</v>
      </c>
      <c r="K66" s="103"/>
      <c r="L66" s="100"/>
      <c r="M66" s="100"/>
      <c r="N66" s="103">
        <v>0</v>
      </c>
      <c r="O66" s="103"/>
      <c r="P66" s="100"/>
      <c r="Q66" s="100"/>
      <c r="R66" s="103">
        <v>0</v>
      </c>
      <c r="S66" s="103"/>
      <c r="T66" s="100"/>
      <c r="U66" s="100"/>
      <c r="V66" s="103"/>
      <c r="W66" s="103"/>
      <c r="X66" s="100">
        <f t="shared" si="62"/>
        <v>0</v>
      </c>
      <c r="Y66" s="100">
        <f t="shared" si="62"/>
        <v>0</v>
      </c>
      <c r="Z66" s="103">
        <f t="shared" si="40"/>
        <v>0</v>
      </c>
      <c r="AA66" s="103"/>
      <c r="AB66" s="100"/>
      <c r="AC66" s="100"/>
      <c r="AD66" s="103">
        <f t="shared" si="41"/>
        <v>0</v>
      </c>
      <c r="AE66" s="103"/>
      <c r="AF66" s="100"/>
      <c r="AG66" s="100"/>
      <c r="AH66" s="103"/>
      <c r="AI66" s="100"/>
      <c r="AJ66" s="100"/>
      <c r="AK66" s="103">
        <v>0</v>
      </c>
      <c r="AL66" s="103"/>
      <c r="AM66" s="100"/>
      <c r="AN66" s="100"/>
      <c r="AO66" s="103">
        <v>0</v>
      </c>
      <c r="AP66" s="103"/>
      <c r="AQ66" s="103"/>
      <c r="AR66" s="103"/>
      <c r="AS66" s="103"/>
      <c r="AT66" s="103"/>
      <c r="AU66" s="100"/>
      <c r="AV66" s="100"/>
      <c r="AW66" s="103">
        <f>AV66-AU66</f>
        <v>0</v>
      </c>
      <c r="AX66" s="103"/>
      <c r="AY66" s="100"/>
      <c r="AZ66" s="100"/>
      <c r="BA66" s="103"/>
      <c r="BB66" s="103"/>
      <c r="BC66" s="100"/>
      <c r="BD66" s="100"/>
      <c r="BE66" s="103">
        <v>0</v>
      </c>
      <c r="BF66" s="103"/>
      <c r="BG66" s="100"/>
      <c r="BH66" s="100"/>
      <c r="BI66" s="103">
        <v>0</v>
      </c>
      <c r="BJ66" s="103"/>
      <c r="BK66" s="100">
        <v>12.095000000000001</v>
      </c>
      <c r="BL66" s="100">
        <v>20.017700000000001</v>
      </c>
      <c r="BM66" s="103">
        <f t="shared" si="50"/>
        <v>7.9227000000000007</v>
      </c>
      <c r="BN66" s="103"/>
      <c r="BO66" s="100"/>
      <c r="BP66" s="100"/>
      <c r="BQ66" s="103">
        <f t="shared" si="51"/>
        <v>0</v>
      </c>
      <c r="BR66" s="103"/>
      <c r="BS66" s="100"/>
      <c r="BT66" s="100"/>
      <c r="BU66" s="103"/>
      <c r="BV66" s="103"/>
      <c r="BW66" s="100"/>
      <c r="BX66" s="100"/>
      <c r="BY66" s="103">
        <v>0</v>
      </c>
      <c r="BZ66" s="103"/>
      <c r="CA66" s="100"/>
      <c r="CB66" s="100"/>
      <c r="CC66" s="103"/>
      <c r="CD66" s="103"/>
      <c r="CE66" s="100"/>
      <c r="CF66" s="100"/>
      <c r="CG66" s="103">
        <v>0</v>
      </c>
      <c r="CH66" s="103"/>
      <c r="CI66" s="100"/>
      <c r="CJ66" s="100"/>
      <c r="CK66" s="103">
        <v>0</v>
      </c>
      <c r="CL66" s="139"/>
      <c r="CM66" s="139"/>
      <c r="CN66" s="139"/>
      <c r="CO66" s="139">
        <v>0</v>
      </c>
      <c r="CP66" s="139"/>
      <c r="CQ66" s="14"/>
      <c r="CR66" s="14"/>
      <c r="CS66" s="167"/>
      <c r="CT66" s="168"/>
      <c r="CU66" s="13"/>
      <c r="CV66" s="13"/>
      <c r="CW66" s="167"/>
      <c r="CX66" s="168"/>
      <c r="CY66" s="13"/>
      <c r="CZ66" s="13"/>
      <c r="DA66" s="167">
        <v>0</v>
      </c>
      <c r="DB66" s="168"/>
    </row>
    <row r="67" spans="1:106" ht="14.25" customHeight="1">
      <c r="A67" s="213"/>
      <c r="B67" s="212" t="s">
        <v>290</v>
      </c>
      <c r="C67" s="142"/>
      <c r="D67" s="100">
        <f t="shared" si="61"/>
        <v>0</v>
      </c>
      <c r="E67" s="100">
        <f t="shared" si="63"/>
        <v>0.32700000000000001</v>
      </c>
      <c r="F67" s="109">
        <f t="shared" si="35"/>
        <v>0.32700000000000001</v>
      </c>
      <c r="G67" s="109" t="e">
        <f t="shared" si="64"/>
        <v>#DIV/0!</v>
      </c>
      <c r="H67" s="100">
        <v>0</v>
      </c>
      <c r="I67" s="100">
        <v>0.32700000000000001</v>
      </c>
      <c r="J67" s="103"/>
      <c r="K67" s="103"/>
      <c r="L67" s="100"/>
      <c r="M67" s="100"/>
      <c r="N67" s="103"/>
      <c r="O67" s="103"/>
      <c r="P67" s="100"/>
      <c r="Q67" s="100"/>
      <c r="R67" s="103"/>
      <c r="S67" s="103"/>
      <c r="T67" s="100"/>
      <c r="U67" s="100"/>
      <c r="V67" s="103"/>
      <c r="W67" s="103"/>
      <c r="X67" s="100"/>
      <c r="Y67" s="100"/>
      <c r="Z67" s="103"/>
      <c r="AA67" s="103"/>
      <c r="AB67" s="100"/>
      <c r="AC67" s="100"/>
      <c r="AD67" s="103"/>
      <c r="AE67" s="103"/>
      <c r="AF67" s="100"/>
      <c r="AG67" s="100"/>
      <c r="AH67" s="103"/>
      <c r="AI67" s="100"/>
      <c r="AJ67" s="100"/>
      <c r="AK67" s="103"/>
      <c r="AL67" s="103"/>
      <c r="AM67" s="100"/>
      <c r="AN67" s="100"/>
      <c r="AO67" s="103"/>
      <c r="AP67" s="103"/>
      <c r="AQ67" s="103"/>
      <c r="AR67" s="103"/>
      <c r="AS67" s="103"/>
      <c r="AT67" s="103"/>
      <c r="AU67" s="100"/>
      <c r="AV67" s="100"/>
      <c r="AW67" s="103"/>
      <c r="AX67" s="103"/>
      <c r="AY67" s="100"/>
      <c r="AZ67" s="100"/>
      <c r="BA67" s="103"/>
      <c r="BB67" s="103"/>
      <c r="BC67" s="100"/>
      <c r="BD67" s="100"/>
      <c r="BE67" s="103"/>
      <c r="BF67" s="103"/>
      <c r="BG67" s="100"/>
      <c r="BH67" s="100"/>
      <c r="BI67" s="103"/>
      <c r="BJ67" s="103"/>
      <c r="BK67" s="100"/>
      <c r="BL67" s="100"/>
      <c r="BM67" s="103"/>
      <c r="BN67" s="103"/>
      <c r="BO67" s="100"/>
      <c r="BP67" s="100"/>
      <c r="BQ67" s="103"/>
      <c r="BR67" s="103"/>
      <c r="BS67" s="100"/>
      <c r="BT67" s="100"/>
      <c r="BU67" s="103"/>
      <c r="BV67" s="103"/>
      <c r="BW67" s="100"/>
      <c r="BX67" s="100"/>
      <c r="BY67" s="103"/>
      <c r="BZ67" s="103"/>
      <c r="CA67" s="100"/>
      <c r="CB67" s="100"/>
      <c r="CC67" s="103"/>
      <c r="CD67" s="103"/>
      <c r="CE67" s="100"/>
      <c r="CF67" s="100"/>
      <c r="CG67" s="103"/>
      <c r="CH67" s="103"/>
      <c r="CI67" s="100"/>
      <c r="CJ67" s="100"/>
      <c r="CK67" s="103"/>
      <c r="CL67" s="139"/>
      <c r="CM67" s="139"/>
      <c r="CN67" s="139"/>
      <c r="CO67" s="139"/>
      <c r="CP67" s="139"/>
      <c r="CQ67" s="14"/>
      <c r="CR67" s="14"/>
      <c r="CS67" s="167"/>
      <c r="CT67" s="168"/>
      <c r="CU67" s="13"/>
      <c r="CV67" s="13"/>
      <c r="CW67" s="167"/>
      <c r="CX67" s="168"/>
      <c r="CY67" s="13"/>
      <c r="CZ67" s="13"/>
      <c r="DA67" s="167"/>
      <c r="DB67" s="168"/>
    </row>
    <row r="68" spans="1:106" ht="14.25" hidden="1" customHeight="1">
      <c r="A68" s="213"/>
      <c r="B68" s="212" t="s">
        <v>460</v>
      </c>
      <c r="C68" s="142"/>
      <c r="D68" s="100">
        <f t="shared" si="61"/>
        <v>0</v>
      </c>
      <c r="E68" s="100">
        <f t="shared" si="63"/>
        <v>0</v>
      </c>
      <c r="F68" s="109">
        <f t="shared" si="35"/>
        <v>0</v>
      </c>
      <c r="G68" s="109">
        <v>0</v>
      </c>
      <c r="H68" s="100"/>
      <c r="I68" s="100"/>
      <c r="J68" s="103">
        <v>0</v>
      </c>
      <c r="K68" s="103"/>
      <c r="L68" s="100"/>
      <c r="M68" s="100"/>
      <c r="N68" s="103">
        <v>0</v>
      </c>
      <c r="O68" s="103"/>
      <c r="P68" s="100"/>
      <c r="Q68" s="100"/>
      <c r="R68" s="103">
        <v>0</v>
      </c>
      <c r="S68" s="103"/>
      <c r="T68" s="100"/>
      <c r="U68" s="100"/>
      <c r="V68" s="103"/>
      <c r="W68" s="103"/>
      <c r="X68" s="100"/>
      <c r="Y68" s="100"/>
      <c r="Z68" s="103">
        <f t="shared" ref="Z68:Z80" si="65">Y68-X68</f>
        <v>0</v>
      </c>
      <c r="AA68" s="103"/>
      <c r="AB68" s="100"/>
      <c r="AC68" s="100"/>
      <c r="AD68" s="103">
        <v>0</v>
      </c>
      <c r="AE68" s="103"/>
      <c r="AF68" s="100"/>
      <c r="AG68" s="100"/>
      <c r="AH68" s="103"/>
      <c r="AI68" s="100"/>
      <c r="AJ68" s="100"/>
      <c r="AK68" s="103">
        <v>0</v>
      </c>
      <c r="AL68" s="103"/>
      <c r="AM68" s="100"/>
      <c r="AN68" s="100"/>
      <c r="AO68" s="103">
        <v>0</v>
      </c>
      <c r="AP68" s="103"/>
      <c r="AQ68" s="103"/>
      <c r="AR68" s="103"/>
      <c r="AS68" s="103"/>
      <c r="AT68" s="103"/>
      <c r="AU68" s="100"/>
      <c r="AV68" s="100"/>
      <c r="AW68" s="103"/>
      <c r="AX68" s="103"/>
      <c r="AY68" s="100"/>
      <c r="AZ68" s="100"/>
      <c r="BA68" s="103"/>
      <c r="BB68" s="103"/>
      <c r="BC68" s="100"/>
      <c r="BD68" s="100"/>
      <c r="BE68" s="103">
        <v>0</v>
      </c>
      <c r="BF68" s="103"/>
      <c r="BG68" s="100"/>
      <c r="BH68" s="100"/>
      <c r="BI68" s="103">
        <v>0</v>
      </c>
      <c r="BJ68" s="103"/>
      <c r="BK68" s="100"/>
      <c r="BL68" s="100"/>
      <c r="BM68" s="103">
        <f t="shared" ref="BM68:BM90" si="66">BL68-BK68</f>
        <v>0</v>
      </c>
      <c r="BN68" s="103"/>
      <c r="BO68" s="100"/>
      <c r="BP68" s="100"/>
      <c r="BQ68" s="103">
        <f t="shared" ref="BQ68:BQ90" si="67">BP68-BO68</f>
        <v>0</v>
      </c>
      <c r="BR68" s="103"/>
      <c r="BS68" s="100"/>
      <c r="BT68" s="100"/>
      <c r="BU68" s="103"/>
      <c r="BV68" s="103"/>
      <c r="BW68" s="100"/>
      <c r="BX68" s="100"/>
      <c r="BY68" s="103">
        <v>0</v>
      </c>
      <c r="BZ68" s="103"/>
      <c r="CA68" s="100"/>
      <c r="CB68" s="100"/>
      <c r="CC68" s="103"/>
      <c r="CD68" s="103"/>
      <c r="CE68" s="100"/>
      <c r="CF68" s="100"/>
      <c r="CG68" s="103">
        <v>0</v>
      </c>
      <c r="CH68" s="103"/>
      <c r="CI68" s="100"/>
      <c r="CJ68" s="100"/>
      <c r="CK68" s="103">
        <v>0</v>
      </c>
      <c r="CL68" s="139"/>
      <c r="CM68" s="139"/>
      <c r="CN68" s="139"/>
      <c r="CO68" s="139">
        <v>0</v>
      </c>
      <c r="CP68" s="139"/>
      <c r="CQ68" s="14"/>
      <c r="CR68" s="14"/>
      <c r="CS68" s="167"/>
      <c r="CT68" s="168"/>
      <c r="CU68" s="13"/>
      <c r="CV68" s="13"/>
      <c r="CW68" s="167"/>
      <c r="CX68" s="168"/>
      <c r="CY68" s="13"/>
      <c r="CZ68" s="13"/>
      <c r="DA68" s="167">
        <v>0</v>
      </c>
      <c r="DB68" s="168"/>
    </row>
    <row r="69" spans="1:106" ht="14.25" customHeight="1">
      <c r="A69" s="213"/>
      <c r="B69" s="212" t="s">
        <v>334</v>
      </c>
      <c r="C69" s="142">
        <v>38.9</v>
      </c>
      <c r="D69" s="100">
        <f t="shared" si="61"/>
        <v>38.94</v>
      </c>
      <c r="E69" s="100">
        <f t="shared" si="63"/>
        <v>47.117999999999995</v>
      </c>
      <c r="F69" s="109"/>
      <c r="G69" s="109">
        <v>0</v>
      </c>
      <c r="H69" s="100">
        <v>18.09</v>
      </c>
      <c r="I69" s="100">
        <v>18.071999999999999</v>
      </c>
      <c r="J69" s="103">
        <v>0</v>
      </c>
      <c r="K69" s="103"/>
      <c r="L69" s="100"/>
      <c r="M69" s="100"/>
      <c r="N69" s="103">
        <v>0</v>
      </c>
      <c r="O69" s="103"/>
      <c r="P69" s="100"/>
      <c r="Q69" s="100"/>
      <c r="R69" s="103">
        <v>0</v>
      </c>
      <c r="S69" s="103"/>
      <c r="T69" s="100"/>
      <c r="U69" s="100"/>
      <c r="V69" s="103">
        <v>0</v>
      </c>
      <c r="W69" s="103"/>
      <c r="X69" s="100"/>
      <c r="Y69" s="100"/>
      <c r="Z69" s="103">
        <f t="shared" si="65"/>
        <v>0</v>
      </c>
      <c r="AA69" s="103"/>
      <c r="AB69" s="100"/>
      <c r="AC69" s="100"/>
      <c r="AD69" s="103">
        <f t="shared" ref="AD69:AD83" si="68">AC69-AB69</f>
        <v>0</v>
      </c>
      <c r="AE69" s="103"/>
      <c r="AF69" s="100"/>
      <c r="AG69" s="100"/>
      <c r="AH69" s="103"/>
      <c r="AI69" s="100"/>
      <c r="AJ69" s="100"/>
      <c r="AK69" s="103">
        <v>0</v>
      </c>
      <c r="AL69" s="103"/>
      <c r="AM69" s="100"/>
      <c r="AN69" s="100"/>
      <c r="AO69" s="103">
        <v>0</v>
      </c>
      <c r="AP69" s="103"/>
      <c r="AQ69" s="103"/>
      <c r="AR69" s="103"/>
      <c r="AS69" s="103"/>
      <c r="AT69" s="103"/>
      <c r="AU69" s="100"/>
      <c r="AV69" s="100"/>
      <c r="AW69" s="103">
        <v>0</v>
      </c>
      <c r="AX69" s="103"/>
      <c r="AY69" s="100"/>
      <c r="AZ69" s="100"/>
      <c r="BA69" s="103">
        <v>0</v>
      </c>
      <c r="BB69" s="103"/>
      <c r="BC69" s="100"/>
      <c r="BD69" s="100"/>
      <c r="BE69" s="103">
        <v>0</v>
      </c>
      <c r="BF69" s="103"/>
      <c r="BG69" s="100"/>
      <c r="BH69" s="100"/>
      <c r="BI69" s="103">
        <v>0</v>
      </c>
      <c r="BJ69" s="103"/>
      <c r="BK69" s="100">
        <v>20.85</v>
      </c>
      <c r="BL69" s="100">
        <v>29.045999999999999</v>
      </c>
      <c r="BM69" s="103">
        <f t="shared" si="66"/>
        <v>8.195999999999998</v>
      </c>
      <c r="BN69" s="103"/>
      <c r="BO69" s="100"/>
      <c r="BP69" s="100"/>
      <c r="BQ69" s="103">
        <f t="shared" si="67"/>
        <v>0</v>
      </c>
      <c r="BR69" s="103"/>
      <c r="BS69" s="100"/>
      <c r="BT69" s="100"/>
      <c r="BU69" s="103"/>
      <c r="BV69" s="103"/>
      <c r="BW69" s="100"/>
      <c r="BX69" s="100"/>
      <c r="BY69" s="103">
        <v>0</v>
      </c>
      <c r="BZ69" s="103"/>
      <c r="CA69" s="100"/>
      <c r="CB69" s="100"/>
      <c r="CC69" s="103"/>
      <c r="CD69" s="103"/>
      <c r="CE69" s="100"/>
      <c r="CF69" s="100"/>
      <c r="CG69" s="103">
        <v>0</v>
      </c>
      <c r="CH69" s="103"/>
      <c r="CI69" s="100"/>
      <c r="CJ69" s="100"/>
      <c r="CK69" s="103">
        <v>0</v>
      </c>
      <c r="CL69" s="139"/>
      <c r="CM69" s="139"/>
      <c r="CN69" s="139"/>
      <c r="CO69" s="139">
        <v>0</v>
      </c>
      <c r="CP69" s="139"/>
      <c r="CQ69" s="14"/>
      <c r="CR69" s="14"/>
      <c r="CS69" s="167"/>
      <c r="CT69" s="168"/>
      <c r="CU69" s="13"/>
      <c r="CV69" s="13"/>
      <c r="CW69" s="167"/>
      <c r="CX69" s="168"/>
      <c r="CY69" s="13"/>
      <c r="CZ69" s="13"/>
      <c r="DA69" s="167">
        <v>0</v>
      </c>
      <c r="DB69" s="168"/>
    </row>
    <row r="70" spans="1:106" ht="14.25" customHeight="1">
      <c r="A70" s="213"/>
      <c r="B70" s="212" t="s">
        <v>291</v>
      </c>
      <c r="C70" s="142">
        <v>3.6</v>
      </c>
      <c r="D70" s="100">
        <f t="shared" si="61"/>
        <v>8.07</v>
      </c>
      <c r="E70" s="100">
        <f t="shared" si="63"/>
        <v>8.07</v>
      </c>
      <c r="F70" s="109">
        <f t="shared" ref="F70:F88" si="69">E70-D70</f>
        <v>0</v>
      </c>
      <c r="G70" s="109">
        <f>E70/D70</f>
        <v>1</v>
      </c>
      <c r="H70" s="100"/>
      <c r="I70" s="100">
        <v>0</v>
      </c>
      <c r="J70" s="103">
        <f t="shared" ref="J70:J88" si="70">I70-H70</f>
        <v>0</v>
      </c>
      <c r="K70" s="103"/>
      <c r="L70" s="100"/>
      <c r="M70" s="100"/>
      <c r="N70" s="103">
        <f t="shared" ref="N70:N83" si="71">M70-L70</f>
        <v>0</v>
      </c>
      <c r="O70" s="103"/>
      <c r="P70" s="100"/>
      <c r="Q70" s="100"/>
      <c r="R70" s="103">
        <f t="shared" ref="R70:R83" si="72">Q70-P70</f>
        <v>0</v>
      </c>
      <c r="S70" s="103"/>
      <c r="T70" s="100"/>
      <c r="U70" s="100"/>
      <c r="V70" s="103">
        <f t="shared" ref="V70:V80" si="73">U70-T70</f>
        <v>0</v>
      </c>
      <c r="W70" s="103"/>
      <c r="X70" s="100">
        <f t="shared" ref="X70:Y88" si="74">AB70</f>
        <v>0</v>
      </c>
      <c r="Y70" s="100">
        <f t="shared" si="74"/>
        <v>0</v>
      </c>
      <c r="Z70" s="103">
        <f t="shared" si="65"/>
        <v>0</v>
      </c>
      <c r="AA70" s="103"/>
      <c r="AB70" s="100"/>
      <c r="AC70" s="100"/>
      <c r="AD70" s="103">
        <f t="shared" si="68"/>
        <v>0</v>
      </c>
      <c r="AE70" s="103"/>
      <c r="AF70" s="100"/>
      <c r="AG70" s="100"/>
      <c r="AH70" s="103">
        <f t="shared" ref="AH70:AH80" si="75">AG70-AF70</f>
        <v>0</v>
      </c>
      <c r="AI70" s="100"/>
      <c r="AJ70" s="100"/>
      <c r="AK70" s="103">
        <f t="shared" ref="AK70:AK80" si="76">AJ70-AI70</f>
        <v>0</v>
      </c>
      <c r="AL70" s="103"/>
      <c r="AM70" s="100"/>
      <c r="AN70" s="100"/>
      <c r="AO70" s="103">
        <f t="shared" ref="AO70:AO83" si="77">AN70-AM70</f>
        <v>0</v>
      </c>
      <c r="AP70" s="103"/>
      <c r="AQ70" s="103"/>
      <c r="AR70" s="103"/>
      <c r="AS70" s="103">
        <f t="shared" ref="AS70:AS80" si="78">AR70-AQ70</f>
        <v>0</v>
      </c>
      <c r="AT70" s="103"/>
      <c r="AU70" s="100"/>
      <c r="AV70" s="100"/>
      <c r="AW70" s="103">
        <f t="shared" ref="AW70:AW80" si="79">AV70-AU70</f>
        <v>0</v>
      </c>
      <c r="AX70" s="103"/>
      <c r="AY70" s="100"/>
      <c r="AZ70" s="100"/>
      <c r="BA70" s="103">
        <f t="shared" ref="BA70:BA80" si="80">AZ70-AY70</f>
        <v>0</v>
      </c>
      <c r="BB70" s="103"/>
      <c r="BC70" s="100"/>
      <c r="BD70" s="100"/>
      <c r="BE70" s="103">
        <f t="shared" ref="BE70:BE80" si="81">BD70-BC70</f>
        <v>0</v>
      </c>
      <c r="BF70" s="103"/>
      <c r="BG70" s="100"/>
      <c r="BH70" s="100"/>
      <c r="BI70" s="103">
        <f t="shared" ref="BI70:BI83" si="82">BH70-BG70</f>
        <v>0</v>
      </c>
      <c r="BJ70" s="103"/>
      <c r="BK70" s="100">
        <v>8.07</v>
      </c>
      <c r="BL70" s="100">
        <v>8.07</v>
      </c>
      <c r="BM70" s="103">
        <f t="shared" si="66"/>
        <v>0</v>
      </c>
      <c r="BN70" s="103"/>
      <c r="BO70" s="100"/>
      <c r="BP70" s="100"/>
      <c r="BQ70" s="103">
        <f t="shared" si="67"/>
        <v>0</v>
      </c>
      <c r="BR70" s="103"/>
      <c r="BS70" s="100"/>
      <c r="BT70" s="100"/>
      <c r="BU70" s="103">
        <f t="shared" ref="BU70:BU80" si="83">BT70-BS70</f>
        <v>0</v>
      </c>
      <c r="BV70" s="103"/>
      <c r="BW70" s="100"/>
      <c r="BX70" s="100"/>
      <c r="BY70" s="103">
        <f t="shared" ref="BY70:BY80" si="84">BX70-BW70</f>
        <v>0</v>
      </c>
      <c r="BZ70" s="103"/>
      <c r="CA70" s="100"/>
      <c r="CB70" s="100"/>
      <c r="CC70" s="103">
        <f t="shared" ref="CC70:CC80" si="85">CB70-CA70</f>
        <v>0</v>
      </c>
      <c r="CD70" s="103"/>
      <c r="CE70" s="100"/>
      <c r="CF70" s="100"/>
      <c r="CG70" s="103">
        <f t="shared" ref="CG70:CG83" si="86">CF70-CE70</f>
        <v>0</v>
      </c>
      <c r="CH70" s="103"/>
      <c r="CI70" s="100"/>
      <c r="CJ70" s="100"/>
      <c r="CK70" s="103">
        <f t="shared" ref="CK70:CK80" si="87">CJ70-CI70</f>
        <v>0</v>
      </c>
      <c r="CL70" s="139"/>
      <c r="CM70" s="139"/>
      <c r="CN70" s="139"/>
      <c r="CO70" s="139">
        <f t="shared" ref="CO70:CO80" si="88">CN70-CM70</f>
        <v>0</v>
      </c>
      <c r="CP70" s="139"/>
      <c r="CQ70" s="14"/>
      <c r="CR70" s="14"/>
      <c r="CS70" s="167">
        <f t="shared" ref="CS70:CS80" si="89">CR70-CQ70</f>
        <v>0</v>
      </c>
      <c r="CT70" s="168"/>
      <c r="CU70" s="13"/>
      <c r="CV70" s="13"/>
      <c r="CW70" s="167">
        <f t="shared" ref="CW70:CW80" si="90">CV70-CU70</f>
        <v>0</v>
      </c>
      <c r="CX70" s="168"/>
      <c r="CY70" s="13"/>
      <c r="CZ70" s="13"/>
      <c r="DA70" s="167">
        <f t="shared" ref="DA70:DA80" si="91">CZ70-CY70</f>
        <v>0</v>
      </c>
      <c r="DB70" s="168"/>
    </row>
    <row r="71" spans="1:106" s="205" customFormat="1" ht="14.25" hidden="1" customHeight="1">
      <c r="A71" s="236"/>
      <c r="B71" s="215" t="s">
        <v>292</v>
      </c>
      <c r="C71" s="216">
        <f>SUM(C72:C78)</f>
        <v>0</v>
      </c>
      <c r="D71" s="53">
        <f>SUM(D72:D78)</f>
        <v>0</v>
      </c>
      <c r="E71" s="53">
        <f>SUM(E72:E78)</f>
        <v>0</v>
      </c>
      <c r="F71" s="143">
        <f t="shared" si="69"/>
        <v>0</v>
      </c>
      <c r="G71" s="207" t="e">
        <f>E71/D71</f>
        <v>#DIV/0!</v>
      </c>
      <c r="H71" s="110">
        <f>SUM(H72:H78)</f>
        <v>0</v>
      </c>
      <c r="I71" s="110">
        <f>SUM(I72:I78)</f>
        <v>0</v>
      </c>
      <c r="J71" s="103">
        <f t="shared" si="70"/>
        <v>0</v>
      </c>
      <c r="K71" s="103"/>
      <c r="L71" s="110">
        <f>SUM(L72:L78)</f>
        <v>0</v>
      </c>
      <c r="M71" s="110">
        <f>SUM(M72:M78)</f>
        <v>0</v>
      </c>
      <c r="N71" s="143">
        <f t="shared" si="71"/>
        <v>0</v>
      </c>
      <c r="O71" s="143"/>
      <c r="P71" s="110">
        <f>SUM(P72:P78)</f>
        <v>0</v>
      </c>
      <c r="Q71" s="110">
        <f>SUM(Q72:Q78)</f>
        <v>0</v>
      </c>
      <c r="R71" s="143">
        <f t="shared" si="72"/>
        <v>0</v>
      </c>
      <c r="S71" s="143" t="e">
        <f>Q71/P71</f>
        <v>#DIV/0!</v>
      </c>
      <c r="T71" s="110">
        <f>SUM(T72:T78)</f>
        <v>0</v>
      </c>
      <c r="U71" s="110">
        <f>SUM(U72:U78)</f>
        <v>0</v>
      </c>
      <c r="V71" s="143">
        <f t="shared" si="73"/>
        <v>0</v>
      </c>
      <c r="W71" s="143"/>
      <c r="X71" s="110">
        <f t="shared" si="74"/>
        <v>0</v>
      </c>
      <c r="Y71" s="110">
        <f t="shared" si="74"/>
        <v>0</v>
      </c>
      <c r="Z71" s="143">
        <f t="shared" si="65"/>
        <v>0</v>
      </c>
      <c r="AA71" s="143"/>
      <c r="AB71" s="110">
        <f>SUM(AB72:AB78)</f>
        <v>0</v>
      </c>
      <c r="AC71" s="110">
        <f>SUM(AC72:AC78)</f>
        <v>0</v>
      </c>
      <c r="AD71" s="143">
        <f t="shared" si="68"/>
        <v>0</v>
      </c>
      <c r="AE71" s="143"/>
      <c r="AF71" s="110">
        <f>SUM(AF72:AF78)</f>
        <v>0</v>
      </c>
      <c r="AG71" s="110">
        <f>SUM(AG72:AG78)</f>
        <v>0</v>
      </c>
      <c r="AH71" s="143">
        <f t="shared" si="75"/>
        <v>0</v>
      </c>
      <c r="AI71" s="110">
        <f>SUM(AI72:AI78)</f>
        <v>0</v>
      </c>
      <c r="AJ71" s="110">
        <f>SUM(AJ72:AJ78)</f>
        <v>0</v>
      </c>
      <c r="AK71" s="143">
        <f t="shared" si="76"/>
        <v>0</v>
      </c>
      <c r="AL71" s="143"/>
      <c r="AM71" s="110">
        <f>SUM(AM72:AM78)</f>
        <v>0</v>
      </c>
      <c r="AN71" s="110">
        <f>SUM(AN72:AN78)</f>
        <v>0</v>
      </c>
      <c r="AO71" s="143">
        <f t="shared" si="77"/>
        <v>0</v>
      </c>
      <c r="AP71" s="143"/>
      <c r="AQ71" s="110">
        <f>SUM(AQ72:AQ78)</f>
        <v>0</v>
      </c>
      <c r="AR71" s="110">
        <f>SUM(AR72:AR78)</f>
        <v>0</v>
      </c>
      <c r="AS71" s="143">
        <f t="shared" si="78"/>
        <v>0</v>
      </c>
      <c r="AT71" s="143"/>
      <c r="AU71" s="110">
        <f>SUM(AU72:AU78)</f>
        <v>0</v>
      </c>
      <c r="AV71" s="110">
        <f>SUM(AV72:AV78)</f>
        <v>0</v>
      </c>
      <c r="AW71" s="143">
        <f t="shared" si="79"/>
        <v>0</v>
      </c>
      <c r="AX71" s="143"/>
      <c r="AY71" s="110">
        <f>SUM(AY72:AY78)</f>
        <v>0</v>
      </c>
      <c r="AZ71" s="110">
        <f>SUM(AZ72:AZ78)</f>
        <v>0</v>
      </c>
      <c r="BA71" s="143">
        <f t="shared" si="80"/>
        <v>0</v>
      </c>
      <c r="BB71" s="143"/>
      <c r="BC71" s="110">
        <f>SUM(BC72:BC78)</f>
        <v>0</v>
      </c>
      <c r="BD71" s="110">
        <f>SUM(BD72:BD78)</f>
        <v>0</v>
      </c>
      <c r="BE71" s="143">
        <f t="shared" si="81"/>
        <v>0</v>
      </c>
      <c r="BF71" s="143"/>
      <c r="BG71" s="110">
        <f>SUM(BG72:BG78)</f>
        <v>0</v>
      </c>
      <c r="BH71" s="110">
        <f>SUM(BH72:BH78)</f>
        <v>0</v>
      </c>
      <c r="BI71" s="143">
        <f t="shared" si="82"/>
        <v>0</v>
      </c>
      <c r="BJ71" s="143"/>
      <c r="BK71" s="110">
        <f>SUM(BK72:BK78)</f>
        <v>0</v>
      </c>
      <c r="BL71" s="110">
        <f>SUM(BL72:BL78)</f>
        <v>0</v>
      </c>
      <c r="BM71" s="143">
        <f t="shared" si="66"/>
        <v>0</v>
      </c>
      <c r="BN71" s="143"/>
      <c r="BO71" s="110">
        <f>SUM(BO72:BO78)</f>
        <v>0</v>
      </c>
      <c r="BP71" s="110">
        <f>SUM(BP72:BP78)</f>
        <v>0</v>
      </c>
      <c r="BQ71" s="143">
        <f t="shared" si="67"/>
        <v>0</v>
      </c>
      <c r="BR71" s="143"/>
      <c r="BS71" s="110">
        <f>SUM(BS72:BS78)</f>
        <v>0</v>
      </c>
      <c r="BT71" s="110">
        <f>SUM(BT72:BT78)</f>
        <v>0</v>
      </c>
      <c r="BU71" s="143">
        <f t="shared" si="83"/>
        <v>0</v>
      </c>
      <c r="BV71" s="143"/>
      <c r="BW71" s="110">
        <f>SUM(BW72:BW78)</f>
        <v>0</v>
      </c>
      <c r="BX71" s="110">
        <f>SUM(BX72:BX78)</f>
        <v>0</v>
      </c>
      <c r="BY71" s="143">
        <f t="shared" si="84"/>
        <v>0</v>
      </c>
      <c r="BZ71" s="143"/>
      <c r="CA71" s="110">
        <f>SUM(CA72:CA78)</f>
        <v>0</v>
      </c>
      <c r="CB71" s="110">
        <f>SUM(CB72:CB78)</f>
        <v>0</v>
      </c>
      <c r="CC71" s="143">
        <f t="shared" si="85"/>
        <v>0</v>
      </c>
      <c r="CD71" s="143"/>
      <c r="CE71" s="110">
        <f>SUM(CE72:CE78)</f>
        <v>0</v>
      </c>
      <c r="CF71" s="110">
        <f>SUM(CF72:CF78)</f>
        <v>0</v>
      </c>
      <c r="CG71" s="143">
        <f t="shared" si="86"/>
        <v>0</v>
      </c>
      <c r="CH71" s="143" t="e">
        <f>CF71/CE71</f>
        <v>#DIV/0!</v>
      </c>
      <c r="CI71" s="110">
        <f>SUM(CI72:CI78)</f>
        <v>0</v>
      </c>
      <c r="CJ71" s="110">
        <f>SUM(CJ72:CJ78)</f>
        <v>0</v>
      </c>
      <c r="CK71" s="143">
        <f t="shared" si="87"/>
        <v>0</v>
      </c>
      <c r="CL71" s="144" t="e">
        <f>CJ71/CI71</f>
        <v>#DIV/0!</v>
      </c>
      <c r="CM71" s="15">
        <f>SUM(CM72:CM78)</f>
        <v>0</v>
      </c>
      <c r="CN71" s="15">
        <f>SUM(CN72:CN78)</f>
        <v>0</v>
      </c>
      <c r="CO71" s="144">
        <f t="shared" si="88"/>
        <v>0</v>
      </c>
      <c r="CP71" s="144"/>
      <c r="CQ71" s="169">
        <f>SUM(CQ72:CQ78)</f>
        <v>0</v>
      </c>
      <c r="CR71" s="169">
        <f>SUM(CR72:CR78)</f>
        <v>0</v>
      </c>
      <c r="CS71" s="165">
        <f t="shared" si="89"/>
        <v>0</v>
      </c>
      <c r="CT71" s="166"/>
      <c r="CU71" s="169">
        <f>SUM(CU72:CU78)</f>
        <v>0</v>
      </c>
      <c r="CV71" s="169">
        <f>SUM(CV72:CV78)</f>
        <v>0</v>
      </c>
      <c r="CW71" s="165">
        <f t="shared" si="90"/>
        <v>0</v>
      </c>
      <c r="CX71" s="166"/>
      <c r="CY71" s="169">
        <f>SUM(CY72:CY78)</f>
        <v>0</v>
      </c>
      <c r="CZ71" s="169">
        <f>SUM(CZ72:CZ78)</f>
        <v>0</v>
      </c>
      <c r="DA71" s="165">
        <f t="shared" si="91"/>
        <v>0</v>
      </c>
      <c r="DB71" s="166"/>
    </row>
    <row r="72" spans="1:106" ht="14.25" hidden="1" customHeight="1">
      <c r="A72" s="213"/>
      <c r="B72" s="213" t="s">
        <v>293</v>
      </c>
      <c r="C72" s="138"/>
      <c r="D72" s="100">
        <f>H72+L72+P72+T72+X72+AI72+AM72+AQ72+AU72+BC72+BG72+BW72+CE72+CI72+CM72+CQ72+CU72+CY72+AY72+BK72+BS72</f>
        <v>0</v>
      </c>
      <c r="E72" s="160">
        <f>I72+M72+Q72+U72+Y72+AJ72+AN72+AR72+AV72+BD72+BH72+BX72+CF72+CJ72+CN72+CR72+CV72+CZ72+AZ72+BL72+BT72</f>
        <v>0</v>
      </c>
      <c r="F72" s="109">
        <f t="shared" si="69"/>
        <v>0</v>
      </c>
      <c r="G72" s="109"/>
      <c r="H72" s="100"/>
      <c r="I72" s="100"/>
      <c r="J72" s="103">
        <f t="shared" si="70"/>
        <v>0</v>
      </c>
      <c r="K72" s="103"/>
      <c r="L72" s="100"/>
      <c r="M72" s="100"/>
      <c r="N72" s="103">
        <f t="shared" si="71"/>
        <v>0</v>
      </c>
      <c r="O72" s="103"/>
      <c r="P72" s="100"/>
      <c r="Q72" s="100"/>
      <c r="R72" s="103">
        <f t="shared" si="72"/>
        <v>0</v>
      </c>
      <c r="S72" s="103" t="e">
        <f>Q72/P72</f>
        <v>#DIV/0!</v>
      </c>
      <c r="T72" s="100"/>
      <c r="U72" s="100"/>
      <c r="V72" s="103">
        <f t="shared" si="73"/>
        <v>0</v>
      </c>
      <c r="W72" s="103"/>
      <c r="X72" s="100">
        <f t="shared" si="74"/>
        <v>0</v>
      </c>
      <c r="Y72" s="100">
        <f t="shared" si="74"/>
        <v>0</v>
      </c>
      <c r="Z72" s="103">
        <f t="shared" si="65"/>
        <v>0</v>
      </c>
      <c r="AA72" s="103"/>
      <c r="AB72" s="100"/>
      <c r="AC72" s="100"/>
      <c r="AD72" s="103">
        <f t="shared" si="68"/>
        <v>0</v>
      </c>
      <c r="AE72" s="103"/>
      <c r="AF72" s="100"/>
      <c r="AG72" s="100"/>
      <c r="AH72" s="103">
        <f t="shared" si="75"/>
        <v>0</v>
      </c>
      <c r="AI72" s="100"/>
      <c r="AJ72" s="100"/>
      <c r="AK72" s="103">
        <f t="shared" si="76"/>
        <v>0</v>
      </c>
      <c r="AL72" s="103"/>
      <c r="AM72" s="100"/>
      <c r="AN72" s="100"/>
      <c r="AO72" s="103">
        <f t="shared" si="77"/>
        <v>0</v>
      </c>
      <c r="AP72" s="103"/>
      <c r="AQ72" s="103"/>
      <c r="AR72" s="103"/>
      <c r="AS72" s="103">
        <f t="shared" si="78"/>
        <v>0</v>
      </c>
      <c r="AT72" s="103"/>
      <c r="AU72" s="100"/>
      <c r="AV72" s="100"/>
      <c r="AW72" s="103">
        <f t="shared" si="79"/>
        <v>0</v>
      </c>
      <c r="AX72" s="103"/>
      <c r="AY72" s="100"/>
      <c r="AZ72" s="100"/>
      <c r="BA72" s="103">
        <f t="shared" si="80"/>
        <v>0</v>
      </c>
      <c r="BB72" s="103"/>
      <c r="BC72" s="100"/>
      <c r="BD72" s="100"/>
      <c r="BE72" s="103">
        <f t="shared" si="81"/>
        <v>0</v>
      </c>
      <c r="BF72" s="103"/>
      <c r="BG72" s="100"/>
      <c r="BH72" s="100"/>
      <c r="BI72" s="103">
        <f t="shared" si="82"/>
        <v>0</v>
      </c>
      <c r="BJ72" s="103"/>
      <c r="BK72" s="100"/>
      <c r="BL72" s="100"/>
      <c r="BM72" s="103">
        <f t="shared" si="66"/>
        <v>0</v>
      </c>
      <c r="BN72" s="103"/>
      <c r="BO72" s="100"/>
      <c r="BP72" s="100"/>
      <c r="BQ72" s="103">
        <f t="shared" si="67"/>
        <v>0</v>
      </c>
      <c r="BR72" s="103"/>
      <c r="BS72" s="100"/>
      <c r="BT72" s="100"/>
      <c r="BU72" s="103">
        <f t="shared" si="83"/>
        <v>0</v>
      </c>
      <c r="BV72" s="103"/>
      <c r="BW72" s="100"/>
      <c r="BX72" s="100"/>
      <c r="BY72" s="103">
        <f t="shared" si="84"/>
        <v>0</v>
      </c>
      <c r="BZ72" s="103"/>
      <c r="CA72" s="100"/>
      <c r="CB72" s="100"/>
      <c r="CC72" s="103">
        <f t="shared" si="85"/>
        <v>0</v>
      </c>
      <c r="CD72" s="103"/>
      <c r="CE72" s="100"/>
      <c r="CF72" s="100"/>
      <c r="CG72" s="103">
        <f t="shared" si="86"/>
        <v>0</v>
      </c>
      <c r="CH72" s="143" t="e">
        <f t="shared" ref="CH72:CH84" si="92">CF72/CE72</f>
        <v>#DIV/0!</v>
      </c>
      <c r="CI72" s="100"/>
      <c r="CJ72" s="100"/>
      <c r="CK72" s="103">
        <f t="shared" si="87"/>
        <v>0</v>
      </c>
      <c r="CL72" s="144" t="e">
        <f t="shared" ref="CL72:CL78" si="93">CJ72/CI72</f>
        <v>#DIV/0!</v>
      </c>
      <c r="CM72" s="139"/>
      <c r="CN72" s="139"/>
      <c r="CO72" s="139">
        <f t="shared" si="88"/>
        <v>0</v>
      </c>
      <c r="CP72" s="139"/>
      <c r="CQ72" s="14"/>
      <c r="CR72" s="14"/>
      <c r="CS72" s="167">
        <f t="shared" si="89"/>
        <v>0</v>
      </c>
      <c r="CT72" s="168"/>
      <c r="CU72" s="13"/>
      <c r="CV72" s="13"/>
      <c r="CW72" s="167">
        <f t="shared" si="90"/>
        <v>0</v>
      </c>
      <c r="CX72" s="168"/>
      <c r="CY72" s="13"/>
      <c r="CZ72" s="13"/>
      <c r="DA72" s="167">
        <f t="shared" si="91"/>
        <v>0</v>
      </c>
      <c r="DB72" s="168"/>
    </row>
    <row r="73" spans="1:106" ht="14.25" hidden="1" customHeight="1">
      <c r="A73" s="213"/>
      <c r="B73" s="213" t="s">
        <v>461</v>
      </c>
      <c r="C73" s="138"/>
      <c r="D73" s="100">
        <f t="shared" ref="D73:D78" si="94">H73+L73+P73+T73+X73+AI73+AM73+AQ73+AU73+BC73+BG73+BW73+CE73+CI73+CM73+CQ73+CU73+CY73+AY73+BK73+BS73</f>
        <v>0</v>
      </c>
      <c r="E73" s="160">
        <f t="shared" ref="E73:E78" si="95">I73+M73+Q73+U73+Y73+AJ73+AN73+AR73+AV73+BD73+BH73+BX73+CF73+CJ73+CN73+CR73+CV73+CZ73+BL73+BT73</f>
        <v>0</v>
      </c>
      <c r="F73" s="109">
        <f t="shared" si="69"/>
        <v>0</v>
      </c>
      <c r="G73" s="109" t="e">
        <f t="shared" ref="G73:G104" si="96">E73/D73</f>
        <v>#DIV/0!</v>
      </c>
      <c r="H73" s="100"/>
      <c r="I73" s="100">
        <v>0</v>
      </c>
      <c r="J73" s="103">
        <f t="shared" si="70"/>
        <v>0</v>
      </c>
      <c r="K73" s="103"/>
      <c r="L73" s="100"/>
      <c r="M73" s="100"/>
      <c r="N73" s="103">
        <f t="shared" si="71"/>
        <v>0</v>
      </c>
      <c r="O73" s="103"/>
      <c r="P73" s="100"/>
      <c r="Q73" s="100"/>
      <c r="R73" s="103">
        <f t="shared" si="72"/>
        <v>0</v>
      </c>
      <c r="S73" s="103"/>
      <c r="T73" s="100"/>
      <c r="U73" s="100"/>
      <c r="V73" s="103">
        <f t="shared" si="73"/>
        <v>0</v>
      </c>
      <c r="W73" s="103"/>
      <c r="X73" s="100">
        <f t="shared" si="74"/>
        <v>0</v>
      </c>
      <c r="Y73" s="100">
        <f t="shared" si="74"/>
        <v>0</v>
      </c>
      <c r="Z73" s="103">
        <f t="shared" si="65"/>
        <v>0</v>
      </c>
      <c r="AA73" s="103"/>
      <c r="AB73" s="100"/>
      <c r="AC73" s="100"/>
      <c r="AD73" s="103">
        <f t="shared" si="68"/>
        <v>0</v>
      </c>
      <c r="AE73" s="103" t="e">
        <f>AC73/AB73</f>
        <v>#DIV/0!</v>
      </c>
      <c r="AF73" s="100"/>
      <c r="AG73" s="100"/>
      <c r="AH73" s="103">
        <f t="shared" si="75"/>
        <v>0</v>
      </c>
      <c r="AI73" s="100"/>
      <c r="AJ73" s="100"/>
      <c r="AK73" s="103">
        <f t="shared" si="76"/>
        <v>0</v>
      </c>
      <c r="AL73" s="103"/>
      <c r="AM73" s="100"/>
      <c r="AN73" s="100"/>
      <c r="AO73" s="103">
        <f t="shared" si="77"/>
        <v>0</v>
      </c>
      <c r="AP73" s="103"/>
      <c r="AQ73" s="103"/>
      <c r="AR73" s="103"/>
      <c r="AS73" s="103">
        <f t="shared" si="78"/>
        <v>0</v>
      </c>
      <c r="AT73" s="103"/>
      <c r="AU73" s="100"/>
      <c r="AV73" s="100"/>
      <c r="AW73" s="103">
        <f t="shared" si="79"/>
        <v>0</v>
      </c>
      <c r="AX73" s="103"/>
      <c r="AY73" s="100"/>
      <c r="AZ73" s="100"/>
      <c r="BA73" s="103">
        <f t="shared" si="80"/>
        <v>0</v>
      </c>
      <c r="BB73" s="103"/>
      <c r="BC73" s="100"/>
      <c r="BD73" s="100"/>
      <c r="BE73" s="103">
        <f t="shared" si="81"/>
        <v>0</v>
      </c>
      <c r="BF73" s="103"/>
      <c r="BG73" s="100"/>
      <c r="BH73" s="100"/>
      <c r="BI73" s="103">
        <f t="shared" si="82"/>
        <v>0</v>
      </c>
      <c r="BJ73" s="103"/>
      <c r="BK73" s="100"/>
      <c r="BL73" s="100"/>
      <c r="BM73" s="103">
        <f t="shared" si="66"/>
        <v>0</v>
      </c>
      <c r="BN73" s="103"/>
      <c r="BO73" s="100"/>
      <c r="BP73" s="100"/>
      <c r="BQ73" s="103">
        <f t="shared" si="67"/>
        <v>0</v>
      </c>
      <c r="BR73" s="103"/>
      <c r="BS73" s="100"/>
      <c r="BT73" s="100"/>
      <c r="BU73" s="103">
        <f t="shared" si="83"/>
        <v>0</v>
      </c>
      <c r="BV73" s="103"/>
      <c r="BW73" s="100"/>
      <c r="BX73" s="100"/>
      <c r="BY73" s="103">
        <f t="shared" si="84"/>
        <v>0</v>
      </c>
      <c r="BZ73" s="103"/>
      <c r="CA73" s="100"/>
      <c r="CB73" s="100"/>
      <c r="CC73" s="103">
        <f t="shared" si="85"/>
        <v>0</v>
      </c>
      <c r="CD73" s="103"/>
      <c r="CE73" s="100"/>
      <c r="CF73" s="100"/>
      <c r="CG73" s="103">
        <f t="shared" si="86"/>
        <v>0</v>
      </c>
      <c r="CH73" s="143" t="e">
        <f t="shared" si="92"/>
        <v>#DIV/0!</v>
      </c>
      <c r="CI73" s="100"/>
      <c r="CJ73" s="100"/>
      <c r="CK73" s="103">
        <f t="shared" si="87"/>
        <v>0</v>
      </c>
      <c r="CL73" s="144" t="e">
        <f t="shared" si="93"/>
        <v>#DIV/0!</v>
      </c>
      <c r="CM73" s="139"/>
      <c r="CN73" s="139"/>
      <c r="CO73" s="139">
        <f t="shared" si="88"/>
        <v>0</v>
      </c>
      <c r="CP73" s="139"/>
      <c r="CQ73" s="14"/>
      <c r="CR73" s="14"/>
      <c r="CS73" s="167">
        <f t="shared" si="89"/>
        <v>0</v>
      </c>
      <c r="CT73" s="168"/>
      <c r="CU73" s="13"/>
      <c r="CV73" s="13"/>
      <c r="CW73" s="167">
        <f t="shared" si="90"/>
        <v>0</v>
      </c>
      <c r="CX73" s="168"/>
      <c r="CY73" s="13"/>
      <c r="CZ73" s="13"/>
      <c r="DA73" s="167">
        <f t="shared" si="91"/>
        <v>0</v>
      </c>
      <c r="DB73" s="168"/>
    </row>
    <row r="74" spans="1:106" ht="14.25" hidden="1" customHeight="1">
      <c r="A74" s="213"/>
      <c r="B74" s="213" t="s">
        <v>294</v>
      </c>
      <c r="C74" s="138"/>
      <c r="D74" s="100">
        <f t="shared" si="94"/>
        <v>0</v>
      </c>
      <c r="E74" s="160">
        <f t="shared" si="95"/>
        <v>0</v>
      </c>
      <c r="F74" s="109">
        <f t="shared" si="69"/>
        <v>0</v>
      </c>
      <c r="G74" s="109" t="e">
        <f t="shared" si="96"/>
        <v>#DIV/0!</v>
      </c>
      <c r="H74" s="100"/>
      <c r="I74" s="100"/>
      <c r="J74" s="103">
        <f t="shared" si="70"/>
        <v>0</v>
      </c>
      <c r="K74" s="103"/>
      <c r="L74" s="100"/>
      <c r="M74" s="100"/>
      <c r="N74" s="103">
        <f t="shared" si="71"/>
        <v>0</v>
      </c>
      <c r="O74" s="103"/>
      <c r="P74" s="100"/>
      <c r="Q74" s="100"/>
      <c r="R74" s="103">
        <f t="shared" si="72"/>
        <v>0</v>
      </c>
      <c r="S74" s="103"/>
      <c r="T74" s="100"/>
      <c r="U74" s="100"/>
      <c r="V74" s="103">
        <f t="shared" si="73"/>
        <v>0</v>
      </c>
      <c r="W74" s="103"/>
      <c r="X74" s="100">
        <f t="shared" si="74"/>
        <v>0</v>
      </c>
      <c r="Y74" s="100">
        <f t="shared" si="74"/>
        <v>0</v>
      </c>
      <c r="Z74" s="103">
        <f t="shared" si="65"/>
        <v>0</v>
      </c>
      <c r="AA74" s="103"/>
      <c r="AB74" s="100"/>
      <c r="AC74" s="100"/>
      <c r="AD74" s="103">
        <f t="shared" si="68"/>
        <v>0</v>
      </c>
      <c r="AE74" s="103" t="e">
        <f>AC74/AB74</f>
        <v>#DIV/0!</v>
      </c>
      <c r="AF74" s="100"/>
      <c r="AG74" s="100"/>
      <c r="AH74" s="103">
        <f t="shared" si="75"/>
        <v>0</v>
      </c>
      <c r="AI74" s="100"/>
      <c r="AJ74" s="100"/>
      <c r="AK74" s="103">
        <f t="shared" si="76"/>
        <v>0</v>
      </c>
      <c r="AL74" s="103"/>
      <c r="AM74" s="100"/>
      <c r="AN74" s="100"/>
      <c r="AO74" s="103">
        <f t="shared" si="77"/>
        <v>0</v>
      </c>
      <c r="AP74" s="103"/>
      <c r="AQ74" s="103"/>
      <c r="AR74" s="103"/>
      <c r="AS74" s="103">
        <f t="shared" si="78"/>
        <v>0</v>
      </c>
      <c r="AT74" s="103"/>
      <c r="AU74" s="100"/>
      <c r="AV74" s="100"/>
      <c r="AW74" s="103">
        <f t="shared" si="79"/>
        <v>0</v>
      </c>
      <c r="AX74" s="103"/>
      <c r="AY74" s="100"/>
      <c r="AZ74" s="100"/>
      <c r="BA74" s="103">
        <f t="shared" si="80"/>
        <v>0</v>
      </c>
      <c r="BB74" s="103"/>
      <c r="BC74" s="100"/>
      <c r="BD74" s="100"/>
      <c r="BE74" s="103">
        <f t="shared" si="81"/>
        <v>0</v>
      </c>
      <c r="BF74" s="103"/>
      <c r="BG74" s="100"/>
      <c r="BH74" s="100"/>
      <c r="BI74" s="103">
        <f t="shared" si="82"/>
        <v>0</v>
      </c>
      <c r="BJ74" s="103"/>
      <c r="BK74" s="100"/>
      <c r="BL74" s="100"/>
      <c r="BM74" s="103">
        <f t="shared" si="66"/>
        <v>0</v>
      </c>
      <c r="BN74" s="103"/>
      <c r="BO74" s="100"/>
      <c r="BP74" s="100"/>
      <c r="BQ74" s="103">
        <f t="shared" si="67"/>
        <v>0</v>
      </c>
      <c r="BR74" s="103"/>
      <c r="BS74" s="100"/>
      <c r="BT74" s="100"/>
      <c r="BU74" s="103">
        <f t="shared" si="83"/>
        <v>0</v>
      </c>
      <c r="BV74" s="103"/>
      <c r="BW74" s="100"/>
      <c r="BX74" s="100"/>
      <c r="BY74" s="103">
        <f t="shared" si="84"/>
        <v>0</v>
      </c>
      <c r="BZ74" s="103"/>
      <c r="CA74" s="100"/>
      <c r="CB74" s="100"/>
      <c r="CC74" s="103">
        <f t="shared" si="85"/>
        <v>0</v>
      </c>
      <c r="CD74" s="103"/>
      <c r="CE74" s="100"/>
      <c r="CF74" s="100"/>
      <c r="CG74" s="103">
        <f t="shared" si="86"/>
        <v>0</v>
      </c>
      <c r="CH74" s="143" t="e">
        <f t="shared" si="92"/>
        <v>#DIV/0!</v>
      </c>
      <c r="CI74" s="100"/>
      <c r="CJ74" s="100"/>
      <c r="CK74" s="103">
        <f t="shared" si="87"/>
        <v>0</v>
      </c>
      <c r="CL74" s="144" t="e">
        <f t="shared" si="93"/>
        <v>#DIV/0!</v>
      </c>
      <c r="CM74" s="139"/>
      <c r="CN74" s="139"/>
      <c r="CO74" s="139">
        <f t="shared" si="88"/>
        <v>0</v>
      </c>
      <c r="CP74" s="139"/>
      <c r="CQ74" s="14"/>
      <c r="CR74" s="14"/>
      <c r="CS74" s="167">
        <f t="shared" si="89"/>
        <v>0</v>
      </c>
      <c r="CT74" s="168"/>
      <c r="CU74" s="13"/>
      <c r="CV74" s="13"/>
      <c r="CW74" s="167">
        <f t="shared" si="90"/>
        <v>0</v>
      </c>
      <c r="CX74" s="168"/>
      <c r="CY74" s="13"/>
      <c r="CZ74" s="13"/>
      <c r="DA74" s="167">
        <f t="shared" si="91"/>
        <v>0</v>
      </c>
      <c r="DB74" s="168"/>
    </row>
    <row r="75" spans="1:106" ht="14.25" hidden="1" customHeight="1">
      <c r="A75" s="213"/>
      <c r="B75" s="213" t="s">
        <v>295</v>
      </c>
      <c r="C75" s="138"/>
      <c r="D75" s="100">
        <f t="shared" si="94"/>
        <v>0</v>
      </c>
      <c r="E75" s="160">
        <f t="shared" si="95"/>
        <v>0</v>
      </c>
      <c r="F75" s="109">
        <f t="shared" si="69"/>
        <v>0</v>
      </c>
      <c r="G75" s="109" t="e">
        <f t="shared" si="96"/>
        <v>#DIV/0!</v>
      </c>
      <c r="H75" s="100"/>
      <c r="I75" s="100"/>
      <c r="J75" s="103">
        <f t="shared" si="70"/>
        <v>0</v>
      </c>
      <c r="K75" s="103"/>
      <c r="L75" s="100"/>
      <c r="M75" s="100"/>
      <c r="N75" s="103">
        <f t="shared" si="71"/>
        <v>0</v>
      </c>
      <c r="O75" s="103"/>
      <c r="P75" s="100"/>
      <c r="Q75" s="100"/>
      <c r="R75" s="103">
        <f t="shared" si="72"/>
        <v>0</v>
      </c>
      <c r="S75" s="103"/>
      <c r="T75" s="100"/>
      <c r="U75" s="100"/>
      <c r="V75" s="103">
        <f t="shared" si="73"/>
        <v>0</v>
      </c>
      <c r="W75" s="103"/>
      <c r="X75" s="100">
        <f t="shared" si="74"/>
        <v>0</v>
      </c>
      <c r="Y75" s="100">
        <f t="shared" si="74"/>
        <v>0</v>
      </c>
      <c r="Z75" s="103">
        <f t="shared" si="65"/>
        <v>0</v>
      </c>
      <c r="AA75" s="103"/>
      <c r="AB75" s="100"/>
      <c r="AC75" s="100"/>
      <c r="AD75" s="103">
        <f t="shared" si="68"/>
        <v>0</v>
      </c>
      <c r="AE75" s="103"/>
      <c r="AF75" s="100"/>
      <c r="AG75" s="100"/>
      <c r="AH75" s="103">
        <f t="shared" si="75"/>
        <v>0</v>
      </c>
      <c r="AI75" s="100"/>
      <c r="AJ75" s="100"/>
      <c r="AK75" s="103">
        <f t="shared" si="76"/>
        <v>0</v>
      </c>
      <c r="AL75" s="103"/>
      <c r="AM75" s="100"/>
      <c r="AN75" s="100"/>
      <c r="AO75" s="103">
        <f t="shared" si="77"/>
        <v>0</v>
      </c>
      <c r="AP75" s="103"/>
      <c r="AQ75" s="103"/>
      <c r="AR75" s="103"/>
      <c r="AS75" s="103">
        <f t="shared" si="78"/>
        <v>0</v>
      </c>
      <c r="AT75" s="103"/>
      <c r="AU75" s="100"/>
      <c r="AV75" s="100"/>
      <c r="AW75" s="103">
        <f t="shared" si="79"/>
        <v>0</v>
      </c>
      <c r="AX75" s="103"/>
      <c r="AY75" s="100"/>
      <c r="AZ75" s="100"/>
      <c r="BA75" s="103">
        <f t="shared" si="80"/>
        <v>0</v>
      </c>
      <c r="BB75" s="103"/>
      <c r="BC75" s="100"/>
      <c r="BD75" s="100"/>
      <c r="BE75" s="103">
        <f t="shared" si="81"/>
        <v>0</v>
      </c>
      <c r="BF75" s="103"/>
      <c r="BG75" s="100"/>
      <c r="BH75" s="100"/>
      <c r="BI75" s="103">
        <f t="shared" si="82"/>
        <v>0</v>
      </c>
      <c r="BJ75" s="103"/>
      <c r="BK75" s="100"/>
      <c r="BL75" s="100"/>
      <c r="BM75" s="103">
        <f t="shared" si="66"/>
        <v>0</v>
      </c>
      <c r="BN75" s="103"/>
      <c r="BO75" s="100"/>
      <c r="BP75" s="100"/>
      <c r="BQ75" s="103">
        <f t="shared" si="67"/>
        <v>0</v>
      </c>
      <c r="BR75" s="103"/>
      <c r="BS75" s="100"/>
      <c r="BT75" s="100"/>
      <c r="BU75" s="103">
        <f t="shared" si="83"/>
        <v>0</v>
      </c>
      <c r="BV75" s="103"/>
      <c r="BW75" s="100"/>
      <c r="BX75" s="100"/>
      <c r="BY75" s="103">
        <f t="shared" si="84"/>
        <v>0</v>
      </c>
      <c r="BZ75" s="103"/>
      <c r="CA75" s="100"/>
      <c r="CB75" s="100"/>
      <c r="CC75" s="103">
        <f t="shared" si="85"/>
        <v>0</v>
      </c>
      <c r="CD75" s="103"/>
      <c r="CE75" s="100"/>
      <c r="CF75" s="100"/>
      <c r="CG75" s="103">
        <f t="shared" si="86"/>
        <v>0</v>
      </c>
      <c r="CH75" s="143" t="e">
        <f t="shared" si="92"/>
        <v>#DIV/0!</v>
      </c>
      <c r="CI75" s="100"/>
      <c r="CJ75" s="100"/>
      <c r="CK75" s="103">
        <f t="shared" si="87"/>
        <v>0</v>
      </c>
      <c r="CL75" s="144" t="e">
        <f t="shared" si="93"/>
        <v>#DIV/0!</v>
      </c>
      <c r="CM75" s="139"/>
      <c r="CN75" s="139"/>
      <c r="CO75" s="139">
        <f t="shared" si="88"/>
        <v>0</v>
      </c>
      <c r="CP75" s="139"/>
      <c r="CQ75" s="14"/>
      <c r="CR75" s="14"/>
      <c r="CS75" s="167">
        <f t="shared" si="89"/>
        <v>0</v>
      </c>
      <c r="CT75" s="168"/>
      <c r="CU75" s="13"/>
      <c r="CV75" s="13"/>
      <c r="CW75" s="167">
        <f t="shared" si="90"/>
        <v>0</v>
      </c>
      <c r="CX75" s="168"/>
      <c r="CY75" s="13"/>
      <c r="CZ75" s="13"/>
      <c r="DA75" s="167">
        <f t="shared" si="91"/>
        <v>0</v>
      </c>
      <c r="DB75" s="168"/>
    </row>
    <row r="76" spans="1:106" ht="14.25" hidden="1" customHeight="1">
      <c r="A76" s="213"/>
      <c r="B76" s="213" t="s">
        <v>296</v>
      </c>
      <c r="C76" s="138"/>
      <c r="D76" s="100">
        <f t="shared" si="94"/>
        <v>0</v>
      </c>
      <c r="E76" s="160">
        <f t="shared" si="95"/>
        <v>0</v>
      </c>
      <c r="F76" s="109">
        <f t="shared" si="69"/>
        <v>0</v>
      </c>
      <c r="G76" s="109" t="e">
        <f t="shared" si="96"/>
        <v>#DIV/0!</v>
      </c>
      <c r="H76" s="100"/>
      <c r="I76" s="100"/>
      <c r="J76" s="103">
        <f t="shared" si="70"/>
        <v>0</v>
      </c>
      <c r="K76" s="103"/>
      <c r="L76" s="100"/>
      <c r="M76" s="100"/>
      <c r="N76" s="103">
        <f t="shared" si="71"/>
        <v>0</v>
      </c>
      <c r="O76" s="103"/>
      <c r="P76" s="100"/>
      <c r="Q76" s="100"/>
      <c r="R76" s="103">
        <f t="shared" si="72"/>
        <v>0</v>
      </c>
      <c r="S76" s="103"/>
      <c r="T76" s="100"/>
      <c r="U76" s="100"/>
      <c r="V76" s="103">
        <f t="shared" si="73"/>
        <v>0</v>
      </c>
      <c r="W76" s="103"/>
      <c r="X76" s="100">
        <f t="shared" si="74"/>
        <v>0</v>
      </c>
      <c r="Y76" s="100">
        <f t="shared" si="74"/>
        <v>0</v>
      </c>
      <c r="Z76" s="103">
        <f t="shared" si="65"/>
        <v>0</v>
      </c>
      <c r="AA76" s="103"/>
      <c r="AB76" s="100"/>
      <c r="AC76" s="100"/>
      <c r="AD76" s="103">
        <f t="shared" si="68"/>
        <v>0</v>
      </c>
      <c r="AE76" s="103"/>
      <c r="AF76" s="100"/>
      <c r="AG76" s="100"/>
      <c r="AH76" s="103">
        <f t="shared" si="75"/>
        <v>0</v>
      </c>
      <c r="AI76" s="100"/>
      <c r="AJ76" s="100"/>
      <c r="AK76" s="103">
        <f t="shared" si="76"/>
        <v>0</v>
      </c>
      <c r="AL76" s="103"/>
      <c r="AM76" s="100"/>
      <c r="AN76" s="100"/>
      <c r="AO76" s="103">
        <f t="shared" si="77"/>
        <v>0</v>
      </c>
      <c r="AP76" s="103"/>
      <c r="AQ76" s="103"/>
      <c r="AR76" s="103"/>
      <c r="AS76" s="103">
        <f t="shared" si="78"/>
        <v>0</v>
      </c>
      <c r="AT76" s="103"/>
      <c r="AU76" s="100"/>
      <c r="AV76" s="100"/>
      <c r="AW76" s="103">
        <f t="shared" si="79"/>
        <v>0</v>
      </c>
      <c r="AX76" s="103"/>
      <c r="AY76" s="100"/>
      <c r="AZ76" s="100"/>
      <c r="BA76" s="103">
        <f t="shared" si="80"/>
        <v>0</v>
      </c>
      <c r="BB76" s="103"/>
      <c r="BC76" s="100"/>
      <c r="BD76" s="100"/>
      <c r="BE76" s="103">
        <f t="shared" si="81"/>
        <v>0</v>
      </c>
      <c r="BF76" s="103"/>
      <c r="BG76" s="100"/>
      <c r="BH76" s="100"/>
      <c r="BI76" s="103">
        <f t="shared" si="82"/>
        <v>0</v>
      </c>
      <c r="BJ76" s="103"/>
      <c r="BK76" s="100"/>
      <c r="BL76" s="100"/>
      <c r="BM76" s="103">
        <f t="shared" si="66"/>
        <v>0</v>
      </c>
      <c r="BN76" s="103"/>
      <c r="BO76" s="100"/>
      <c r="BP76" s="100"/>
      <c r="BQ76" s="103">
        <f t="shared" si="67"/>
        <v>0</v>
      </c>
      <c r="BR76" s="103"/>
      <c r="BS76" s="100"/>
      <c r="BT76" s="100"/>
      <c r="BU76" s="103">
        <f t="shared" si="83"/>
        <v>0</v>
      </c>
      <c r="BV76" s="103"/>
      <c r="BW76" s="100"/>
      <c r="BX76" s="100"/>
      <c r="BY76" s="103">
        <f t="shared" si="84"/>
        <v>0</v>
      </c>
      <c r="BZ76" s="103"/>
      <c r="CA76" s="100"/>
      <c r="CB76" s="100"/>
      <c r="CC76" s="103">
        <f t="shared" si="85"/>
        <v>0</v>
      </c>
      <c r="CD76" s="103"/>
      <c r="CE76" s="100"/>
      <c r="CF76" s="100"/>
      <c r="CG76" s="103">
        <f t="shared" si="86"/>
        <v>0</v>
      </c>
      <c r="CH76" s="143" t="e">
        <f t="shared" si="92"/>
        <v>#DIV/0!</v>
      </c>
      <c r="CI76" s="100"/>
      <c r="CJ76" s="100"/>
      <c r="CK76" s="103">
        <f t="shared" si="87"/>
        <v>0</v>
      </c>
      <c r="CL76" s="144" t="e">
        <f t="shared" si="93"/>
        <v>#DIV/0!</v>
      </c>
      <c r="CM76" s="139"/>
      <c r="CN76" s="139"/>
      <c r="CO76" s="139">
        <f t="shared" si="88"/>
        <v>0</v>
      </c>
      <c r="CP76" s="139"/>
      <c r="CQ76" s="14"/>
      <c r="CR76" s="14"/>
      <c r="CS76" s="167">
        <f t="shared" si="89"/>
        <v>0</v>
      </c>
      <c r="CT76" s="168"/>
      <c r="CU76" s="13"/>
      <c r="CV76" s="13"/>
      <c r="CW76" s="167">
        <f t="shared" si="90"/>
        <v>0</v>
      </c>
      <c r="CX76" s="168"/>
      <c r="CY76" s="13"/>
      <c r="CZ76" s="13"/>
      <c r="DA76" s="167">
        <f t="shared" si="91"/>
        <v>0</v>
      </c>
      <c r="DB76" s="168"/>
    </row>
    <row r="77" spans="1:106" ht="14.25" hidden="1" customHeight="1">
      <c r="A77" s="213"/>
      <c r="B77" s="213" t="s">
        <v>297</v>
      </c>
      <c r="C77" s="138"/>
      <c r="D77" s="100">
        <f t="shared" si="94"/>
        <v>0</v>
      </c>
      <c r="E77" s="160">
        <f t="shared" si="95"/>
        <v>0</v>
      </c>
      <c r="F77" s="109">
        <f t="shared" si="69"/>
        <v>0</v>
      </c>
      <c r="G77" s="109" t="e">
        <f t="shared" si="96"/>
        <v>#DIV/0!</v>
      </c>
      <c r="H77" s="100"/>
      <c r="I77" s="100"/>
      <c r="J77" s="103">
        <f t="shared" si="70"/>
        <v>0</v>
      </c>
      <c r="K77" s="103"/>
      <c r="L77" s="100"/>
      <c r="M77" s="100"/>
      <c r="N77" s="103">
        <f t="shared" si="71"/>
        <v>0</v>
      </c>
      <c r="O77" s="103"/>
      <c r="P77" s="100"/>
      <c r="Q77" s="100"/>
      <c r="R77" s="103">
        <f t="shared" si="72"/>
        <v>0</v>
      </c>
      <c r="S77" s="103"/>
      <c r="T77" s="100"/>
      <c r="U77" s="100"/>
      <c r="V77" s="103">
        <f t="shared" si="73"/>
        <v>0</v>
      </c>
      <c r="W77" s="103"/>
      <c r="X77" s="100">
        <f t="shared" si="74"/>
        <v>0</v>
      </c>
      <c r="Y77" s="100">
        <f t="shared" si="74"/>
        <v>0</v>
      </c>
      <c r="Z77" s="103">
        <f t="shared" si="65"/>
        <v>0</v>
      </c>
      <c r="AA77" s="103"/>
      <c r="AB77" s="100"/>
      <c r="AC77" s="100"/>
      <c r="AD77" s="103">
        <f t="shared" si="68"/>
        <v>0</v>
      </c>
      <c r="AE77" s="103" t="e">
        <f>AC77/AB77</f>
        <v>#DIV/0!</v>
      </c>
      <c r="AF77" s="100"/>
      <c r="AG77" s="100"/>
      <c r="AH77" s="103">
        <f t="shared" si="75"/>
        <v>0</v>
      </c>
      <c r="AI77" s="100"/>
      <c r="AJ77" s="100"/>
      <c r="AK77" s="103">
        <f t="shared" si="76"/>
        <v>0</v>
      </c>
      <c r="AL77" s="103"/>
      <c r="AM77" s="100"/>
      <c r="AN77" s="100"/>
      <c r="AO77" s="103">
        <f t="shared" si="77"/>
        <v>0</v>
      </c>
      <c r="AP77" s="103"/>
      <c r="AQ77" s="103"/>
      <c r="AR77" s="103"/>
      <c r="AS77" s="103">
        <f t="shared" si="78"/>
        <v>0</v>
      </c>
      <c r="AT77" s="103"/>
      <c r="AU77" s="100"/>
      <c r="AV77" s="100"/>
      <c r="AW77" s="103">
        <f t="shared" si="79"/>
        <v>0</v>
      </c>
      <c r="AX77" s="103"/>
      <c r="AY77" s="100"/>
      <c r="AZ77" s="100"/>
      <c r="BA77" s="103">
        <f t="shared" si="80"/>
        <v>0</v>
      </c>
      <c r="BB77" s="103"/>
      <c r="BC77" s="100"/>
      <c r="BD77" s="100"/>
      <c r="BE77" s="103">
        <f t="shared" si="81"/>
        <v>0</v>
      </c>
      <c r="BF77" s="103"/>
      <c r="BG77" s="100"/>
      <c r="BH77" s="100"/>
      <c r="BI77" s="103">
        <f t="shared" si="82"/>
        <v>0</v>
      </c>
      <c r="BJ77" s="103"/>
      <c r="BK77" s="100"/>
      <c r="BL77" s="100"/>
      <c r="BM77" s="103">
        <f t="shared" si="66"/>
        <v>0</v>
      </c>
      <c r="BN77" s="103"/>
      <c r="BO77" s="100"/>
      <c r="BP77" s="100"/>
      <c r="BQ77" s="103">
        <f t="shared" si="67"/>
        <v>0</v>
      </c>
      <c r="BR77" s="103"/>
      <c r="BS77" s="100"/>
      <c r="BT77" s="100"/>
      <c r="BU77" s="103">
        <f t="shared" si="83"/>
        <v>0</v>
      </c>
      <c r="BV77" s="103"/>
      <c r="BW77" s="100"/>
      <c r="BX77" s="100"/>
      <c r="BY77" s="103">
        <f t="shared" si="84"/>
        <v>0</v>
      </c>
      <c r="BZ77" s="103"/>
      <c r="CA77" s="100"/>
      <c r="CB77" s="100"/>
      <c r="CC77" s="103">
        <f t="shared" si="85"/>
        <v>0</v>
      </c>
      <c r="CD77" s="103"/>
      <c r="CE77" s="100"/>
      <c r="CF77" s="100"/>
      <c r="CG77" s="103">
        <f t="shared" si="86"/>
        <v>0</v>
      </c>
      <c r="CH77" s="143" t="e">
        <f t="shared" si="92"/>
        <v>#DIV/0!</v>
      </c>
      <c r="CI77" s="100"/>
      <c r="CJ77" s="100"/>
      <c r="CK77" s="103">
        <f t="shared" si="87"/>
        <v>0</v>
      </c>
      <c r="CL77" s="144" t="e">
        <f t="shared" si="93"/>
        <v>#DIV/0!</v>
      </c>
      <c r="CM77" s="139"/>
      <c r="CN77" s="139"/>
      <c r="CO77" s="139">
        <f t="shared" si="88"/>
        <v>0</v>
      </c>
      <c r="CP77" s="139"/>
      <c r="CQ77" s="14"/>
      <c r="CR77" s="14"/>
      <c r="CS77" s="167">
        <f t="shared" si="89"/>
        <v>0</v>
      </c>
      <c r="CT77" s="168"/>
      <c r="CU77" s="13"/>
      <c r="CV77" s="13"/>
      <c r="CW77" s="167">
        <f t="shared" si="90"/>
        <v>0</v>
      </c>
      <c r="CX77" s="168"/>
      <c r="CY77" s="13"/>
      <c r="CZ77" s="13"/>
      <c r="DA77" s="167">
        <f t="shared" si="91"/>
        <v>0</v>
      </c>
      <c r="DB77" s="168"/>
    </row>
    <row r="78" spans="1:106" ht="14.25" hidden="1" customHeight="1">
      <c r="A78" s="213"/>
      <c r="B78" s="213" t="s">
        <v>298</v>
      </c>
      <c r="C78" s="138"/>
      <c r="D78" s="100">
        <f t="shared" si="94"/>
        <v>0</v>
      </c>
      <c r="E78" s="160">
        <f t="shared" si="95"/>
        <v>0</v>
      </c>
      <c r="F78" s="109">
        <f t="shared" si="69"/>
        <v>0</v>
      </c>
      <c r="G78" s="109" t="e">
        <f t="shared" si="96"/>
        <v>#DIV/0!</v>
      </c>
      <c r="H78" s="100"/>
      <c r="I78" s="100"/>
      <c r="J78" s="103">
        <f t="shared" si="70"/>
        <v>0</v>
      </c>
      <c r="K78" s="103"/>
      <c r="L78" s="100"/>
      <c r="M78" s="100"/>
      <c r="N78" s="103">
        <f t="shared" si="71"/>
        <v>0</v>
      </c>
      <c r="O78" s="103"/>
      <c r="P78" s="100"/>
      <c r="Q78" s="100"/>
      <c r="R78" s="103">
        <f t="shared" si="72"/>
        <v>0</v>
      </c>
      <c r="S78" s="103"/>
      <c r="T78" s="100"/>
      <c r="U78" s="100"/>
      <c r="V78" s="103">
        <f t="shared" si="73"/>
        <v>0</v>
      </c>
      <c r="W78" s="103"/>
      <c r="X78" s="100">
        <f t="shared" si="74"/>
        <v>0</v>
      </c>
      <c r="Y78" s="100">
        <f t="shared" si="74"/>
        <v>0</v>
      </c>
      <c r="Z78" s="103">
        <f t="shared" si="65"/>
        <v>0</v>
      </c>
      <c r="AA78" s="103"/>
      <c r="AB78" s="100"/>
      <c r="AC78" s="100"/>
      <c r="AD78" s="103">
        <f t="shared" si="68"/>
        <v>0</v>
      </c>
      <c r="AE78" s="103" t="e">
        <f>AC78/AB78</f>
        <v>#DIV/0!</v>
      </c>
      <c r="AF78" s="100"/>
      <c r="AG78" s="100"/>
      <c r="AH78" s="103">
        <f t="shared" si="75"/>
        <v>0</v>
      </c>
      <c r="AI78" s="100"/>
      <c r="AJ78" s="100"/>
      <c r="AK78" s="103">
        <f t="shared" si="76"/>
        <v>0</v>
      </c>
      <c r="AL78" s="103"/>
      <c r="AM78" s="100"/>
      <c r="AN78" s="100"/>
      <c r="AO78" s="103">
        <f t="shared" si="77"/>
        <v>0</v>
      </c>
      <c r="AP78" s="103"/>
      <c r="AQ78" s="103"/>
      <c r="AR78" s="103"/>
      <c r="AS78" s="103">
        <f t="shared" si="78"/>
        <v>0</v>
      </c>
      <c r="AT78" s="103"/>
      <c r="AU78" s="100"/>
      <c r="AV78" s="100"/>
      <c r="AW78" s="103">
        <f t="shared" si="79"/>
        <v>0</v>
      </c>
      <c r="AX78" s="103"/>
      <c r="AY78" s="100"/>
      <c r="AZ78" s="100"/>
      <c r="BA78" s="103">
        <f t="shared" si="80"/>
        <v>0</v>
      </c>
      <c r="BB78" s="103"/>
      <c r="BC78" s="100"/>
      <c r="BD78" s="100"/>
      <c r="BE78" s="103">
        <f t="shared" si="81"/>
        <v>0</v>
      </c>
      <c r="BF78" s="103"/>
      <c r="BG78" s="100"/>
      <c r="BH78" s="100"/>
      <c r="BI78" s="103">
        <f t="shared" si="82"/>
        <v>0</v>
      </c>
      <c r="BJ78" s="103"/>
      <c r="BK78" s="100"/>
      <c r="BL78" s="100"/>
      <c r="BM78" s="103">
        <f t="shared" si="66"/>
        <v>0</v>
      </c>
      <c r="BN78" s="103"/>
      <c r="BO78" s="100"/>
      <c r="BP78" s="100"/>
      <c r="BQ78" s="103">
        <f t="shared" si="67"/>
        <v>0</v>
      </c>
      <c r="BR78" s="103"/>
      <c r="BS78" s="100"/>
      <c r="BT78" s="100"/>
      <c r="BU78" s="103">
        <f t="shared" si="83"/>
        <v>0</v>
      </c>
      <c r="BV78" s="103"/>
      <c r="BW78" s="100"/>
      <c r="BX78" s="100"/>
      <c r="BY78" s="103">
        <f t="shared" si="84"/>
        <v>0</v>
      </c>
      <c r="BZ78" s="103"/>
      <c r="CA78" s="100"/>
      <c r="CB78" s="100"/>
      <c r="CC78" s="103">
        <f t="shared" si="85"/>
        <v>0</v>
      </c>
      <c r="CD78" s="103"/>
      <c r="CE78" s="100"/>
      <c r="CF78" s="100"/>
      <c r="CG78" s="103">
        <f t="shared" si="86"/>
        <v>0</v>
      </c>
      <c r="CH78" s="143" t="e">
        <f t="shared" si="92"/>
        <v>#DIV/0!</v>
      </c>
      <c r="CI78" s="100"/>
      <c r="CJ78" s="100"/>
      <c r="CK78" s="103">
        <f t="shared" si="87"/>
        <v>0</v>
      </c>
      <c r="CL78" s="144" t="e">
        <f t="shared" si="93"/>
        <v>#DIV/0!</v>
      </c>
      <c r="CM78" s="139"/>
      <c r="CN78" s="139"/>
      <c r="CO78" s="139">
        <f t="shared" si="88"/>
        <v>0</v>
      </c>
      <c r="CP78" s="139"/>
      <c r="CQ78" s="14"/>
      <c r="CR78" s="14"/>
      <c r="CS78" s="167">
        <f t="shared" si="89"/>
        <v>0</v>
      </c>
      <c r="CT78" s="168"/>
      <c r="CU78" s="13"/>
      <c r="CV78" s="13"/>
      <c r="CW78" s="167">
        <f t="shared" si="90"/>
        <v>0</v>
      </c>
      <c r="CX78" s="168"/>
      <c r="CY78" s="13"/>
      <c r="CZ78" s="13"/>
      <c r="DA78" s="167">
        <f t="shared" si="91"/>
        <v>0</v>
      </c>
      <c r="DB78" s="168"/>
    </row>
    <row r="79" spans="1:106" s="205" customFormat="1" ht="14.25" customHeight="1">
      <c r="A79" s="235" t="s">
        <v>299</v>
      </c>
      <c r="B79" s="209" t="s">
        <v>300</v>
      </c>
      <c r="C79" s="217">
        <f>SUM(C80:C88)</f>
        <v>2794.7</v>
      </c>
      <c r="D79" s="110">
        <f>SUM(D80:D88)</f>
        <v>2633.04</v>
      </c>
      <c r="E79" s="110">
        <f>SUM(E80:E88)</f>
        <v>3784.8685000000005</v>
      </c>
      <c r="F79" s="90">
        <f t="shared" si="69"/>
        <v>1151.8285000000005</v>
      </c>
      <c r="G79" s="207">
        <f t="shared" si="96"/>
        <v>1.437451956673655</v>
      </c>
      <c r="H79" s="110">
        <f>SUM(H80:H88)</f>
        <v>587.24</v>
      </c>
      <c r="I79" s="110">
        <f>SUM(I80:I88)</f>
        <v>2079.0985000000001</v>
      </c>
      <c r="J79" s="103">
        <f t="shared" si="70"/>
        <v>1491.8585</v>
      </c>
      <c r="K79" s="110">
        <f t="shared" ref="K79:K84" si="97">I79/H79</f>
        <v>3.540457904774879</v>
      </c>
      <c r="L79" s="110">
        <f>SUM(L80:L88)</f>
        <v>0.246</v>
      </c>
      <c r="M79" s="110">
        <f>SUM(M80:M88)</f>
        <v>0</v>
      </c>
      <c r="N79" s="143">
        <f t="shared" si="71"/>
        <v>-0.246</v>
      </c>
      <c r="O79" s="143">
        <f>M79/L79</f>
        <v>0</v>
      </c>
      <c r="P79" s="110">
        <f>SUM(P80:P88)</f>
        <v>2.8839999999999999</v>
      </c>
      <c r="Q79" s="110">
        <f>SUM(Q80:Q88)</f>
        <v>0</v>
      </c>
      <c r="R79" s="143">
        <f t="shared" si="72"/>
        <v>-2.8839999999999999</v>
      </c>
      <c r="S79" s="143">
        <f>Q79/P79</f>
        <v>0</v>
      </c>
      <c r="T79" s="110">
        <f>SUM(T80:T88)</f>
        <v>0</v>
      </c>
      <c r="U79" s="110">
        <f>SUM(U80:U88)</f>
        <v>0</v>
      </c>
      <c r="V79" s="143">
        <f t="shared" si="73"/>
        <v>0</v>
      </c>
      <c r="W79" s="143" t="e">
        <f>U79/T79</f>
        <v>#DIV/0!</v>
      </c>
      <c r="X79" s="110">
        <f t="shared" si="74"/>
        <v>0</v>
      </c>
      <c r="Y79" s="110">
        <f t="shared" si="74"/>
        <v>0</v>
      </c>
      <c r="Z79" s="143">
        <f t="shared" si="65"/>
        <v>0</v>
      </c>
      <c r="AA79" s="143"/>
      <c r="AB79" s="110">
        <f>SUM(AB80:AB88)</f>
        <v>0</v>
      </c>
      <c r="AC79" s="110">
        <f>SUM(AC80:AC88)</f>
        <v>0</v>
      </c>
      <c r="AD79" s="143">
        <f t="shared" si="68"/>
        <v>0</v>
      </c>
      <c r="AE79" s="143" t="e">
        <f>AC79/AB79</f>
        <v>#DIV/0!</v>
      </c>
      <c r="AF79" s="110">
        <f>SUM(AF80:AF88)</f>
        <v>0</v>
      </c>
      <c r="AG79" s="110">
        <f>SUM(AG80:AG88)</f>
        <v>0</v>
      </c>
      <c r="AH79" s="143">
        <f t="shared" si="75"/>
        <v>0</v>
      </c>
      <c r="AI79" s="110">
        <f>SUM(AI80:AI88)</f>
        <v>0</v>
      </c>
      <c r="AJ79" s="110">
        <f>SUM(AJ80:AJ88)</f>
        <v>0</v>
      </c>
      <c r="AK79" s="143">
        <f t="shared" si="76"/>
        <v>0</v>
      </c>
      <c r="AL79" s="143" t="e">
        <f>AJ79/AI79</f>
        <v>#DIV/0!</v>
      </c>
      <c r="AM79" s="110">
        <f>SUM(AM80:AM88)</f>
        <v>0</v>
      </c>
      <c r="AN79" s="110">
        <f>SUM(AN80:AN88)</f>
        <v>0</v>
      </c>
      <c r="AO79" s="143">
        <f t="shared" si="77"/>
        <v>0</v>
      </c>
      <c r="AP79" s="143" t="e">
        <f>AN79/AM79</f>
        <v>#DIV/0!</v>
      </c>
      <c r="AQ79" s="110">
        <f>SUM(AQ80:AQ88)</f>
        <v>0</v>
      </c>
      <c r="AR79" s="110">
        <f>SUM(AR80:AR88)</f>
        <v>0</v>
      </c>
      <c r="AS79" s="143">
        <f t="shared" si="78"/>
        <v>0</v>
      </c>
      <c r="AT79" s="143" t="e">
        <f>AR79/AQ79</f>
        <v>#DIV/0!</v>
      </c>
      <c r="AU79" s="110">
        <f>SUM(AU80:AU88)</f>
        <v>21.07</v>
      </c>
      <c r="AV79" s="110">
        <f>SUM(AV80:AV88)</f>
        <v>21.07</v>
      </c>
      <c r="AW79" s="143">
        <f t="shared" si="79"/>
        <v>0</v>
      </c>
      <c r="AX79" s="143">
        <f>AV79/AU79</f>
        <v>1</v>
      </c>
      <c r="AY79" s="110">
        <f>SUM(AY80:AY88)</f>
        <v>0</v>
      </c>
      <c r="AZ79" s="110">
        <f>SUM(AZ80:AZ88)</f>
        <v>0</v>
      </c>
      <c r="BA79" s="143">
        <f t="shared" si="80"/>
        <v>0</v>
      </c>
      <c r="BB79" s="143"/>
      <c r="BC79" s="110">
        <f>SUM(BC80:BC88)</f>
        <v>0</v>
      </c>
      <c r="BD79" s="110">
        <f>SUM(BD80:BD88)</f>
        <v>0</v>
      </c>
      <c r="BE79" s="143">
        <f t="shared" si="81"/>
        <v>0</v>
      </c>
      <c r="BF79" s="143"/>
      <c r="BG79" s="110">
        <f>SUM(BG80:BG88)</f>
        <v>0</v>
      </c>
      <c r="BH79" s="110">
        <f>SUM(BH80:BH88)</f>
        <v>0</v>
      </c>
      <c r="BI79" s="143">
        <f t="shared" si="82"/>
        <v>0</v>
      </c>
      <c r="BJ79" s="143"/>
      <c r="BK79" s="110">
        <f>SUM(BK80:BK88)</f>
        <v>0</v>
      </c>
      <c r="BL79" s="110">
        <f>SUM(BL80:BL88)</f>
        <v>0</v>
      </c>
      <c r="BM79" s="143">
        <f t="shared" si="66"/>
        <v>0</v>
      </c>
      <c r="BN79" s="143" t="e">
        <f>BL79/BK79</f>
        <v>#DIV/0!</v>
      </c>
      <c r="BO79" s="110">
        <f>SUM(BO80:BO88)</f>
        <v>0</v>
      </c>
      <c r="BP79" s="110">
        <f>SUM(BP80:BP88)</f>
        <v>0</v>
      </c>
      <c r="BQ79" s="143">
        <f t="shared" si="67"/>
        <v>0</v>
      </c>
      <c r="BR79" s="143" t="e">
        <f>BP79/BO79</f>
        <v>#DIV/0!</v>
      </c>
      <c r="BS79" s="110">
        <f>SUM(BS80:BS88)</f>
        <v>0</v>
      </c>
      <c r="BT79" s="110">
        <f>SUM(BT80:BT88)</f>
        <v>0</v>
      </c>
      <c r="BU79" s="143">
        <f t="shared" si="83"/>
        <v>0</v>
      </c>
      <c r="BV79" s="143" t="e">
        <f>BT79/BS79</f>
        <v>#DIV/0!</v>
      </c>
      <c r="BW79" s="110">
        <f>SUM(BW80:BW88)</f>
        <v>0</v>
      </c>
      <c r="BX79" s="110">
        <f>SUM(BX80:BX88)</f>
        <v>0</v>
      </c>
      <c r="BY79" s="143">
        <f t="shared" si="84"/>
        <v>0</v>
      </c>
      <c r="BZ79" s="143"/>
      <c r="CA79" s="110">
        <f>SUM(CA80:CA88)</f>
        <v>0</v>
      </c>
      <c r="CB79" s="110">
        <f>SUM(CB80:CB88)</f>
        <v>0</v>
      </c>
      <c r="CC79" s="143">
        <f t="shared" si="85"/>
        <v>0</v>
      </c>
      <c r="CD79" s="143"/>
      <c r="CE79" s="110">
        <f>SUM(CE80:CE88)</f>
        <v>2021.6</v>
      </c>
      <c r="CF79" s="110">
        <f>SUM(CF80:CF88)</f>
        <v>1684.7</v>
      </c>
      <c r="CG79" s="143">
        <f t="shared" si="86"/>
        <v>-336.89999999999986</v>
      </c>
      <c r="CH79" s="143">
        <f t="shared" si="92"/>
        <v>0.83334982192322915</v>
      </c>
      <c r="CI79" s="110">
        <f>SUM(CI80:CI88)</f>
        <v>0.56000000000000005</v>
      </c>
      <c r="CJ79" s="110">
        <f>SUM(CJ80:CJ88)</f>
        <v>0</v>
      </c>
      <c r="CK79" s="143">
        <f t="shared" si="87"/>
        <v>-0.56000000000000005</v>
      </c>
      <c r="CL79" s="144">
        <f>CJ79/CI79</f>
        <v>0</v>
      </c>
      <c r="CM79" s="15">
        <f>SUM(CM80:CM88)</f>
        <v>0</v>
      </c>
      <c r="CN79" s="15">
        <f>SUM(CN80:CN88)</f>
        <v>0</v>
      </c>
      <c r="CO79" s="144">
        <f t="shared" si="88"/>
        <v>0</v>
      </c>
      <c r="CP79" s="144" t="e">
        <f>CN79/CM79</f>
        <v>#DIV/0!</v>
      </c>
      <c r="CQ79" s="169">
        <f>SUM(CQ80:CQ88)</f>
        <v>0</v>
      </c>
      <c r="CR79" s="169">
        <f>SUM(CR80:CR88)</f>
        <v>0</v>
      </c>
      <c r="CS79" s="165">
        <f t="shared" si="89"/>
        <v>0</v>
      </c>
      <c r="CT79" s="166"/>
      <c r="CU79" s="169">
        <f>SUM(CU80:CU88)</f>
        <v>0</v>
      </c>
      <c r="CV79" s="169">
        <f>SUM(CV80:CV88)</f>
        <v>0</v>
      </c>
      <c r="CW79" s="165">
        <f t="shared" si="90"/>
        <v>0</v>
      </c>
      <c r="CX79" s="166"/>
      <c r="CY79" s="169">
        <f>SUM(CY80:CY88)</f>
        <v>0</v>
      </c>
      <c r="CZ79" s="169">
        <f>SUM(CZ80:CZ88)</f>
        <v>0</v>
      </c>
      <c r="DA79" s="165">
        <f t="shared" si="91"/>
        <v>0</v>
      </c>
      <c r="DB79" s="166"/>
    </row>
    <row r="80" spans="1:106" ht="14.25" hidden="1" customHeight="1">
      <c r="A80" s="213"/>
      <c r="B80" s="213" t="s">
        <v>301</v>
      </c>
      <c r="C80" s="138"/>
      <c r="D80" s="100">
        <f t="shared" ref="D80:D88" si="98">H80+L80+P80+T80+X80+AI80+AM80+AQ80+AU80+BC80+BG80+BW80+CE80+CI80+CM80+CQ80+CU80+CY80+AY80+BK80+BS80</f>
        <v>0</v>
      </c>
      <c r="E80" s="160">
        <f>I80+M80+Q80+U80+Y80+AJ80+AN80+AR80+AV80+BD80+BH80+BX80+CF80+CJ80+CN80+CR80+CV80+CZ80+BL80+BT80</f>
        <v>0</v>
      </c>
      <c r="F80" s="109">
        <f t="shared" si="69"/>
        <v>0</v>
      </c>
      <c r="G80" s="109" t="e">
        <f t="shared" si="96"/>
        <v>#DIV/0!</v>
      </c>
      <c r="H80" s="100"/>
      <c r="I80" s="100"/>
      <c r="J80" s="103">
        <f t="shared" si="70"/>
        <v>0</v>
      </c>
      <c r="K80" s="110" t="e">
        <f t="shared" si="97"/>
        <v>#DIV/0!</v>
      </c>
      <c r="L80" s="100"/>
      <c r="M80" s="100"/>
      <c r="N80" s="103">
        <f t="shared" si="71"/>
        <v>0</v>
      </c>
      <c r="O80" s="143" t="e">
        <f>M80/L80</f>
        <v>#DIV/0!</v>
      </c>
      <c r="P80" s="100"/>
      <c r="Q80" s="100"/>
      <c r="R80" s="103">
        <f t="shared" si="72"/>
        <v>0</v>
      </c>
      <c r="S80" s="103"/>
      <c r="T80" s="100"/>
      <c r="U80" s="100"/>
      <c r="V80" s="103">
        <f t="shared" si="73"/>
        <v>0</v>
      </c>
      <c r="W80" s="103"/>
      <c r="X80" s="100">
        <f t="shared" si="74"/>
        <v>0</v>
      </c>
      <c r="Y80" s="100">
        <f t="shared" si="74"/>
        <v>0</v>
      </c>
      <c r="Z80" s="103">
        <f t="shared" si="65"/>
        <v>0</v>
      </c>
      <c r="AA80" s="103"/>
      <c r="AB80" s="100"/>
      <c r="AC80" s="100"/>
      <c r="AD80" s="103">
        <f t="shared" si="68"/>
        <v>0</v>
      </c>
      <c r="AE80" s="103" t="e">
        <f>AC80/AB80</f>
        <v>#DIV/0!</v>
      </c>
      <c r="AF80" s="100"/>
      <c r="AG80" s="100"/>
      <c r="AH80" s="103">
        <f t="shared" si="75"/>
        <v>0</v>
      </c>
      <c r="AI80" s="100"/>
      <c r="AJ80" s="100"/>
      <c r="AK80" s="103">
        <f t="shared" si="76"/>
        <v>0</v>
      </c>
      <c r="AL80" s="103"/>
      <c r="AM80" s="100">
        <v>0</v>
      </c>
      <c r="AN80" s="100">
        <v>0</v>
      </c>
      <c r="AO80" s="103">
        <f t="shared" si="77"/>
        <v>0</v>
      </c>
      <c r="AP80" s="103"/>
      <c r="AQ80" s="103"/>
      <c r="AR80" s="103"/>
      <c r="AS80" s="103">
        <f t="shared" si="78"/>
        <v>0</v>
      </c>
      <c r="AT80" s="103"/>
      <c r="AU80" s="100"/>
      <c r="AV80" s="100"/>
      <c r="AW80" s="103">
        <f t="shared" si="79"/>
        <v>0</v>
      </c>
      <c r="AX80" s="103"/>
      <c r="AY80" s="100"/>
      <c r="AZ80" s="100"/>
      <c r="BA80" s="103">
        <f t="shared" si="80"/>
        <v>0</v>
      </c>
      <c r="BB80" s="103"/>
      <c r="BC80" s="100"/>
      <c r="BD80" s="100"/>
      <c r="BE80" s="103">
        <f t="shared" si="81"/>
        <v>0</v>
      </c>
      <c r="BF80" s="103"/>
      <c r="BG80" s="100"/>
      <c r="BH80" s="100"/>
      <c r="BI80" s="103">
        <f t="shared" si="82"/>
        <v>0</v>
      </c>
      <c r="BJ80" s="103"/>
      <c r="BK80" s="100"/>
      <c r="BL80" s="100"/>
      <c r="BM80" s="103">
        <f t="shared" si="66"/>
        <v>0</v>
      </c>
      <c r="BN80" s="103"/>
      <c r="BO80" s="100"/>
      <c r="BP80" s="100"/>
      <c r="BQ80" s="103">
        <f t="shared" si="67"/>
        <v>0</v>
      </c>
      <c r="BR80" s="103"/>
      <c r="BS80" s="100"/>
      <c r="BT80" s="100"/>
      <c r="BU80" s="103">
        <f t="shared" si="83"/>
        <v>0</v>
      </c>
      <c r="BV80" s="103"/>
      <c r="BW80" s="100"/>
      <c r="BX80" s="100"/>
      <c r="BY80" s="103">
        <f t="shared" si="84"/>
        <v>0</v>
      </c>
      <c r="BZ80" s="103"/>
      <c r="CA80" s="100"/>
      <c r="CB80" s="100"/>
      <c r="CC80" s="103">
        <f t="shared" si="85"/>
        <v>0</v>
      </c>
      <c r="CD80" s="103"/>
      <c r="CE80" s="100"/>
      <c r="CF80" s="100"/>
      <c r="CG80" s="103">
        <f t="shared" si="86"/>
        <v>0</v>
      </c>
      <c r="CH80" s="143" t="e">
        <f t="shared" si="92"/>
        <v>#DIV/0!</v>
      </c>
      <c r="CI80" s="100"/>
      <c r="CJ80" s="100"/>
      <c r="CK80" s="103">
        <f t="shared" si="87"/>
        <v>0</v>
      </c>
      <c r="CL80" s="144"/>
      <c r="CM80" s="139"/>
      <c r="CN80" s="139"/>
      <c r="CO80" s="139">
        <f t="shared" si="88"/>
        <v>0</v>
      </c>
      <c r="CP80" s="139"/>
      <c r="CQ80" s="14"/>
      <c r="CR80" s="14"/>
      <c r="CS80" s="167">
        <f t="shared" si="89"/>
        <v>0</v>
      </c>
      <c r="CT80" s="168"/>
      <c r="CU80" s="13"/>
      <c r="CV80" s="13"/>
      <c r="CW80" s="167">
        <f t="shared" si="90"/>
        <v>0</v>
      </c>
      <c r="CX80" s="168"/>
      <c r="CY80" s="13"/>
      <c r="CZ80" s="13"/>
      <c r="DA80" s="167">
        <f t="shared" si="91"/>
        <v>0</v>
      </c>
      <c r="DB80" s="168"/>
    </row>
    <row r="81" spans="1:106" ht="14.25" customHeight="1">
      <c r="A81" s="213"/>
      <c r="B81" s="213" t="s">
        <v>302</v>
      </c>
      <c r="C81" s="160"/>
      <c r="D81" s="100">
        <f t="shared" si="98"/>
        <v>0.246</v>
      </c>
      <c r="E81" s="160">
        <f>I81+M81+Q81+U81+Y81+AJ81+AN81+AR81+AV81+BD81+BH81+BX81+CF81+CJ81+CN81+CR81+CV81+CZ81+AZ81+BL81+BT81</f>
        <v>0</v>
      </c>
      <c r="F81" s="109">
        <f t="shared" si="69"/>
        <v>-0.246</v>
      </c>
      <c r="G81" s="109">
        <f t="shared" si="96"/>
        <v>0</v>
      </c>
      <c r="H81" s="100"/>
      <c r="I81" s="100"/>
      <c r="J81" s="103">
        <f t="shared" si="70"/>
        <v>0</v>
      </c>
      <c r="K81" s="110"/>
      <c r="L81" s="100">
        <v>0.246</v>
      </c>
      <c r="M81" s="100"/>
      <c r="N81" s="103">
        <f t="shared" si="71"/>
        <v>-0.246</v>
      </c>
      <c r="O81" s="143">
        <f>M81/L81</f>
        <v>0</v>
      </c>
      <c r="P81" s="100"/>
      <c r="Q81" s="100"/>
      <c r="R81" s="103">
        <f t="shared" si="72"/>
        <v>0</v>
      </c>
      <c r="S81" s="103"/>
      <c r="T81" s="100"/>
      <c r="U81" s="100"/>
      <c r="V81" s="103">
        <v>0</v>
      </c>
      <c r="W81" s="103"/>
      <c r="X81" s="100">
        <f t="shared" si="74"/>
        <v>0</v>
      </c>
      <c r="Y81" s="100">
        <f t="shared" si="74"/>
        <v>0</v>
      </c>
      <c r="Z81" s="103">
        <v>0</v>
      </c>
      <c r="AA81" s="103"/>
      <c r="AB81" s="100"/>
      <c r="AC81" s="100"/>
      <c r="AD81" s="103">
        <f t="shared" si="68"/>
        <v>0</v>
      </c>
      <c r="AE81" s="103"/>
      <c r="AF81" s="100"/>
      <c r="AG81" s="100"/>
      <c r="AH81" s="103"/>
      <c r="AI81" s="100"/>
      <c r="AJ81" s="100"/>
      <c r="AK81" s="103"/>
      <c r="AL81" s="103"/>
      <c r="AM81" s="100"/>
      <c r="AN81" s="100"/>
      <c r="AO81" s="103">
        <f t="shared" si="77"/>
        <v>0</v>
      </c>
      <c r="AP81" s="103"/>
      <c r="AQ81" s="103"/>
      <c r="AR81" s="103"/>
      <c r="AS81" s="103"/>
      <c r="AT81" s="103"/>
      <c r="AU81" s="100"/>
      <c r="AV81" s="100"/>
      <c r="AW81" s="103">
        <v>0</v>
      </c>
      <c r="AX81" s="103"/>
      <c r="AY81" s="100"/>
      <c r="AZ81" s="100"/>
      <c r="BA81" s="103">
        <v>0</v>
      </c>
      <c r="BB81" s="103"/>
      <c r="BC81" s="100"/>
      <c r="BD81" s="100"/>
      <c r="BE81" s="103">
        <v>0</v>
      </c>
      <c r="BF81" s="103"/>
      <c r="BG81" s="100"/>
      <c r="BH81" s="100"/>
      <c r="BI81" s="103">
        <f t="shared" si="82"/>
        <v>0</v>
      </c>
      <c r="BJ81" s="103"/>
      <c r="BK81" s="100"/>
      <c r="BL81" s="100"/>
      <c r="BM81" s="103">
        <f t="shared" si="66"/>
        <v>0</v>
      </c>
      <c r="BN81" s="103"/>
      <c r="BO81" s="100"/>
      <c r="BP81" s="100"/>
      <c r="BQ81" s="103">
        <f t="shared" si="67"/>
        <v>0</v>
      </c>
      <c r="BR81" s="103"/>
      <c r="BS81" s="100"/>
      <c r="BT81" s="100"/>
      <c r="BU81" s="103"/>
      <c r="BV81" s="103"/>
      <c r="BW81" s="100"/>
      <c r="BX81" s="100"/>
      <c r="BY81" s="103">
        <v>0</v>
      </c>
      <c r="BZ81" s="103"/>
      <c r="CA81" s="100"/>
      <c r="CB81" s="100"/>
      <c r="CC81" s="103"/>
      <c r="CD81" s="103"/>
      <c r="CE81" s="100"/>
      <c r="CF81" s="100"/>
      <c r="CG81" s="103">
        <f t="shared" si="86"/>
        <v>0</v>
      </c>
      <c r="CH81" s="143"/>
      <c r="CI81" s="100"/>
      <c r="CJ81" s="100"/>
      <c r="CK81" s="103">
        <v>0</v>
      </c>
      <c r="CL81" s="144"/>
      <c r="CM81" s="139"/>
      <c r="CN81" s="139"/>
      <c r="CO81" s="139">
        <v>0</v>
      </c>
      <c r="CP81" s="139"/>
      <c r="CQ81" s="14"/>
      <c r="CR81" s="14"/>
      <c r="CS81" s="167"/>
      <c r="CT81" s="168"/>
      <c r="CU81" s="13"/>
      <c r="CV81" s="13"/>
      <c r="CW81" s="167"/>
      <c r="CX81" s="168"/>
      <c r="CY81" s="13"/>
      <c r="CZ81" s="13"/>
      <c r="DA81" s="167">
        <v>0</v>
      </c>
      <c r="DB81" s="168"/>
    </row>
    <row r="82" spans="1:106" ht="14.25" customHeight="1">
      <c r="A82" s="213"/>
      <c r="B82" s="213" t="s">
        <v>462</v>
      </c>
      <c r="C82" s="138">
        <v>2769.5</v>
      </c>
      <c r="D82" s="100">
        <f t="shared" si="98"/>
        <v>2439.027</v>
      </c>
      <c r="E82" s="100">
        <f>I82+M82+Q82+U82+Y82+AJ82+AN82+AR82+AV82+BD82+BH82+BX82+CF82+CJ82+CN82+CR82+CV82+CZ82+AZ82+BL82+BT82+CB82</f>
        <v>1684.7</v>
      </c>
      <c r="F82" s="109">
        <f t="shared" si="69"/>
        <v>-754.327</v>
      </c>
      <c r="G82" s="109">
        <f t="shared" si="96"/>
        <v>0.69072626092290079</v>
      </c>
      <c r="H82" s="104">
        <v>417.42700000000002</v>
      </c>
      <c r="I82" s="104"/>
      <c r="J82" s="103">
        <f t="shared" si="70"/>
        <v>-417.42700000000002</v>
      </c>
      <c r="K82" s="110">
        <f t="shared" si="97"/>
        <v>0</v>
      </c>
      <c r="L82" s="104">
        <v>0</v>
      </c>
      <c r="M82" s="104">
        <v>0</v>
      </c>
      <c r="N82" s="103">
        <f t="shared" si="71"/>
        <v>0</v>
      </c>
      <c r="O82" s="143" t="e">
        <f>M82/L82</f>
        <v>#DIV/0!</v>
      </c>
      <c r="P82" s="104"/>
      <c r="Q82" s="104"/>
      <c r="R82" s="103">
        <f t="shared" si="72"/>
        <v>0</v>
      </c>
      <c r="S82" s="103" t="e">
        <f>Q82/P82</f>
        <v>#DIV/0!</v>
      </c>
      <c r="T82" s="100"/>
      <c r="U82" s="100"/>
      <c r="V82" s="103">
        <f>U82-T82</f>
        <v>0</v>
      </c>
      <c r="W82" s="103"/>
      <c r="X82" s="100">
        <f t="shared" si="74"/>
        <v>0</v>
      </c>
      <c r="Y82" s="100">
        <f t="shared" si="74"/>
        <v>0</v>
      </c>
      <c r="Z82" s="103">
        <f>Y82-X82</f>
        <v>0</v>
      </c>
      <c r="AA82" s="103"/>
      <c r="AB82" s="100"/>
      <c r="AC82" s="100"/>
      <c r="AD82" s="103">
        <f t="shared" si="68"/>
        <v>0</v>
      </c>
      <c r="AE82" s="103"/>
      <c r="AF82" s="100"/>
      <c r="AG82" s="100"/>
      <c r="AH82" s="103">
        <f>AG82-AF82</f>
        <v>0</v>
      </c>
      <c r="AI82" s="100"/>
      <c r="AJ82" s="100"/>
      <c r="AK82" s="103">
        <f t="shared" ref="AK82:AK88" si="99">AJ82-AI82</f>
        <v>0</v>
      </c>
      <c r="AL82" s="103"/>
      <c r="AM82" s="100"/>
      <c r="AN82" s="100"/>
      <c r="AO82" s="103">
        <f t="shared" si="77"/>
        <v>0</v>
      </c>
      <c r="AP82" s="103"/>
      <c r="AQ82" s="103"/>
      <c r="AR82" s="103"/>
      <c r="AS82" s="103">
        <f>AR82-AQ82</f>
        <v>0</v>
      </c>
      <c r="AT82" s="103"/>
      <c r="AU82" s="100"/>
      <c r="AV82" s="100"/>
      <c r="AW82" s="103">
        <f>AV82-AU82</f>
        <v>0</v>
      </c>
      <c r="AX82" s="103"/>
      <c r="AY82" s="100"/>
      <c r="AZ82" s="100"/>
      <c r="BA82" s="103">
        <f>AZ82-AY82</f>
        <v>0</v>
      </c>
      <c r="BB82" s="103"/>
      <c r="BC82" s="100"/>
      <c r="BD82" s="100"/>
      <c r="BE82" s="103">
        <f>BD82-BC82</f>
        <v>0</v>
      </c>
      <c r="BF82" s="103"/>
      <c r="BG82" s="100"/>
      <c r="BH82" s="100"/>
      <c r="BI82" s="103">
        <f t="shared" si="82"/>
        <v>0</v>
      </c>
      <c r="BJ82" s="103"/>
      <c r="BK82" s="100"/>
      <c r="BL82" s="100"/>
      <c r="BM82" s="103">
        <f t="shared" si="66"/>
        <v>0</v>
      </c>
      <c r="BN82" s="103"/>
      <c r="BO82" s="100"/>
      <c r="BP82" s="100"/>
      <c r="BQ82" s="103">
        <f t="shared" si="67"/>
        <v>0</v>
      </c>
      <c r="BR82" s="103"/>
      <c r="BS82" s="100"/>
      <c r="BT82" s="100"/>
      <c r="BU82" s="103">
        <f>BT82-BS82</f>
        <v>0</v>
      </c>
      <c r="BV82" s="103"/>
      <c r="BW82" s="100"/>
      <c r="BX82" s="100"/>
      <c r="BY82" s="103">
        <f>BX82-BW82</f>
        <v>0</v>
      </c>
      <c r="BZ82" s="103"/>
      <c r="CA82" s="100"/>
      <c r="CB82" s="100"/>
      <c r="CC82" s="103">
        <f>CB82-CA82</f>
        <v>0</v>
      </c>
      <c r="CD82" s="103"/>
      <c r="CE82" s="152">
        <v>2021.6</v>
      </c>
      <c r="CF82" s="152">
        <v>1684.7</v>
      </c>
      <c r="CG82" s="103">
        <f t="shared" si="86"/>
        <v>-336.89999999999986</v>
      </c>
      <c r="CH82" s="143">
        <f t="shared" si="92"/>
        <v>0.83334982192322915</v>
      </c>
      <c r="CI82" s="100"/>
      <c r="CJ82" s="100"/>
      <c r="CK82" s="103">
        <f>CJ82-CI82</f>
        <v>0</v>
      </c>
      <c r="CL82" s="144"/>
      <c r="CM82" s="139"/>
      <c r="CN82" s="139"/>
      <c r="CO82" s="139">
        <f>CN82-CM82</f>
        <v>0</v>
      </c>
      <c r="CP82" s="139"/>
      <c r="CQ82" s="14"/>
      <c r="CR82" s="14"/>
      <c r="CS82" s="167">
        <f>CR82-CQ82</f>
        <v>0</v>
      </c>
      <c r="CT82" s="168"/>
      <c r="CU82" s="13"/>
      <c r="CV82" s="13"/>
      <c r="CW82" s="167">
        <f>CV82-CU82</f>
        <v>0</v>
      </c>
      <c r="CX82" s="168"/>
      <c r="CY82" s="13"/>
      <c r="CZ82" s="13"/>
      <c r="DA82" s="167">
        <f>CZ82-CY82</f>
        <v>0</v>
      </c>
      <c r="DB82" s="168"/>
    </row>
    <row r="83" spans="1:106" ht="14.25" hidden="1" customHeight="1">
      <c r="A83" s="213"/>
      <c r="B83" s="212" t="s">
        <v>303</v>
      </c>
      <c r="C83" s="142"/>
      <c r="D83" s="100">
        <f t="shared" si="98"/>
        <v>0</v>
      </c>
      <c r="E83" s="160">
        <f>I83+M83+Q83+U83+Y83+AJ83+AN83+AR83+AV83+BD83+BH83+BX83+CF83+CJ83+CN83+CR83+CV83+CZ83+AZ83+BL83+BT83</f>
        <v>0</v>
      </c>
      <c r="F83" s="109">
        <f t="shared" si="69"/>
        <v>0</v>
      </c>
      <c r="G83" s="109" t="e">
        <f t="shared" si="96"/>
        <v>#DIV/0!</v>
      </c>
      <c r="H83" s="100"/>
      <c r="I83" s="100"/>
      <c r="J83" s="103">
        <f t="shared" si="70"/>
        <v>0</v>
      </c>
      <c r="K83" s="110" t="e">
        <f t="shared" si="97"/>
        <v>#DIV/0!</v>
      </c>
      <c r="L83" s="100"/>
      <c r="M83" s="100"/>
      <c r="N83" s="103">
        <f t="shared" si="71"/>
        <v>0</v>
      </c>
      <c r="O83" s="103"/>
      <c r="P83" s="100"/>
      <c r="Q83" s="100"/>
      <c r="R83" s="103">
        <f t="shared" si="72"/>
        <v>0</v>
      </c>
      <c r="S83" s="103" t="e">
        <f>Q83/P83</f>
        <v>#DIV/0!</v>
      </c>
      <c r="T83" s="100"/>
      <c r="U83" s="100"/>
      <c r="V83" s="103">
        <f>U83-T83</f>
        <v>0</v>
      </c>
      <c r="W83" s="103"/>
      <c r="X83" s="100">
        <f t="shared" si="74"/>
        <v>0</v>
      </c>
      <c r="Y83" s="100">
        <f t="shared" si="74"/>
        <v>0</v>
      </c>
      <c r="Z83" s="103">
        <f>Y83-X83</f>
        <v>0</v>
      </c>
      <c r="AA83" s="103"/>
      <c r="AB83" s="100"/>
      <c r="AC83" s="100"/>
      <c r="AD83" s="103">
        <f t="shared" si="68"/>
        <v>0</v>
      </c>
      <c r="AE83" s="103"/>
      <c r="AF83" s="100"/>
      <c r="AG83" s="100"/>
      <c r="AH83" s="103">
        <f>AG83-AF83</f>
        <v>0</v>
      </c>
      <c r="AI83" s="100"/>
      <c r="AJ83" s="100"/>
      <c r="AK83" s="103">
        <f t="shared" si="99"/>
        <v>0</v>
      </c>
      <c r="AL83" s="103"/>
      <c r="AM83" s="100"/>
      <c r="AN83" s="100"/>
      <c r="AO83" s="103">
        <f t="shared" si="77"/>
        <v>0</v>
      </c>
      <c r="AP83" s="103"/>
      <c r="AQ83" s="103"/>
      <c r="AR83" s="103"/>
      <c r="AS83" s="103">
        <f>AR83-AQ83</f>
        <v>0</v>
      </c>
      <c r="AT83" s="103"/>
      <c r="AU83" s="100"/>
      <c r="AV83" s="100"/>
      <c r="AW83" s="103">
        <f>AV83-AU83</f>
        <v>0</v>
      </c>
      <c r="AX83" s="103"/>
      <c r="AY83" s="100"/>
      <c r="AZ83" s="100"/>
      <c r="BA83" s="103">
        <f>AZ83-AY83</f>
        <v>0</v>
      </c>
      <c r="BB83" s="103"/>
      <c r="BC83" s="100"/>
      <c r="BD83" s="100"/>
      <c r="BE83" s="103">
        <f>BD83-BC83</f>
        <v>0</v>
      </c>
      <c r="BF83" s="103"/>
      <c r="BG83" s="100"/>
      <c r="BH83" s="100"/>
      <c r="BI83" s="103">
        <f t="shared" si="82"/>
        <v>0</v>
      </c>
      <c r="BJ83" s="103"/>
      <c r="BK83" s="100"/>
      <c r="BL83" s="100"/>
      <c r="BM83" s="103">
        <f t="shared" si="66"/>
        <v>0</v>
      </c>
      <c r="BN83" s="103"/>
      <c r="BO83" s="100"/>
      <c r="BP83" s="100"/>
      <c r="BQ83" s="103">
        <f t="shared" si="67"/>
        <v>0</v>
      </c>
      <c r="BR83" s="103"/>
      <c r="BS83" s="100"/>
      <c r="BT83" s="100"/>
      <c r="BU83" s="103">
        <f>BT83-BS83</f>
        <v>0</v>
      </c>
      <c r="BV83" s="103"/>
      <c r="BW83" s="100"/>
      <c r="BX83" s="100"/>
      <c r="BY83" s="103">
        <f>BX83-BW83</f>
        <v>0</v>
      </c>
      <c r="BZ83" s="103"/>
      <c r="CA83" s="100"/>
      <c r="CB83" s="100"/>
      <c r="CC83" s="103">
        <f>CB83-CA83</f>
        <v>0</v>
      </c>
      <c r="CD83" s="103"/>
      <c r="CE83" s="100"/>
      <c r="CF83" s="100"/>
      <c r="CG83" s="103">
        <f t="shared" si="86"/>
        <v>0</v>
      </c>
      <c r="CH83" s="143" t="e">
        <f t="shared" si="92"/>
        <v>#DIV/0!</v>
      </c>
      <c r="CI83" s="100"/>
      <c r="CJ83" s="100"/>
      <c r="CK83" s="103">
        <f>CJ83-CI83</f>
        <v>0</v>
      </c>
      <c r="CL83" s="139"/>
      <c r="CM83" s="139"/>
      <c r="CN83" s="139"/>
      <c r="CO83" s="139">
        <f>CN83-CM83</f>
        <v>0</v>
      </c>
      <c r="CP83" s="139"/>
      <c r="CQ83" s="14"/>
      <c r="CR83" s="14"/>
      <c r="CS83" s="167">
        <f>CR83-CQ83</f>
        <v>0</v>
      </c>
      <c r="CT83" s="168"/>
      <c r="CU83" s="13"/>
      <c r="CV83" s="13"/>
      <c r="CW83" s="167">
        <f>CV83-CU83</f>
        <v>0</v>
      </c>
      <c r="CX83" s="168"/>
      <c r="CY83" s="13"/>
      <c r="CZ83" s="13"/>
      <c r="DA83" s="167">
        <f>CZ83-CY83</f>
        <v>0</v>
      </c>
      <c r="DB83" s="168"/>
    </row>
    <row r="84" spans="1:106" ht="14.25" customHeight="1">
      <c r="A84" s="213"/>
      <c r="B84" s="212" t="s">
        <v>463</v>
      </c>
      <c r="C84" s="218">
        <v>0</v>
      </c>
      <c r="D84" s="100">
        <f t="shared" si="98"/>
        <v>54.66</v>
      </c>
      <c r="E84" s="160">
        <f>I84+M84+Q84+U84+Y84+AJ84+AN84+AR84+AV84+BD84+BH84+BX84+CF84+CJ84+CN84+CR84+CV84+CZ84+AZ84+BL84+BT84</f>
        <v>1606.096</v>
      </c>
      <c r="F84" s="109">
        <f t="shared" si="69"/>
        <v>1551.4359999999999</v>
      </c>
      <c r="G84" s="109">
        <f t="shared" si="96"/>
        <v>29.383388218075378</v>
      </c>
      <c r="H84" s="100">
        <v>54.66</v>
      </c>
      <c r="I84" s="100">
        <v>1606.096</v>
      </c>
      <c r="J84" s="103">
        <f t="shared" si="70"/>
        <v>1551.4359999999999</v>
      </c>
      <c r="K84" s="110">
        <f t="shared" si="97"/>
        <v>29.383388218075378</v>
      </c>
      <c r="L84" s="100">
        <v>0</v>
      </c>
      <c r="M84" s="100"/>
      <c r="N84" s="103"/>
      <c r="O84" s="103"/>
      <c r="P84" s="100">
        <v>0</v>
      </c>
      <c r="Q84" s="100"/>
      <c r="R84" s="103"/>
      <c r="S84" s="103" t="e">
        <f>Q84/P84</f>
        <v>#DIV/0!</v>
      </c>
      <c r="T84" s="100"/>
      <c r="U84" s="100"/>
      <c r="V84" s="103"/>
      <c r="W84" s="103"/>
      <c r="X84" s="100">
        <f t="shared" si="74"/>
        <v>0</v>
      </c>
      <c r="Y84" s="100">
        <f t="shared" si="74"/>
        <v>0</v>
      </c>
      <c r="Z84" s="103"/>
      <c r="AA84" s="103"/>
      <c r="AB84" s="100"/>
      <c r="AC84" s="100"/>
      <c r="AD84" s="103"/>
      <c r="AE84" s="103"/>
      <c r="AF84" s="100"/>
      <c r="AG84" s="100"/>
      <c r="AH84" s="103"/>
      <c r="AI84" s="100"/>
      <c r="AJ84" s="100"/>
      <c r="AK84" s="103">
        <f t="shared" si="99"/>
        <v>0</v>
      </c>
      <c r="AL84" s="103"/>
      <c r="AM84" s="100">
        <v>0</v>
      </c>
      <c r="AN84" s="100"/>
      <c r="AO84" s="103"/>
      <c r="AP84" s="103"/>
      <c r="AQ84" s="103"/>
      <c r="AR84" s="103"/>
      <c r="AS84" s="103"/>
      <c r="AT84" s="103"/>
      <c r="AU84" s="100"/>
      <c r="AV84" s="100"/>
      <c r="AW84" s="103"/>
      <c r="AX84" s="103"/>
      <c r="AY84" s="100"/>
      <c r="AZ84" s="100"/>
      <c r="BA84" s="103"/>
      <c r="BB84" s="103"/>
      <c r="BC84" s="100"/>
      <c r="BD84" s="100"/>
      <c r="BE84" s="103"/>
      <c r="BF84" s="103"/>
      <c r="BG84" s="100"/>
      <c r="BH84" s="100"/>
      <c r="BI84" s="103"/>
      <c r="BJ84" s="103"/>
      <c r="BK84" s="100"/>
      <c r="BL84" s="100"/>
      <c r="BM84" s="103">
        <f t="shared" si="66"/>
        <v>0</v>
      </c>
      <c r="BN84" s="103"/>
      <c r="BO84" s="100"/>
      <c r="BP84" s="100"/>
      <c r="BQ84" s="103">
        <f t="shared" si="67"/>
        <v>0</v>
      </c>
      <c r="BR84" s="103"/>
      <c r="BS84" s="100"/>
      <c r="BT84" s="100"/>
      <c r="BU84" s="103"/>
      <c r="BV84" s="103"/>
      <c r="BW84" s="100"/>
      <c r="BX84" s="100"/>
      <c r="BY84" s="103"/>
      <c r="BZ84" s="103"/>
      <c r="CA84" s="100"/>
      <c r="CB84" s="100"/>
      <c r="CC84" s="103"/>
      <c r="CD84" s="103"/>
      <c r="CE84" s="100"/>
      <c r="CF84" s="100"/>
      <c r="CG84" s="103"/>
      <c r="CH84" s="143" t="e">
        <f t="shared" si="92"/>
        <v>#DIV/0!</v>
      </c>
      <c r="CI84" s="100"/>
      <c r="CJ84" s="100"/>
      <c r="CK84" s="103"/>
      <c r="CL84" s="139"/>
      <c r="CM84" s="139"/>
      <c r="CN84" s="139"/>
      <c r="CO84" s="139"/>
      <c r="CP84" s="139"/>
      <c r="CQ84" s="14"/>
      <c r="CR84" s="14"/>
      <c r="CS84" s="167"/>
      <c r="CT84" s="168"/>
      <c r="CU84" s="13"/>
      <c r="CV84" s="13"/>
      <c r="CW84" s="167"/>
      <c r="CX84" s="168"/>
      <c r="CY84" s="13"/>
      <c r="CZ84" s="13"/>
      <c r="DA84" s="167"/>
      <c r="DB84" s="168"/>
    </row>
    <row r="85" spans="1:106" ht="14.25" customHeight="1">
      <c r="A85" s="213"/>
      <c r="B85" s="212" t="s">
        <v>304</v>
      </c>
      <c r="C85" s="142">
        <v>21.1</v>
      </c>
      <c r="D85" s="100">
        <f t="shared" si="98"/>
        <v>21.07</v>
      </c>
      <c r="E85" s="100">
        <f>I85+M85+Q85+U85+Y85+AJ85+AN85+AR85+AV85+BD85+BH85+BX85+CF85+CJ85+CN85+CR85+CV85+CZ85+AZ85+BL85+BT85</f>
        <v>21.07</v>
      </c>
      <c r="F85" s="109">
        <f t="shared" si="69"/>
        <v>0</v>
      </c>
      <c r="G85" s="109">
        <f t="shared" si="96"/>
        <v>1</v>
      </c>
      <c r="H85" s="100"/>
      <c r="I85" s="100"/>
      <c r="J85" s="103">
        <f t="shared" si="70"/>
        <v>0</v>
      </c>
      <c r="K85" s="110"/>
      <c r="L85" s="100"/>
      <c r="M85" s="100"/>
      <c r="N85" s="103">
        <f>M85-L85</f>
        <v>0</v>
      </c>
      <c r="O85" s="103"/>
      <c r="P85" s="100"/>
      <c r="Q85" s="100"/>
      <c r="R85" s="103">
        <f>Q85-P85</f>
        <v>0</v>
      </c>
      <c r="S85" s="103"/>
      <c r="T85" s="100"/>
      <c r="U85" s="100"/>
      <c r="V85" s="103">
        <f>U85-T85</f>
        <v>0</v>
      </c>
      <c r="W85" s="103"/>
      <c r="X85" s="100">
        <f t="shared" si="74"/>
        <v>0</v>
      </c>
      <c r="Y85" s="100">
        <f t="shared" si="74"/>
        <v>0</v>
      </c>
      <c r="Z85" s="103">
        <f>Y85-X85</f>
        <v>0</v>
      </c>
      <c r="AA85" s="103"/>
      <c r="AB85" s="100"/>
      <c r="AC85" s="100"/>
      <c r="AD85" s="103">
        <f>AC85-AB85</f>
        <v>0</v>
      </c>
      <c r="AE85" s="103"/>
      <c r="AF85" s="100"/>
      <c r="AG85" s="100"/>
      <c r="AH85" s="103">
        <f>AG85-AF85</f>
        <v>0</v>
      </c>
      <c r="AI85" s="100"/>
      <c r="AJ85" s="100"/>
      <c r="AK85" s="103">
        <f t="shared" si="99"/>
        <v>0</v>
      </c>
      <c r="AL85" s="103"/>
      <c r="AM85" s="100"/>
      <c r="AN85" s="100"/>
      <c r="AO85" s="103">
        <f>AN85-AM85</f>
        <v>0</v>
      </c>
      <c r="AP85" s="103"/>
      <c r="AQ85" s="103"/>
      <c r="AR85" s="103"/>
      <c r="AS85" s="103">
        <f>AR85-AQ85</f>
        <v>0</v>
      </c>
      <c r="AT85" s="103"/>
      <c r="AU85" s="104">
        <v>21.07</v>
      </c>
      <c r="AV85" s="104">
        <v>21.07</v>
      </c>
      <c r="AW85" s="103">
        <f>AV85-AU85</f>
        <v>0</v>
      </c>
      <c r="AX85" s="103">
        <f>AV85/AU85</f>
        <v>1</v>
      </c>
      <c r="AY85" s="100"/>
      <c r="AZ85" s="100"/>
      <c r="BA85" s="103">
        <f>AZ85-AY85</f>
        <v>0</v>
      </c>
      <c r="BB85" s="103"/>
      <c r="BC85" s="100"/>
      <c r="BD85" s="100"/>
      <c r="BE85" s="103">
        <f>BD85-BC85</f>
        <v>0</v>
      </c>
      <c r="BF85" s="103"/>
      <c r="BG85" s="100"/>
      <c r="BH85" s="100"/>
      <c r="BI85" s="103">
        <f>BH85-BG85</f>
        <v>0</v>
      </c>
      <c r="BJ85" s="103"/>
      <c r="BK85" s="100"/>
      <c r="BL85" s="100"/>
      <c r="BM85" s="103">
        <f t="shared" si="66"/>
        <v>0</v>
      </c>
      <c r="BN85" s="103"/>
      <c r="BO85" s="100"/>
      <c r="BP85" s="100"/>
      <c r="BQ85" s="103">
        <f t="shared" si="67"/>
        <v>0</v>
      </c>
      <c r="BR85" s="103"/>
      <c r="BS85" s="100"/>
      <c r="BT85" s="100"/>
      <c r="BU85" s="103">
        <f t="shared" ref="BU85:BU90" si="100">BT85-BS85</f>
        <v>0</v>
      </c>
      <c r="BV85" s="103"/>
      <c r="BW85" s="100"/>
      <c r="BX85" s="100"/>
      <c r="BY85" s="103">
        <f>BX85-BW85</f>
        <v>0</v>
      </c>
      <c r="BZ85" s="103"/>
      <c r="CA85" s="100"/>
      <c r="CB85" s="100"/>
      <c r="CC85" s="103">
        <f t="shared" ref="CC85:CC90" si="101">CB85-CA85</f>
        <v>0</v>
      </c>
      <c r="CD85" s="103"/>
      <c r="CE85" s="100"/>
      <c r="CF85" s="100"/>
      <c r="CG85" s="103">
        <f>CF85-CE85</f>
        <v>0</v>
      </c>
      <c r="CH85" s="103"/>
      <c r="CI85" s="100"/>
      <c r="CJ85" s="100"/>
      <c r="CK85" s="103">
        <f>CJ85-CI85</f>
        <v>0</v>
      </c>
      <c r="CL85" s="139"/>
      <c r="CM85" s="139"/>
      <c r="CN85" s="139"/>
      <c r="CO85" s="139">
        <f>CN85-CM85</f>
        <v>0</v>
      </c>
      <c r="CP85" s="139"/>
      <c r="CQ85" s="14"/>
      <c r="CR85" s="14"/>
      <c r="CS85" s="167">
        <f>CR85-CQ85</f>
        <v>0</v>
      </c>
      <c r="CT85" s="168"/>
      <c r="CU85" s="13"/>
      <c r="CV85" s="13"/>
      <c r="CW85" s="167">
        <f>CV85-CU85</f>
        <v>0</v>
      </c>
      <c r="CX85" s="168"/>
      <c r="CY85" s="13"/>
      <c r="CZ85" s="13"/>
      <c r="DA85" s="167">
        <f t="shared" ref="DA85:DA90" si="102">CZ85-CY85</f>
        <v>0</v>
      </c>
      <c r="DB85" s="168"/>
    </row>
    <row r="86" spans="1:106" ht="14.25" customHeight="1">
      <c r="A86" s="237"/>
      <c r="B86" s="212" t="s">
        <v>576</v>
      </c>
      <c r="C86" s="218">
        <v>4.0999999999999996</v>
      </c>
      <c r="D86" s="100">
        <f t="shared" si="98"/>
        <v>115.15300000000001</v>
      </c>
      <c r="E86" s="100">
        <f>I86+M86+Q86+U86+Y86+AJ86+AN86+AR86+AV86+BD86+BH86+BX86+CF86+CJ86+CN86+CR86+CV86+CZ86+BL86+BT86</f>
        <v>101.821</v>
      </c>
      <c r="F86" s="109">
        <f t="shared" si="69"/>
        <v>-13.332000000000008</v>
      </c>
      <c r="G86" s="109">
        <f>E86/D86</f>
        <v>0.884223598169392</v>
      </c>
      <c r="H86" s="100">
        <v>115.15300000000001</v>
      </c>
      <c r="I86" s="100">
        <v>101.821</v>
      </c>
      <c r="J86" s="103">
        <f>I86-H86</f>
        <v>-13.332000000000008</v>
      </c>
      <c r="K86" s="103"/>
      <c r="L86" s="100"/>
      <c r="M86" s="100"/>
      <c r="N86" s="103"/>
      <c r="O86" s="103"/>
      <c r="P86" s="100"/>
      <c r="Q86" s="100"/>
      <c r="R86" s="103"/>
      <c r="S86" s="103"/>
      <c r="T86" s="100"/>
      <c r="U86" s="100"/>
      <c r="V86" s="103"/>
      <c r="W86" s="103"/>
      <c r="X86" s="100">
        <f>AB86</f>
        <v>0</v>
      </c>
      <c r="Y86" s="100">
        <f>AC86</f>
        <v>0</v>
      </c>
      <c r="Z86" s="103"/>
      <c r="AA86" s="103"/>
      <c r="AB86" s="100"/>
      <c r="AC86" s="100"/>
      <c r="AD86" s="103"/>
      <c r="AE86" s="103" t="e">
        <f>AC86/AB86</f>
        <v>#DIV/0!</v>
      </c>
      <c r="AF86" s="100"/>
      <c r="AG86" s="100"/>
      <c r="AH86" s="103"/>
      <c r="AI86" s="100"/>
      <c r="AJ86" s="100"/>
      <c r="AK86" s="103">
        <f t="shared" si="99"/>
        <v>0</v>
      </c>
      <c r="AL86" s="103"/>
      <c r="AM86" s="100"/>
      <c r="AN86" s="100"/>
      <c r="AO86" s="103"/>
      <c r="AP86" s="103"/>
      <c r="AQ86" s="100"/>
      <c r="AR86" s="100"/>
      <c r="AS86" s="103"/>
      <c r="AT86" s="103"/>
      <c r="AU86" s="100"/>
      <c r="AV86" s="100"/>
      <c r="AW86" s="103"/>
      <c r="AX86" s="103"/>
      <c r="AY86" s="100"/>
      <c r="AZ86" s="100"/>
      <c r="BA86" s="103"/>
      <c r="BB86" s="103"/>
      <c r="BC86" s="100"/>
      <c r="BD86" s="100"/>
      <c r="BE86" s="103"/>
      <c r="BF86" s="103"/>
      <c r="BG86" s="100"/>
      <c r="BH86" s="100"/>
      <c r="BI86" s="103"/>
      <c r="BJ86" s="103"/>
      <c r="BK86" s="100"/>
      <c r="BL86" s="100"/>
      <c r="BM86" s="103">
        <f>BL86-BK86</f>
        <v>0</v>
      </c>
      <c r="BN86" s="103"/>
      <c r="BO86" s="100"/>
      <c r="BP86" s="100"/>
      <c r="BQ86" s="103">
        <f>BP86-BO86</f>
        <v>0</v>
      </c>
      <c r="BR86" s="103"/>
      <c r="BS86" s="100"/>
      <c r="BT86" s="100"/>
      <c r="BU86" s="103">
        <f>BT86-BS86</f>
        <v>0</v>
      </c>
      <c r="BV86" s="103"/>
      <c r="BW86" s="100"/>
      <c r="BX86" s="100"/>
      <c r="BY86" s="103"/>
      <c r="BZ86" s="103"/>
      <c r="CA86" s="100"/>
      <c r="CB86" s="100"/>
      <c r="CC86" s="103">
        <f>CB86-CA86</f>
        <v>0</v>
      </c>
      <c r="CD86" s="103"/>
      <c r="CE86" s="100"/>
      <c r="CF86" s="100"/>
      <c r="CG86" s="103"/>
      <c r="CH86" s="103"/>
      <c r="CI86" s="100"/>
      <c r="CJ86" s="100"/>
      <c r="CK86" s="103"/>
      <c r="CL86" s="139"/>
      <c r="CM86" s="16"/>
      <c r="CN86" s="16"/>
      <c r="CO86" s="139">
        <f>CN86-CM86</f>
        <v>0</v>
      </c>
      <c r="CP86" s="139"/>
      <c r="CQ86" s="13"/>
      <c r="CR86" s="13"/>
      <c r="CS86" s="167"/>
      <c r="CT86" s="168"/>
      <c r="CU86" s="13"/>
      <c r="CV86" s="13"/>
      <c r="CW86" s="167"/>
      <c r="CX86" s="168"/>
      <c r="CY86" s="13"/>
      <c r="CZ86" s="13"/>
      <c r="DA86" s="167">
        <f>CZ86-CY86</f>
        <v>0</v>
      </c>
      <c r="DB86" s="168"/>
    </row>
    <row r="87" spans="1:106" ht="14.25" hidden="1" customHeight="1">
      <c r="A87" s="213"/>
      <c r="B87" s="213" t="s">
        <v>464</v>
      </c>
      <c r="C87" s="100"/>
      <c r="D87" s="100">
        <v>0</v>
      </c>
      <c r="E87" s="160">
        <f>I87+M87+Q87+U87+Y87+AJ87+AN87+AR87+AV87+BD87+BH87+BX87+CF87+CJ87+CN87+CR87+CV87+CZ87+AZ87+BL87+BT87</f>
        <v>0</v>
      </c>
      <c r="F87" s="109">
        <f t="shared" si="69"/>
        <v>0</v>
      </c>
      <c r="G87" s="109" t="e">
        <f>E87/D87</f>
        <v>#DIV/0!</v>
      </c>
      <c r="H87" s="100"/>
      <c r="I87" s="100"/>
      <c r="J87" s="103">
        <f>I87-H87</f>
        <v>0</v>
      </c>
      <c r="K87" s="110"/>
      <c r="L87" s="100"/>
      <c r="M87" s="100"/>
      <c r="N87" s="103">
        <f>M87-L87</f>
        <v>0</v>
      </c>
      <c r="O87" s="103"/>
      <c r="P87" s="100"/>
      <c r="Q87" s="100"/>
      <c r="R87" s="103">
        <f>Q87-P87</f>
        <v>0</v>
      </c>
      <c r="S87" s="103"/>
      <c r="T87" s="100"/>
      <c r="U87" s="100"/>
      <c r="V87" s="103">
        <f>U87-T87</f>
        <v>0</v>
      </c>
      <c r="W87" s="103"/>
      <c r="X87" s="100">
        <f>AB87</f>
        <v>0</v>
      </c>
      <c r="Y87" s="100">
        <f>AC87</f>
        <v>0</v>
      </c>
      <c r="Z87" s="103">
        <f>Y87-X87</f>
        <v>0</v>
      </c>
      <c r="AA87" s="103"/>
      <c r="AB87" s="100"/>
      <c r="AC87" s="100"/>
      <c r="AD87" s="103">
        <f>AC87-AB87</f>
        <v>0</v>
      </c>
      <c r="AE87" s="103"/>
      <c r="AF87" s="100"/>
      <c r="AG87" s="100"/>
      <c r="AH87" s="103">
        <f>AG87-AF87</f>
        <v>0</v>
      </c>
      <c r="AI87" s="100"/>
      <c r="AJ87" s="100"/>
      <c r="AK87" s="103">
        <f t="shared" si="99"/>
        <v>0</v>
      </c>
      <c r="AL87" s="103"/>
      <c r="AM87" s="100"/>
      <c r="AN87" s="100"/>
      <c r="AO87" s="103">
        <f>AN87-AM87</f>
        <v>0</v>
      </c>
      <c r="AP87" s="103"/>
      <c r="AQ87" s="103"/>
      <c r="AR87" s="103"/>
      <c r="AS87" s="103">
        <f>AR87-AQ87</f>
        <v>0</v>
      </c>
      <c r="AT87" s="103"/>
      <c r="AU87" s="100"/>
      <c r="AV87" s="100"/>
      <c r="AW87" s="103">
        <f>AV87-AU87</f>
        <v>0</v>
      </c>
      <c r="AX87" s="103"/>
      <c r="AY87" s="100"/>
      <c r="AZ87" s="100"/>
      <c r="BA87" s="103">
        <f>AZ87-AY87</f>
        <v>0</v>
      </c>
      <c r="BB87" s="103"/>
      <c r="BC87" s="100"/>
      <c r="BD87" s="100"/>
      <c r="BE87" s="103">
        <f>BD87-BC87</f>
        <v>0</v>
      </c>
      <c r="BF87" s="103"/>
      <c r="BG87" s="100"/>
      <c r="BH87" s="100"/>
      <c r="BI87" s="103">
        <f>BH87-BG87</f>
        <v>0</v>
      </c>
      <c r="BJ87" s="103"/>
      <c r="BK87" s="100"/>
      <c r="BL87" s="100"/>
      <c r="BM87" s="103">
        <f>BL87-BK87</f>
        <v>0</v>
      </c>
      <c r="BN87" s="103"/>
      <c r="BO87" s="100"/>
      <c r="BP87" s="100"/>
      <c r="BQ87" s="103">
        <f>BP87-BO87</f>
        <v>0</v>
      </c>
      <c r="BR87" s="103"/>
      <c r="BS87" s="100"/>
      <c r="BT87" s="100"/>
      <c r="BU87" s="103">
        <f t="shared" si="100"/>
        <v>0</v>
      </c>
      <c r="BV87" s="103"/>
      <c r="BW87" s="100"/>
      <c r="BX87" s="100"/>
      <c r="BY87" s="103">
        <f>BX87-BW87</f>
        <v>0</v>
      </c>
      <c r="BZ87" s="103"/>
      <c r="CA87" s="100"/>
      <c r="CB87" s="100"/>
      <c r="CC87" s="103">
        <f t="shared" si="101"/>
        <v>0</v>
      </c>
      <c r="CD87" s="103"/>
      <c r="CE87" s="100"/>
      <c r="CF87" s="100"/>
      <c r="CG87" s="103">
        <f>CF87-CE87</f>
        <v>0</v>
      </c>
      <c r="CH87" s="103"/>
      <c r="CI87" s="100">
        <v>0.56000000000000005</v>
      </c>
      <c r="CJ87" s="100"/>
      <c r="CK87" s="103">
        <f>CJ87-CI87</f>
        <v>-0.56000000000000005</v>
      </c>
      <c r="CL87" s="139"/>
      <c r="CM87" s="139"/>
      <c r="CN87" s="139"/>
      <c r="CO87" s="139">
        <f>CN87-CM87</f>
        <v>0</v>
      </c>
      <c r="CP87" s="139"/>
      <c r="CQ87" s="14"/>
      <c r="CR87" s="14"/>
      <c r="CS87" s="167">
        <f>CR87-CQ87</f>
        <v>0</v>
      </c>
      <c r="CT87" s="168"/>
      <c r="CU87" s="13"/>
      <c r="CV87" s="13"/>
      <c r="CW87" s="167">
        <f>CV87-CU87</f>
        <v>0</v>
      </c>
      <c r="CX87" s="168"/>
      <c r="CY87" s="13"/>
      <c r="CZ87" s="13"/>
      <c r="DA87" s="167">
        <f t="shared" si="102"/>
        <v>0</v>
      </c>
      <c r="DB87" s="168"/>
    </row>
    <row r="88" spans="1:106" ht="14.25" customHeight="1">
      <c r="A88" s="213"/>
      <c r="B88" s="213" t="s">
        <v>305</v>
      </c>
      <c r="C88" s="100">
        <v>0</v>
      </c>
      <c r="D88" s="100">
        <f t="shared" si="98"/>
        <v>2.8839999999999999</v>
      </c>
      <c r="E88" s="160">
        <f>I88+M88+Q88+U88+Y88+AJ88+AN88+AR88+AV88+BD88+BH88+BX88+CF88+CJ88+CN88+CR88+CV88+CZ88+AZ88+BL88+BT88</f>
        <v>371.18150000000003</v>
      </c>
      <c r="F88" s="109">
        <f t="shared" si="69"/>
        <v>368.29750000000001</v>
      </c>
      <c r="G88" s="109">
        <f t="shared" si="96"/>
        <v>128.70371012482664</v>
      </c>
      <c r="H88" s="100"/>
      <c r="I88" s="100">
        <v>371.18150000000003</v>
      </c>
      <c r="J88" s="103">
        <f t="shared" si="70"/>
        <v>371.18150000000003</v>
      </c>
      <c r="K88" s="110"/>
      <c r="L88" s="100"/>
      <c r="M88" s="100"/>
      <c r="N88" s="103">
        <f>M88-L88</f>
        <v>0</v>
      </c>
      <c r="O88" s="103"/>
      <c r="P88" s="100">
        <v>2.8839999999999999</v>
      </c>
      <c r="Q88" s="100"/>
      <c r="R88" s="103">
        <f>Q88-P88</f>
        <v>-2.8839999999999999</v>
      </c>
      <c r="S88" s="103"/>
      <c r="T88" s="100"/>
      <c r="U88" s="100"/>
      <c r="V88" s="103">
        <f>U88-T88</f>
        <v>0</v>
      </c>
      <c r="W88" s="103"/>
      <c r="X88" s="100">
        <f t="shared" si="74"/>
        <v>0</v>
      </c>
      <c r="Y88" s="100">
        <f t="shared" si="74"/>
        <v>0</v>
      </c>
      <c r="Z88" s="103">
        <f>Y88-X88</f>
        <v>0</v>
      </c>
      <c r="AA88" s="103"/>
      <c r="AB88" s="100"/>
      <c r="AC88" s="100"/>
      <c r="AD88" s="103">
        <f>AC88-AB88</f>
        <v>0</v>
      </c>
      <c r="AE88" s="103"/>
      <c r="AF88" s="100"/>
      <c r="AG88" s="100"/>
      <c r="AH88" s="103">
        <f>AG88-AF88</f>
        <v>0</v>
      </c>
      <c r="AI88" s="100"/>
      <c r="AJ88" s="100"/>
      <c r="AK88" s="103">
        <f t="shared" si="99"/>
        <v>0</v>
      </c>
      <c r="AL88" s="103"/>
      <c r="AM88" s="100"/>
      <c r="AN88" s="100"/>
      <c r="AO88" s="103">
        <f>AN88-AM88</f>
        <v>0</v>
      </c>
      <c r="AP88" s="103"/>
      <c r="AQ88" s="103"/>
      <c r="AR88" s="103"/>
      <c r="AS88" s="103">
        <f>AR88-AQ88</f>
        <v>0</v>
      </c>
      <c r="AT88" s="103"/>
      <c r="AU88" s="100"/>
      <c r="AV88" s="100"/>
      <c r="AW88" s="103">
        <f>AV88-AU88</f>
        <v>0</v>
      </c>
      <c r="AX88" s="103"/>
      <c r="AY88" s="100"/>
      <c r="AZ88" s="100"/>
      <c r="BA88" s="103">
        <f>AZ88-AY88</f>
        <v>0</v>
      </c>
      <c r="BB88" s="103"/>
      <c r="BC88" s="100"/>
      <c r="BD88" s="100"/>
      <c r="BE88" s="103">
        <f>BD88-BC88</f>
        <v>0</v>
      </c>
      <c r="BF88" s="103"/>
      <c r="BG88" s="100"/>
      <c r="BH88" s="100"/>
      <c r="BI88" s="103">
        <f>BH88-BG88</f>
        <v>0</v>
      </c>
      <c r="BJ88" s="103"/>
      <c r="BK88" s="100"/>
      <c r="BL88" s="100"/>
      <c r="BM88" s="103">
        <f t="shared" si="66"/>
        <v>0</v>
      </c>
      <c r="BN88" s="103"/>
      <c r="BO88" s="100"/>
      <c r="BP88" s="100"/>
      <c r="BQ88" s="103">
        <f t="shared" si="67"/>
        <v>0</v>
      </c>
      <c r="BR88" s="103"/>
      <c r="BS88" s="100"/>
      <c r="BT88" s="100"/>
      <c r="BU88" s="103">
        <f t="shared" si="100"/>
        <v>0</v>
      </c>
      <c r="BV88" s="103"/>
      <c r="BW88" s="100"/>
      <c r="BX88" s="100"/>
      <c r="BY88" s="103">
        <f>BX88-BW88</f>
        <v>0</v>
      </c>
      <c r="BZ88" s="103"/>
      <c r="CA88" s="100"/>
      <c r="CB88" s="100"/>
      <c r="CC88" s="103">
        <f t="shared" si="101"/>
        <v>0</v>
      </c>
      <c r="CD88" s="103"/>
      <c r="CE88" s="100"/>
      <c r="CF88" s="100"/>
      <c r="CG88" s="103">
        <f>CF88-CE88</f>
        <v>0</v>
      </c>
      <c r="CH88" s="103"/>
      <c r="CI88" s="100"/>
      <c r="CJ88" s="100"/>
      <c r="CK88" s="103">
        <f>CJ88-CI88</f>
        <v>0</v>
      </c>
      <c r="CL88" s="139"/>
      <c r="CM88" s="139"/>
      <c r="CN88" s="139"/>
      <c r="CO88" s="139">
        <f>CN88-CM88</f>
        <v>0</v>
      </c>
      <c r="CP88" s="139"/>
      <c r="CQ88" s="14"/>
      <c r="CR88" s="14"/>
      <c r="CS88" s="167">
        <f>CR88-CQ88</f>
        <v>0</v>
      </c>
      <c r="CT88" s="168"/>
      <c r="CU88" s="13"/>
      <c r="CV88" s="13"/>
      <c r="CW88" s="167">
        <f>CV88-CU88</f>
        <v>0</v>
      </c>
      <c r="CX88" s="168"/>
      <c r="CY88" s="13"/>
      <c r="CZ88" s="13"/>
      <c r="DA88" s="167">
        <f t="shared" si="102"/>
        <v>0</v>
      </c>
      <c r="DB88" s="168"/>
    </row>
    <row r="89" spans="1:106" s="205" customFormat="1" ht="14.25" customHeight="1">
      <c r="A89" s="235" t="s">
        <v>306</v>
      </c>
      <c r="B89" s="209" t="s">
        <v>307</v>
      </c>
      <c r="C89" s="110">
        <f>SUM(C91:C136)</f>
        <v>4042.0600000000009</v>
      </c>
      <c r="D89" s="110">
        <f>SUM(D91:D136)</f>
        <v>6251.0408499999994</v>
      </c>
      <c r="E89" s="110">
        <f>SUM(E91:E136)</f>
        <v>4140.3177700000006</v>
      </c>
      <c r="F89" s="210">
        <f>SUM(F91:F136)</f>
        <v>-2110.7230799999998</v>
      </c>
      <c r="G89" s="210">
        <f>E89/D89</f>
        <v>0.66234053965588802</v>
      </c>
      <c r="H89" s="110">
        <f>SUM(H91:H136)</f>
        <v>1136.6697999999997</v>
      </c>
      <c r="I89" s="110">
        <f>SUM(I91:I136)</f>
        <v>1359.2348</v>
      </c>
      <c r="J89" s="110">
        <f>SUM(J91:J136)</f>
        <v>222.56500000000014</v>
      </c>
      <c r="K89" s="110">
        <f>I89/H89</f>
        <v>1.1958044455830534</v>
      </c>
      <c r="L89" s="110">
        <f>SUM(L91:L136)</f>
        <v>35.414000000000001</v>
      </c>
      <c r="M89" s="110">
        <f t="shared" ref="M89:CF89" si="103">SUM(M91:M136)</f>
        <v>64.039000000000001</v>
      </c>
      <c r="N89" s="110">
        <f t="shared" si="103"/>
        <v>28.625</v>
      </c>
      <c r="O89" s="110">
        <f>M89/L89</f>
        <v>1.8082961540633646</v>
      </c>
      <c r="P89" s="110">
        <f>SUM(P91:P136)</f>
        <v>71.853049999999996</v>
      </c>
      <c r="Q89" s="110">
        <f t="shared" si="103"/>
        <v>110.31</v>
      </c>
      <c r="R89" s="110">
        <f t="shared" si="103"/>
        <v>38.456950000000006</v>
      </c>
      <c r="S89" s="110">
        <f>Q89/P89</f>
        <v>1.5352166679076256</v>
      </c>
      <c r="T89" s="110">
        <f>SUM(T91:T136)</f>
        <v>91.206000000000003</v>
      </c>
      <c r="U89" s="110">
        <f t="shared" si="103"/>
        <v>91.206000000000003</v>
      </c>
      <c r="V89" s="110">
        <f t="shared" si="103"/>
        <v>0</v>
      </c>
      <c r="W89" s="110">
        <f>U89/T89</f>
        <v>1</v>
      </c>
      <c r="X89" s="110">
        <f>SUM(X91:X136)</f>
        <v>0</v>
      </c>
      <c r="Y89" s="110">
        <f t="shared" si="103"/>
        <v>0</v>
      </c>
      <c r="Z89" s="110">
        <f t="shared" si="103"/>
        <v>0</v>
      </c>
      <c r="AA89" s="110" t="e">
        <f t="shared" si="103"/>
        <v>#DIV/0!</v>
      </c>
      <c r="AB89" s="110">
        <f>SUM(AB91:AB136)</f>
        <v>0</v>
      </c>
      <c r="AC89" s="110">
        <f t="shared" si="103"/>
        <v>0</v>
      </c>
      <c r="AD89" s="110">
        <f t="shared" si="103"/>
        <v>0</v>
      </c>
      <c r="AE89" s="110" t="e">
        <f t="shared" si="103"/>
        <v>#DIV/0!</v>
      </c>
      <c r="AF89" s="110">
        <f>SUM(AF91:AF136)</f>
        <v>0</v>
      </c>
      <c r="AG89" s="110">
        <f t="shared" si="103"/>
        <v>0</v>
      </c>
      <c r="AH89" s="110">
        <f t="shared" si="103"/>
        <v>0</v>
      </c>
      <c r="AI89" s="110">
        <f>SUM(AI91:AI136)</f>
        <v>927.63400000000001</v>
      </c>
      <c r="AJ89" s="110">
        <f t="shared" si="103"/>
        <v>751.63599999999997</v>
      </c>
      <c r="AK89" s="110">
        <f t="shared" si="103"/>
        <v>-175.99799999999999</v>
      </c>
      <c r="AL89" s="110">
        <f>AJ89/AI89</f>
        <v>0.81027215475068826</v>
      </c>
      <c r="AM89" s="110">
        <f>SUM(AM91:AM136)</f>
        <v>0</v>
      </c>
      <c r="AN89" s="110">
        <f t="shared" si="103"/>
        <v>0</v>
      </c>
      <c r="AO89" s="110">
        <f t="shared" si="103"/>
        <v>0</v>
      </c>
      <c r="AP89" s="110" t="e">
        <f>AN89/AM89</f>
        <v>#DIV/0!</v>
      </c>
      <c r="AQ89" s="110">
        <f t="shared" si="103"/>
        <v>0</v>
      </c>
      <c r="AR89" s="110">
        <f t="shared" si="103"/>
        <v>0</v>
      </c>
      <c r="AS89" s="110">
        <f t="shared" si="103"/>
        <v>0</v>
      </c>
      <c r="AT89" s="110" t="e">
        <f>AR89/AQ89</f>
        <v>#DIV/0!</v>
      </c>
      <c r="AU89" s="110">
        <f>SUM(AU91:AU136)</f>
        <v>0</v>
      </c>
      <c r="AV89" s="110">
        <f t="shared" si="103"/>
        <v>0</v>
      </c>
      <c r="AW89" s="110">
        <f t="shared" si="103"/>
        <v>0</v>
      </c>
      <c r="AX89" s="110" t="e">
        <f>AV89/AU89</f>
        <v>#DIV/0!</v>
      </c>
      <c r="AY89" s="110">
        <f t="shared" si="103"/>
        <v>0</v>
      </c>
      <c r="AZ89" s="110">
        <f t="shared" si="103"/>
        <v>0</v>
      </c>
      <c r="BA89" s="110">
        <f t="shared" si="103"/>
        <v>0</v>
      </c>
      <c r="BB89" s="110" t="e">
        <f t="shared" si="103"/>
        <v>#DIV/0!</v>
      </c>
      <c r="BC89" s="110">
        <f>SUM(BC91:BC136)</f>
        <v>0</v>
      </c>
      <c r="BD89" s="110">
        <f t="shared" si="103"/>
        <v>0</v>
      </c>
      <c r="BE89" s="110">
        <f t="shared" si="103"/>
        <v>0</v>
      </c>
      <c r="BF89" s="110" t="e">
        <f t="shared" si="103"/>
        <v>#DIV/0!</v>
      </c>
      <c r="BG89" s="110">
        <f>SUM(BG91:BG136)</f>
        <v>0</v>
      </c>
      <c r="BH89" s="110">
        <f t="shared" si="103"/>
        <v>0</v>
      </c>
      <c r="BI89" s="110">
        <f t="shared" si="103"/>
        <v>0</v>
      </c>
      <c r="BJ89" s="110" t="e">
        <f t="shared" si="103"/>
        <v>#DIV/0!</v>
      </c>
      <c r="BK89" s="110">
        <f>SUM(BK92:BK136)</f>
        <v>3.3</v>
      </c>
      <c r="BL89" s="110">
        <f>SUM(BL92:BL136)</f>
        <v>109.62766999999999</v>
      </c>
      <c r="BM89" s="103">
        <f t="shared" si="66"/>
        <v>106.32767</v>
      </c>
      <c r="BN89" s="143">
        <f>BL89/BK89</f>
        <v>33.220506060606063</v>
      </c>
      <c r="BO89" s="110">
        <f>SUM(BO92:BO136)</f>
        <v>55.01</v>
      </c>
      <c r="BP89" s="110">
        <f>SUM(BP92:BP136)</f>
        <v>18.728999999999999</v>
      </c>
      <c r="BQ89" s="103">
        <f t="shared" si="67"/>
        <v>-36.280999999999999</v>
      </c>
      <c r="BR89" s="143">
        <f>BP89/BO89</f>
        <v>0.34046536993273951</v>
      </c>
      <c r="BS89" s="110">
        <f>SUM(BS92:BS136)</f>
        <v>0</v>
      </c>
      <c r="BT89" s="110">
        <f>SUM(BT92:BT136)</f>
        <v>0</v>
      </c>
      <c r="BU89" s="103">
        <f t="shared" si="100"/>
        <v>0</v>
      </c>
      <c r="BV89" s="143" t="e">
        <f>BT89/BS89</f>
        <v>#DIV/0!</v>
      </c>
      <c r="BW89" s="110">
        <f>SUM(BW91:BW136)</f>
        <v>0</v>
      </c>
      <c r="BX89" s="110">
        <f t="shared" si="103"/>
        <v>0</v>
      </c>
      <c r="BY89" s="110">
        <f t="shared" si="103"/>
        <v>0</v>
      </c>
      <c r="BZ89" s="110" t="e">
        <f t="shared" si="103"/>
        <v>#DIV/0!</v>
      </c>
      <c r="CA89" s="110">
        <f>SUM(CA92:CA136)</f>
        <v>0</v>
      </c>
      <c r="CB89" s="110">
        <f>SUM(CB92:CB136)</f>
        <v>0</v>
      </c>
      <c r="CC89" s="103">
        <f t="shared" si="101"/>
        <v>0</v>
      </c>
      <c r="CD89" s="143"/>
      <c r="CE89" s="110">
        <f>SUM(CE91:CE136)</f>
        <v>3981.5639999999994</v>
      </c>
      <c r="CF89" s="110">
        <f t="shared" si="103"/>
        <v>1650.8643000000002</v>
      </c>
      <c r="CG89" s="110">
        <f t="shared" ref="CG89:CO89" si="104">SUM(CG91:CG136)</f>
        <v>-2332.8999999999996</v>
      </c>
      <c r="CH89" s="110">
        <f t="shared" si="104"/>
        <v>0.40309181604270594</v>
      </c>
      <c r="CI89" s="110">
        <f t="shared" si="104"/>
        <v>0</v>
      </c>
      <c r="CJ89" s="110">
        <f t="shared" si="104"/>
        <v>0</v>
      </c>
      <c r="CK89" s="110">
        <f t="shared" si="104"/>
        <v>0</v>
      </c>
      <c r="CL89" s="15">
        <f t="shared" si="104"/>
        <v>0</v>
      </c>
      <c r="CM89" s="15">
        <f t="shared" si="104"/>
        <v>0</v>
      </c>
      <c r="CN89" s="15">
        <f t="shared" si="104"/>
        <v>0</v>
      </c>
      <c r="CO89" s="15">
        <f t="shared" si="104"/>
        <v>0</v>
      </c>
      <c r="CP89" s="15"/>
      <c r="CQ89" s="169">
        <f t="shared" ref="CQ89:CV89" si="105">SUM(CQ91:CQ136)</f>
        <v>0</v>
      </c>
      <c r="CR89" s="169">
        <f t="shared" si="105"/>
        <v>0</v>
      </c>
      <c r="CS89" s="169">
        <f t="shared" si="105"/>
        <v>0</v>
      </c>
      <c r="CT89" s="169" t="e">
        <f t="shared" si="105"/>
        <v>#DIV/0!</v>
      </c>
      <c r="CU89" s="169">
        <f t="shared" si="105"/>
        <v>0</v>
      </c>
      <c r="CV89" s="169">
        <f t="shared" si="105"/>
        <v>0</v>
      </c>
      <c r="CW89" s="165"/>
      <c r="CX89" s="166"/>
      <c r="CY89" s="169">
        <f>SUM(CY92:CY136)</f>
        <v>0</v>
      </c>
      <c r="CZ89" s="169">
        <f>SUM(CZ92:CZ136)</f>
        <v>0</v>
      </c>
      <c r="DA89" s="167">
        <f t="shared" si="102"/>
        <v>0</v>
      </c>
      <c r="DB89" s="166"/>
    </row>
    <row r="90" spans="1:106" ht="14.25" hidden="1" customHeight="1">
      <c r="A90" s="237"/>
      <c r="B90" s="212" t="s">
        <v>308</v>
      </c>
      <c r="C90" s="142"/>
      <c r="D90" s="100">
        <f t="shared" ref="D90:E135" si="106">H90+L90+P90+T90+X90+AI90+AM90+AQ90+AU90+BC90+BG90+BW90+CE90+CI90+CM90+CQ90+CU90+CY90+AY90+BK90+BS90</f>
        <v>0</v>
      </c>
      <c r="E90" s="160">
        <f>I90+M90+Q90+U90+Y90+AJ90+AN90+AR90+AV90+BD90+BH90+BX90+CF90+CJ90+CN90+CR90+CV90+CZ90+BL90+BT90</f>
        <v>0</v>
      </c>
      <c r="F90" s="109">
        <f>E90-D90</f>
        <v>0</v>
      </c>
      <c r="G90" s="109" t="e">
        <f t="shared" si="96"/>
        <v>#DIV/0!</v>
      </c>
      <c r="H90" s="100"/>
      <c r="I90" s="100"/>
      <c r="J90" s="103">
        <f>I90-H90</f>
        <v>0</v>
      </c>
      <c r="K90" s="103"/>
      <c r="L90" s="100"/>
      <c r="M90" s="100"/>
      <c r="N90" s="103"/>
      <c r="O90" s="103"/>
      <c r="P90" s="100"/>
      <c r="Q90" s="100"/>
      <c r="R90" s="103"/>
      <c r="S90" s="103"/>
      <c r="T90" s="100"/>
      <c r="U90" s="100"/>
      <c r="V90" s="103"/>
      <c r="W90" s="103"/>
      <c r="X90" s="100">
        <f t="shared" ref="X90:Y129" si="107">AB90</f>
        <v>0</v>
      </c>
      <c r="Y90" s="100">
        <f t="shared" si="107"/>
        <v>0</v>
      </c>
      <c r="Z90" s="103"/>
      <c r="AA90" s="103"/>
      <c r="AB90" s="100"/>
      <c r="AC90" s="100"/>
      <c r="AD90" s="103">
        <f>AC90-AB90</f>
        <v>0</v>
      </c>
      <c r="AE90" s="103" t="e">
        <f>AC90/AB90</f>
        <v>#DIV/0!</v>
      </c>
      <c r="AF90" s="100"/>
      <c r="AG90" s="100"/>
      <c r="AH90" s="103"/>
      <c r="AI90" s="100"/>
      <c r="AJ90" s="100"/>
      <c r="AK90" s="103">
        <f>AJ90-AI90</f>
        <v>0</v>
      </c>
      <c r="AL90" s="103"/>
      <c r="AM90" s="100"/>
      <c r="AN90" s="100"/>
      <c r="AO90" s="103"/>
      <c r="AP90" s="103"/>
      <c r="AQ90" s="100"/>
      <c r="AR90" s="100"/>
      <c r="AS90" s="103">
        <f>AR90-AQ90</f>
        <v>0</v>
      </c>
      <c r="AT90" s="103"/>
      <c r="AU90" s="100"/>
      <c r="AV90" s="100"/>
      <c r="AW90" s="103"/>
      <c r="AX90" s="103"/>
      <c r="AY90" s="100"/>
      <c r="AZ90" s="100"/>
      <c r="BA90" s="103"/>
      <c r="BB90" s="103"/>
      <c r="BC90" s="100"/>
      <c r="BD90" s="100"/>
      <c r="BE90" s="103"/>
      <c r="BF90" s="103"/>
      <c r="BG90" s="100"/>
      <c r="BH90" s="100"/>
      <c r="BI90" s="103"/>
      <c r="BJ90" s="103"/>
      <c r="BK90" s="100"/>
      <c r="BL90" s="100"/>
      <c r="BM90" s="103">
        <f t="shared" si="66"/>
        <v>0</v>
      </c>
      <c r="BN90" s="103"/>
      <c r="BO90" s="100"/>
      <c r="BP90" s="100"/>
      <c r="BQ90" s="103">
        <f t="shared" si="67"/>
        <v>0</v>
      </c>
      <c r="BR90" s="103"/>
      <c r="BS90" s="100"/>
      <c r="BT90" s="100"/>
      <c r="BU90" s="103">
        <f t="shared" si="100"/>
        <v>0</v>
      </c>
      <c r="BV90" s="103"/>
      <c r="BW90" s="100"/>
      <c r="BX90" s="100"/>
      <c r="BY90" s="103"/>
      <c r="BZ90" s="103"/>
      <c r="CA90" s="100"/>
      <c r="CB90" s="100"/>
      <c r="CC90" s="103">
        <f t="shared" si="101"/>
        <v>0</v>
      </c>
      <c r="CD90" s="103"/>
      <c r="CE90" s="100"/>
      <c r="CF90" s="100"/>
      <c r="CG90" s="103"/>
      <c r="CH90" s="103"/>
      <c r="CI90" s="100"/>
      <c r="CJ90" s="100"/>
      <c r="CK90" s="103"/>
      <c r="CL90" s="139"/>
      <c r="CM90" s="16"/>
      <c r="CN90" s="16"/>
      <c r="CO90" s="139">
        <f>CN90-CM90</f>
        <v>0</v>
      </c>
      <c r="CP90" s="139"/>
      <c r="CQ90" s="13"/>
      <c r="CR90" s="13"/>
      <c r="CS90" s="167"/>
      <c r="CT90" s="168"/>
      <c r="CU90" s="13"/>
      <c r="CV90" s="13"/>
      <c r="CW90" s="167"/>
      <c r="CX90" s="168"/>
      <c r="CY90" s="13"/>
      <c r="CZ90" s="13"/>
      <c r="DA90" s="167">
        <f t="shared" si="102"/>
        <v>0</v>
      </c>
      <c r="DB90" s="168"/>
    </row>
    <row r="91" spans="1:106" ht="14.25" customHeight="1">
      <c r="A91" s="237"/>
      <c r="B91" s="212" t="s">
        <v>465</v>
      </c>
      <c r="C91" s="142">
        <v>583.20000000000005</v>
      </c>
      <c r="D91" s="100">
        <f t="shared" si="106"/>
        <v>778.18700000000001</v>
      </c>
      <c r="E91" s="100">
        <f>I91+M91+Q91+U91+Y91+AJ91+AN91+AR91+AV91+BD91+BH91+BX91+CF91+CJ91+CN91+CR91+CV91+CZ91+BL91+BT91</f>
        <v>780.38729999999998</v>
      </c>
      <c r="F91" s="109">
        <f t="shared" ref="F91:F123" si="108">E91-D91</f>
        <v>2.2002999999999702</v>
      </c>
      <c r="G91" s="109">
        <f t="shared" si="96"/>
        <v>1.0028274694899812</v>
      </c>
      <c r="H91" s="100"/>
      <c r="I91" s="100"/>
      <c r="J91" s="103"/>
      <c r="K91" s="103"/>
      <c r="L91" s="100"/>
      <c r="M91" s="100"/>
      <c r="N91" s="103">
        <f t="shared" ref="N91:N129" si="109">M91-L91</f>
        <v>0</v>
      </c>
      <c r="O91" s="103"/>
      <c r="P91" s="100"/>
      <c r="Q91" s="100"/>
      <c r="R91" s="103">
        <f t="shared" ref="R91:R129" si="110">Q91-P91</f>
        <v>0</v>
      </c>
      <c r="S91" s="103"/>
      <c r="T91" s="100"/>
      <c r="U91" s="100"/>
      <c r="V91" s="103">
        <f t="shared" ref="V91:V129" si="111">U91-T91</f>
        <v>0</v>
      </c>
      <c r="W91" s="103"/>
      <c r="X91" s="100">
        <f t="shared" si="107"/>
        <v>0</v>
      </c>
      <c r="Y91" s="100">
        <f t="shared" si="107"/>
        <v>0</v>
      </c>
      <c r="Z91" s="103"/>
      <c r="AA91" s="103"/>
      <c r="AB91" s="100"/>
      <c r="AC91" s="100"/>
      <c r="AD91" s="103"/>
      <c r="AE91" s="103"/>
      <c r="AF91" s="100"/>
      <c r="AG91" s="100"/>
      <c r="AH91" s="103"/>
      <c r="AI91" s="100">
        <v>751.63599999999997</v>
      </c>
      <c r="AJ91" s="100">
        <v>751.63599999999997</v>
      </c>
      <c r="AK91" s="103"/>
      <c r="AL91" s="103"/>
      <c r="AM91" s="100"/>
      <c r="AN91" s="100"/>
      <c r="AO91" s="103">
        <f t="shared" ref="AO91:AO139" si="112">AN91-AM91</f>
        <v>0</v>
      </c>
      <c r="AP91" s="103"/>
      <c r="AQ91" s="100"/>
      <c r="AR91" s="100"/>
      <c r="AS91" s="103"/>
      <c r="AT91" s="103"/>
      <c r="AU91" s="100"/>
      <c r="AV91" s="100"/>
      <c r="AW91" s="103"/>
      <c r="AX91" s="103"/>
      <c r="AY91" s="100"/>
      <c r="AZ91" s="100"/>
      <c r="BA91" s="103"/>
      <c r="BB91" s="103"/>
      <c r="BC91" s="100"/>
      <c r="BD91" s="100"/>
      <c r="BE91" s="103"/>
      <c r="BF91" s="103"/>
      <c r="BG91" s="100"/>
      <c r="BH91" s="100"/>
      <c r="BI91" s="103"/>
      <c r="BJ91" s="103"/>
      <c r="BK91" s="100"/>
      <c r="BL91" s="100"/>
      <c r="BM91" s="103"/>
      <c r="BN91" s="103"/>
      <c r="BO91" s="100"/>
      <c r="BP91" s="100"/>
      <c r="BQ91" s="103"/>
      <c r="BR91" s="103"/>
      <c r="BS91" s="100"/>
      <c r="BT91" s="100"/>
      <c r="BU91" s="103"/>
      <c r="BV91" s="103"/>
      <c r="BW91" s="100"/>
      <c r="BX91" s="100"/>
      <c r="BY91" s="103"/>
      <c r="BZ91" s="103"/>
      <c r="CA91" s="100"/>
      <c r="CB91" s="100"/>
      <c r="CC91" s="103"/>
      <c r="CD91" s="103"/>
      <c r="CE91" s="100">
        <v>26.550999999999998</v>
      </c>
      <c r="CF91" s="100">
        <v>28.751300000000001</v>
      </c>
      <c r="CG91" s="103"/>
      <c r="CH91" s="103"/>
      <c r="CI91" s="100"/>
      <c r="CJ91" s="100"/>
      <c r="CK91" s="103"/>
      <c r="CL91" s="139"/>
      <c r="CM91" s="16"/>
      <c r="CN91" s="16"/>
      <c r="CO91" s="139"/>
      <c r="CP91" s="139"/>
      <c r="CQ91" s="13"/>
      <c r="CR91" s="13"/>
      <c r="CS91" s="167"/>
      <c r="CT91" s="168"/>
      <c r="CU91" s="13"/>
      <c r="CV91" s="13"/>
      <c r="CW91" s="167"/>
      <c r="CX91" s="168"/>
      <c r="CY91" s="13"/>
      <c r="CZ91" s="13"/>
      <c r="DA91" s="167"/>
      <c r="DB91" s="168"/>
    </row>
    <row r="92" spans="1:106" ht="14.25" hidden="1" customHeight="1">
      <c r="A92" s="213"/>
      <c r="B92" s="213" t="s">
        <v>309</v>
      </c>
      <c r="C92" s="138"/>
      <c r="D92" s="100">
        <f t="shared" si="106"/>
        <v>0</v>
      </c>
      <c r="E92" s="160">
        <f>I92+M92+Q92+U92+Y92+AJ92+AN92+AR92+AV92+BD92+BH92+BX92+CF92+CJ92+CN92+CR92+CV92+CZ92+BL92+BT92</f>
        <v>0</v>
      </c>
      <c r="F92" s="109">
        <f t="shared" si="108"/>
        <v>0</v>
      </c>
      <c r="G92" s="109" t="e">
        <f t="shared" si="96"/>
        <v>#DIV/0!</v>
      </c>
      <c r="H92" s="100"/>
      <c r="I92" s="100"/>
      <c r="J92" s="103">
        <f t="shared" ref="J92:J139" si="113">I92-H92</f>
        <v>0</v>
      </c>
      <c r="K92" s="103"/>
      <c r="L92" s="100"/>
      <c r="M92" s="100"/>
      <c r="N92" s="103">
        <f t="shared" si="109"/>
        <v>0</v>
      </c>
      <c r="O92" s="103"/>
      <c r="P92" s="100"/>
      <c r="Q92" s="100"/>
      <c r="R92" s="103">
        <f t="shared" si="110"/>
        <v>0</v>
      </c>
      <c r="S92" s="103"/>
      <c r="T92" s="100"/>
      <c r="U92" s="100"/>
      <c r="V92" s="103">
        <f t="shared" si="111"/>
        <v>0</v>
      </c>
      <c r="W92" s="103"/>
      <c r="X92" s="100">
        <f t="shared" si="107"/>
        <v>0</v>
      </c>
      <c r="Y92" s="100">
        <f t="shared" si="107"/>
        <v>0</v>
      </c>
      <c r="Z92" s="103">
        <f t="shared" ref="Z92:Z129" si="114">Y92-X92</f>
        <v>0</v>
      </c>
      <c r="AA92" s="103"/>
      <c r="AB92" s="100"/>
      <c r="AC92" s="100"/>
      <c r="AD92" s="103">
        <f t="shared" ref="AD92:AD125" si="115">AC92-AB92</f>
        <v>0</v>
      </c>
      <c r="AE92" s="103" t="e">
        <f>AC92/AB92</f>
        <v>#DIV/0!</v>
      </c>
      <c r="AF92" s="100"/>
      <c r="AG92" s="100"/>
      <c r="AH92" s="103"/>
      <c r="AI92" s="100"/>
      <c r="AJ92" s="100"/>
      <c r="AK92" s="103">
        <f t="shared" ref="AK92:AK129" si="116">AJ92-AI92</f>
        <v>0</v>
      </c>
      <c r="AL92" s="103"/>
      <c r="AM92" s="100"/>
      <c r="AN92" s="100"/>
      <c r="AO92" s="103">
        <f t="shared" si="112"/>
        <v>0</v>
      </c>
      <c r="AP92" s="103"/>
      <c r="AQ92" s="103"/>
      <c r="AR92" s="103"/>
      <c r="AS92" s="103">
        <f>AR92-AQ92</f>
        <v>0</v>
      </c>
      <c r="AT92" s="103"/>
      <c r="AU92" s="100"/>
      <c r="AV92" s="100"/>
      <c r="AW92" s="103">
        <f t="shared" ref="AW92:AW139" si="117">AV92-AU92</f>
        <v>0</v>
      </c>
      <c r="AX92" s="103"/>
      <c r="AY92" s="100"/>
      <c r="AZ92" s="100"/>
      <c r="BA92" s="103">
        <v>0</v>
      </c>
      <c r="BB92" s="103"/>
      <c r="BC92" s="100"/>
      <c r="BD92" s="100"/>
      <c r="BE92" s="103">
        <f t="shared" ref="BE92:BE140" si="118">BD92-BC92</f>
        <v>0</v>
      </c>
      <c r="BF92" s="103"/>
      <c r="BG92" s="100"/>
      <c r="BH92" s="100"/>
      <c r="BI92" s="103">
        <f t="shared" ref="BI92:BI140" si="119">BH92-BG92</f>
        <v>0</v>
      </c>
      <c r="BJ92" s="103"/>
      <c r="BK92" s="100"/>
      <c r="BL92" s="100"/>
      <c r="BM92" s="103">
        <f t="shared" ref="BM92:BM139" si="120">BL92-BK92</f>
        <v>0</v>
      </c>
      <c r="BN92" s="103"/>
      <c r="BO92" s="100"/>
      <c r="BP92" s="100"/>
      <c r="BQ92" s="103">
        <f t="shared" ref="BQ92:BQ139" si="121">BP92-BO92</f>
        <v>0</v>
      </c>
      <c r="BR92" s="103"/>
      <c r="BS92" s="100"/>
      <c r="BT92" s="100"/>
      <c r="BU92" s="103">
        <f t="shared" ref="BU92:BU139" si="122">BT92-BS92</f>
        <v>0</v>
      </c>
      <c r="BV92" s="103"/>
      <c r="BW92" s="100"/>
      <c r="BX92" s="100"/>
      <c r="BY92" s="103">
        <f t="shared" ref="BY92:BY140" si="123">BX92-BW92</f>
        <v>0</v>
      </c>
      <c r="BZ92" s="103"/>
      <c r="CA92" s="100"/>
      <c r="CB92" s="100"/>
      <c r="CC92" s="103">
        <f t="shared" ref="CC92:CC139" si="124">CB92-CA92</f>
        <v>0</v>
      </c>
      <c r="CD92" s="103"/>
      <c r="CE92" s="100"/>
      <c r="CF92" s="100"/>
      <c r="CG92" s="103">
        <f t="shared" ref="CG92:CG140" si="125">CF92-CE92</f>
        <v>0</v>
      </c>
      <c r="CH92" s="103"/>
      <c r="CI92" s="100"/>
      <c r="CJ92" s="100"/>
      <c r="CK92" s="103">
        <f t="shared" ref="CK92:CK140" si="126">CJ92-CI92</f>
        <v>0</v>
      </c>
      <c r="CL92" s="139"/>
      <c r="CM92" s="139"/>
      <c r="CN92" s="139"/>
      <c r="CO92" s="139">
        <f>CN92-CM92</f>
        <v>0</v>
      </c>
      <c r="CP92" s="139"/>
      <c r="CQ92" s="14"/>
      <c r="CR92" s="14"/>
      <c r="CS92" s="167"/>
      <c r="CT92" s="168"/>
      <c r="CU92" s="13"/>
      <c r="CV92" s="13"/>
      <c r="CW92" s="167"/>
      <c r="CX92" s="168"/>
      <c r="CY92" s="13"/>
      <c r="CZ92" s="13"/>
      <c r="DA92" s="167">
        <f t="shared" ref="DA92:DA140" si="127">CZ92-CY92</f>
        <v>0</v>
      </c>
      <c r="DB92" s="168"/>
    </row>
    <row r="93" spans="1:106" ht="14.25" customHeight="1">
      <c r="A93" s="213"/>
      <c r="B93" s="213" t="s">
        <v>310</v>
      </c>
      <c r="C93" s="138">
        <v>0</v>
      </c>
      <c r="D93" s="100">
        <f t="shared" si="106"/>
        <v>0</v>
      </c>
      <c r="E93" s="160">
        <f t="shared" si="106"/>
        <v>44.710999999999999</v>
      </c>
      <c r="F93" s="109">
        <f t="shared" si="108"/>
        <v>44.710999999999999</v>
      </c>
      <c r="G93" s="109" t="e">
        <f t="shared" si="96"/>
        <v>#DIV/0!</v>
      </c>
      <c r="H93" s="100"/>
      <c r="I93" s="100"/>
      <c r="J93" s="103">
        <f t="shared" si="113"/>
        <v>0</v>
      </c>
      <c r="K93" s="103"/>
      <c r="L93" s="100"/>
      <c r="M93" s="100">
        <v>20.489000000000001</v>
      </c>
      <c r="N93" s="103">
        <f t="shared" si="109"/>
        <v>20.489000000000001</v>
      </c>
      <c r="O93" s="103" t="e">
        <f>M93/L93</f>
        <v>#DIV/0!</v>
      </c>
      <c r="P93" s="100"/>
      <c r="Q93" s="100">
        <v>24.222000000000001</v>
      </c>
      <c r="R93" s="103">
        <f t="shared" si="110"/>
        <v>24.222000000000001</v>
      </c>
      <c r="S93" s="103"/>
      <c r="T93" s="100"/>
      <c r="U93" s="100"/>
      <c r="V93" s="103">
        <f t="shared" si="111"/>
        <v>0</v>
      </c>
      <c r="W93" s="103"/>
      <c r="X93" s="100">
        <f t="shared" si="107"/>
        <v>0</v>
      </c>
      <c r="Y93" s="100">
        <f t="shared" si="107"/>
        <v>0</v>
      </c>
      <c r="Z93" s="103">
        <f t="shared" si="114"/>
        <v>0</v>
      </c>
      <c r="AA93" s="103"/>
      <c r="AB93" s="100"/>
      <c r="AC93" s="100"/>
      <c r="AD93" s="103">
        <f t="shared" si="115"/>
        <v>0</v>
      </c>
      <c r="AE93" s="103"/>
      <c r="AF93" s="100"/>
      <c r="AG93" s="100"/>
      <c r="AH93" s="103"/>
      <c r="AI93" s="100"/>
      <c r="AJ93" s="100"/>
      <c r="AK93" s="103">
        <f t="shared" si="116"/>
        <v>0</v>
      </c>
      <c r="AL93" s="103"/>
      <c r="AM93" s="100"/>
      <c r="AN93" s="100"/>
      <c r="AO93" s="103">
        <f t="shared" si="112"/>
        <v>0</v>
      </c>
      <c r="AP93" s="103"/>
      <c r="AQ93" s="103"/>
      <c r="AR93" s="103"/>
      <c r="AS93" s="103"/>
      <c r="AT93" s="103"/>
      <c r="AU93" s="100"/>
      <c r="AV93" s="100"/>
      <c r="AW93" s="103">
        <f t="shared" si="117"/>
        <v>0</v>
      </c>
      <c r="AX93" s="103"/>
      <c r="AY93" s="100"/>
      <c r="AZ93" s="100"/>
      <c r="BA93" s="103">
        <v>0</v>
      </c>
      <c r="BB93" s="103"/>
      <c r="BC93" s="100"/>
      <c r="BD93" s="100"/>
      <c r="BE93" s="103">
        <f t="shared" si="118"/>
        <v>0</v>
      </c>
      <c r="BF93" s="103"/>
      <c r="BG93" s="100"/>
      <c r="BH93" s="100"/>
      <c r="BI93" s="103">
        <f t="shared" si="119"/>
        <v>0</v>
      </c>
      <c r="BJ93" s="103"/>
      <c r="BK93" s="100"/>
      <c r="BL93" s="100"/>
      <c r="BM93" s="103">
        <f t="shared" si="120"/>
        <v>0</v>
      </c>
      <c r="BN93" s="103"/>
      <c r="BO93" s="100"/>
      <c r="BP93" s="100"/>
      <c r="BQ93" s="103">
        <f t="shared" si="121"/>
        <v>0</v>
      </c>
      <c r="BR93" s="103"/>
      <c r="BS93" s="100"/>
      <c r="BT93" s="100"/>
      <c r="BU93" s="103">
        <f t="shared" si="122"/>
        <v>0</v>
      </c>
      <c r="BV93" s="103"/>
      <c r="BW93" s="100"/>
      <c r="BX93" s="100"/>
      <c r="BY93" s="103">
        <f t="shared" si="123"/>
        <v>0</v>
      </c>
      <c r="BZ93" s="103"/>
      <c r="CA93" s="100"/>
      <c r="CB93" s="100"/>
      <c r="CC93" s="103">
        <f t="shared" si="124"/>
        <v>0</v>
      </c>
      <c r="CD93" s="103"/>
      <c r="CE93" s="152"/>
      <c r="CF93" s="152"/>
      <c r="CG93" s="103">
        <f t="shared" si="125"/>
        <v>0</v>
      </c>
      <c r="CH93" s="103"/>
      <c r="CI93" s="100"/>
      <c r="CJ93" s="100"/>
      <c r="CK93" s="103">
        <f t="shared" si="126"/>
        <v>0</v>
      </c>
      <c r="CL93" s="139"/>
      <c r="CM93" s="139"/>
      <c r="CN93" s="139"/>
      <c r="CO93" s="139">
        <v>0</v>
      </c>
      <c r="CP93" s="139"/>
      <c r="CQ93" s="14"/>
      <c r="CR93" s="14"/>
      <c r="CS93" s="167"/>
      <c r="CT93" s="168"/>
      <c r="CU93" s="13"/>
      <c r="CV93" s="13"/>
      <c r="CW93" s="167"/>
      <c r="CX93" s="168"/>
      <c r="CY93" s="13"/>
      <c r="CZ93" s="13"/>
      <c r="DA93" s="167">
        <f t="shared" si="127"/>
        <v>0</v>
      </c>
      <c r="DB93" s="168"/>
    </row>
    <row r="94" spans="1:106" ht="14.25" customHeight="1">
      <c r="A94" s="213"/>
      <c r="B94" s="213" t="s">
        <v>311</v>
      </c>
      <c r="C94" s="138">
        <v>38.700000000000003</v>
      </c>
      <c r="D94" s="100">
        <f t="shared" si="106"/>
        <v>73.06304999999999</v>
      </c>
      <c r="E94" s="100">
        <f t="shared" si="106"/>
        <v>90.853999999999999</v>
      </c>
      <c r="F94" s="109">
        <f t="shared" si="108"/>
        <v>17.790950000000009</v>
      </c>
      <c r="G94" s="109">
        <f t="shared" si="96"/>
        <v>1.2435013320686723</v>
      </c>
      <c r="H94" s="100"/>
      <c r="I94" s="100"/>
      <c r="J94" s="103">
        <f t="shared" si="113"/>
        <v>0</v>
      </c>
      <c r="K94" s="103"/>
      <c r="L94" s="100">
        <v>1.6839999999999999</v>
      </c>
      <c r="M94" s="100">
        <v>1.9650000000000001</v>
      </c>
      <c r="N94" s="103">
        <f t="shared" si="109"/>
        <v>0.28100000000000014</v>
      </c>
      <c r="O94" s="103"/>
      <c r="P94" s="100">
        <v>65.279049999999998</v>
      </c>
      <c r="Q94" s="100">
        <v>82.789000000000001</v>
      </c>
      <c r="R94" s="103">
        <f t="shared" si="110"/>
        <v>17.509950000000003</v>
      </c>
      <c r="S94" s="103"/>
      <c r="T94" s="100"/>
      <c r="U94" s="100"/>
      <c r="V94" s="103">
        <f t="shared" si="111"/>
        <v>0</v>
      </c>
      <c r="W94" s="103"/>
      <c r="X94" s="100">
        <f t="shared" si="107"/>
        <v>0</v>
      </c>
      <c r="Y94" s="100">
        <f t="shared" si="107"/>
        <v>0</v>
      </c>
      <c r="Z94" s="103">
        <f t="shared" si="114"/>
        <v>0</v>
      </c>
      <c r="AA94" s="103"/>
      <c r="AB94" s="100"/>
      <c r="AC94" s="100"/>
      <c r="AD94" s="103">
        <f t="shared" si="115"/>
        <v>0</v>
      </c>
      <c r="AE94" s="103"/>
      <c r="AF94" s="100"/>
      <c r="AG94" s="100"/>
      <c r="AH94" s="103"/>
      <c r="AI94" s="100"/>
      <c r="AJ94" s="100"/>
      <c r="AK94" s="103">
        <f t="shared" si="116"/>
        <v>0</v>
      </c>
      <c r="AL94" s="103"/>
      <c r="AM94" s="100"/>
      <c r="AN94" s="100"/>
      <c r="AO94" s="103">
        <f t="shared" si="112"/>
        <v>0</v>
      </c>
      <c r="AP94" s="103"/>
      <c r="AQ94" s="103"/>
      <c r="AR94" s="103"/>
      <c r="AS94" s="103"/>
      <c r="AT94" s="103"/>
      <c r="AU94" s="100"/>
      <c r="AV94" s="100"/>
      <c r="AW94" s="103">
        <f t="shared" si="117"/>
        <v>0</v>
      </c>
      <c r="AX94" s="103"/>
      <c r="AY94" s="100"/>
      <c r="AZ94" s="100"/>
      <c r="BA94" s="103">
        <v>0</v>
      </c>
      <c r="BB94" s="103"/>
      <c r="BC94" s="100"/>
      <c r="BD94" s="100"/>
      <c r="BE94" s="103">
        <f t="shared" si="118"/>
        <v>0</v>
      </c>
      <c r="BF94" s="103"/>
      <c r="BG94" s="100"/>
      <c r="BH94" s="100"/>
      <c r="BI94" s="103">
        <f t="shared" si="119"/>
        <v>0</v>
      </c>
      <c r="BJ94" s="103"/>
      <c r="BK94" s="100"/>
      <c r="BL94" s="100"/>
      <c r="BM94" s="103">
        <f t="shared" si="120"/>
        <v>0</v>
      </c>
      <c r="BN94" s="103"/>
      <c r="BO94" s="100"/>
      <c r="BP94" s="100"/>
      <c r="BQ94" s="103">
        <f t="shared" si="121"/>
        <v>0</v>
      </c>
      <c r="BR94" s="103"/>
      <c r="BS94" s="100"/>
      <c r="BT94" s="100"/>
      <c r="BU94" s="103">
        <f t="shared" si="122"/>
        <v>0</v>
      </c>
      <c r="BV94" s="103"/>
      <c r="BW94" s="100"/>
      <c r="BX94" s="100"/>
      <c r="BY94" s="103">
        <f t="shared" si="123"/>
        <v>0</v>
      </c>
      <c r="BZ94" s="103"/>
      <c r="CA94" s="100"/>
      <c r="CB94" s="100"/>
      <c r="CC94" s="103">
        <f t="shared" si="124"/>
        <v>0</v>
      </c>
      <c r="CD94" s="103"/>
      <c r="CE94" s="100">
        <v>6.1</v>
      </c>
      <c r="CF94" s="100">
        <v>6.1</v>
      </c>
      <c r="CG94" s="103">
        <f t="shared" si="125"/>
        <v>0</v>
      </c>
      <c r="CH94" s="103"/>
      <c r="CI94" s="100"/>
      <c r="CJ94" s="100"/>
      <c r="CK94" s="103">
        <f t="shared" si="126"/>
        <v>0</v>
      </c>
      <c r="CL94" s="139"/>
      <c r="CM94" s="139"/>
      <c r="CN94" s="139"/>
      <c r="CO94" s="139">
        <v>0</v>
      </c>
      <c r="CP94" s="139"/>
      <c r="CQ94" s="14"/>
      <c r="CR94" s="14"/>
      <c r="CS94" s="167"/>
      <c r="CT94" s="168"/>
      <c r="CU94" s="13"/>
      <c r="CV94" s="13"/>
      <c r="CW94" s="167"/>
      <c r="CX94" s="168"/>
      <c r="CY94" s="13"/>
      <c r="CZ94" s="13"/>
      <c r="DA94" s="167">
        <f t="shared" si="127"/>
        <v>0</v>
      </c>
      <c r="DB94" s="168"/>
    </row>
    <row r="95" spans="1:106" ht="14.25" customHeight="1">
      <c r="A95" s="213"/>
      <c r="B95" s="213" t="s">
        <v>312</v>
      </c>
      <c r="C95" s="100">
        <v>2918.85</v>
      </c>
      <c r="D95" s="100">
        <f t="shared" si="106"/>
        <v>2925.4259999999999</v>
      </c>
      <c r="E95" s="100">
        <f t="shared" si="106"/>
        <v>1105.6220000000001</v>
      </c>
      <c r="F95" s="109">
        <f t="shared" si="108"/>
        <v>-1819.8039999999999</v>
      </c>
      <c r="G95" s="109">
        <f t="shared" si="96"/>
        <v>0.37793538445340957</v>
      </c>
      <c r="H95" s="100"/>
      <c r="I95" s="100"/>
      <c r="J95" s="103">
        <f t="shared" si="113"/>
        <v>0</v>
      </c>
      <c r="K95" s="103"/>
      <c r="L95" s="100"/>
      <c r="M95" s="100"/>
      <c r="N95" s="103">
        <f t="shared" si="109"/>
        <v>0</v>
      </c>
      <c r="O95" s="103"/>
      <c r="P95" s="100">
        <v>6.5739999999999998</v>
      </c>
      <c r="Q95" s="100"/>
      <c r="R95" s="103">
        <f t="shared" si="110"/>
        <v>-6.5739999999999998</v>
      </c>
      <c r="S95" s="103"/>
      <c r="T95" s="100"/>
      <c r="U95" s="100"/>
      <c r="V95" s="103">
        <f t="shared" si="111"/>
        <v>0</v>
      </c>
      <c r="W95" s="103"/>
      <c r="X95" s="100">
        <f t="shared" si="107"/>
        <v>0</v>
      </c>
      <c r="Y95" s="100">
        <f t="shared" si="107"/>
        <v>0</v>
      </c>
      <c r="Z95" s="103">
        <f t="shared" si="114"/>
        <v>0</v>
      </c>
      <c r="AA95" s="103"/>
      <c r="AB95" s="100"/>
      <c r="AC95" s="100"/>
      <c r="AD95" s="103">
        <f t="shared" si="115"/>
        <v>0</v>
      </c>
      <c r="AE95" s="103"/>
      <c r="AF95" s="100"/>
      <c r="AG95" s="100"/>
      <c r="AH95" s="103"/>
      <c r="AI95" s="100">
        <v>175.99799999999999</v>
      </c>
      <c r="AJ95" s="100"/>
      <c r="AK95" s="103">
        <f t="shared" si="116"/>
        <v>-175.99799999999999</v>
      </c>
      <c r="AL95" s="103">
        <f>AJ95/AI95</f>
        <v>0</v>
      </c>
      <c r="AM95" s="100"/>
      <c r="AN95" s="100"/>
      <c r="AO95" s="103">
        <f t="shared" si="112"/>
        <v>0</v>
      </c>
      <c r="AP95" s="103"/>
      <c r="AQ95" s="103"/>
      <c r="AR95" s="103"/>
      <c r="AS95" s="103"/>
      <c r="AT95" s="103"/>
      <c r="AU95" s="100"/>
      <c r="AV95" s="100"/>
      <c r="AW95" s="103">
        <f t="shared" si="117"/>
        <v>0</v>
      </c>
      <c r="AX95" s="103"/>
      <c r="AY95" s="100"/>
      <c r="AZ95" s="100"/>
      <c r="BA95" s="103">
        <v>0</v>
      </c>
      <c r="BB95" s="103"/>
      <c r="BC95" s="100"/>
      <c r="BD95" s="100"/>
      <c r="BE95" s="103">
        <f t="shared" si="118"/>
        <v>0</v>
      </c>
      <c r="BF95" s="103"/>
      <c r="BG95" s="100"/>
      <c r="BH95" s="100"/>
      <c r="BI95" s="103">
        <f t="shared" si="119"/>
        <v>0</v>
      </c>
      <c r="BJ95" s="103"/>
      <c r="BK95" s="100"/>
      <c r="BL95" s="100"/>
      <c r="BM95" s="103">
        <f t="shared" si="120"/>
        <v>0</v>
      </c>
      <c r="BN95" s="103"/>
      <c r="BO95" s="100"/>
      <c r="BP95" s="100"/>
      <c r="BQ95" s="103">
        <f t="shared" si="121"/>
        <v>0</v>
      </c>
      <c r="BR95" s="103"/>
      <c r="BS95" s="100"/>
      <c r="BT95" s="100"/>
      <c r="BU95" s="103">
        <f t="shared" si="122"/>
        <v>0</v>
      </c>
      <c r="BV95" s="103"/>
      <c r="BW95" s="100"/>
      <c r="BX95" s="100"/>
      <c r="BY95" s="103">
        <f t="shared" si="123"/>
        <v>0</v>
      </c>
      <c r="BZ95" s="103"/>
      <c r="CA95" s="100"/>
      <c r="CB95" s="100"/>
      <c r="CC95" s="103">
        <f t="shared" si="124"/>
        <v>0</v>
      </c>
      <c r="CD95" s="103"/>
      <c r="CE95" s="152">
        <v>2742.8539999999998</v>
      </c>
      <c r="CF95" s="152">
        <v>1105.6220000000001</v>
      </c>
      <c r="CG95" s="103">
        <f t="shared" si="125"/>
        <v>-1637.2319999999997</v>
      </c>
      <c r="CH95" s="103">
        <f>CF95/CE95</f>
        <v>0.40309181604270594</v>
      </c>
      <c r="CI95" s="100"/>
      <c r="CJ95" s="100"/>
      <c r="CK95" s="103">
        <f t="shared" si="126"/>
        <v>0</v>
      </c>
      <c r="CL95" s="139"/>
      <c r="CM95" s="139"/>
      <c r="CN95" s="139"/>
      <c r="CO95" s="139">
        <v>0</v>
      </c>
      <c r="CP95" s="139"/>
      <c r="CQ95" s="14"/>
      <c r="CR95" s="14"/>
      <c r="CS95" s="167"/>
      <c r="CT95" s="168"/>
      <c r="CU95" s="13"/>
      <c r="CV95" s="13"/>
      <c r="CW95" s="167"/>
      <c r="CX95" s="168"/>
      <c r="CY95" s="13"/>
      <c r="CZ95" s="13"/>
      <c r="DA95" s="167">
        <f t="shared" si="127"/>
        <v>0</v>
      </c>
      <c r="DB95" s="168"/>
    </row>
    <row r="96" spans="1:106" ht="14.25" hidden="1" customHeight="1">
      <c r="A96" s="213"/>
      <c r="B96" s="213" t="s">
        <v>466</v>
      </c>
      <c r="C96" s="138"/>
      <c r="D96" s="100">
        <f t="shared" si="106"/>
        <v>0</v>
      </c>
      <c r="E96" s="160">
        <f t="shared" si="106"/>
        <v>0</v>
      </c>
      <c r="F96" s="109">
        <f t="shared" si="108"/>
        <v>0</v>
      </c>
      <c r="G96" s="109" t="e">
        <f t="shared" si="96"/>
        <v>#DIV/0!</v>
      </c>
      <c r="H96" s="100"/>
      <c r="I96" s="100"/>
      <c r="J96" s="103">
        <f t="shared" si="113"/>
        <v>0</v>
      </c>
      <c r="K96" s="103"/>
      <c r="L96" s="100"/>
      <c r="M96" s="100"/>
      <c r="N96" s="103">
        <f t="shared" si="109"/>
        <v>0</v>
      </c>
      <c r="O96" s="103"/>
      <c r="P96" s="100"/>
      <c r="Q96" s="100"/>
      <c r="R96" s="103">
        <f t="shared" si="110"/>
        <v>0</v>
      </c>
      <c r="S96" s="103"/>
      <c r="T96" s="100"/>
      <c r="U96" s="100"/>
      <c r="V96" s="103">
        <f t="shared" si="111"/>
        <v>0</v>
      </c>
      <c r="W96" s="103"/>
      <c r="X96" s="100">
        <f t="shared" si="107"/>
        <v>0</v>
      </c>
      <c r="Y96" s="100">
        <f t="shared" si="107"/>
        <v>0</v>
      </c>
      <c r="Z96" s="103">
        <f t="shared" si="114"/>
        <v>0</v>
      </c>
      <c r="AA96" s="103"/>
      <c r="AB96" s="100"/>
      <c r="AC96" s="100"/>
      <c r="AD96" s="103">
        <f t="shared" si="115"/>
        <v>0</v>
      </c>
      <c r="AE96" s="103"/>
      <c r="AF96" s="100"/>
      <c r="AG96" s="100"/>
      <c r="AH96" s="103"/>
      <c r="AI96" s="100"/>
      <c r="AJ96" s="100"/>
      <c r="AK96" s="103">
        <f t="shared" si="116"/>
        <v>0</v>
      </c>
      <c r="AL96" s="103"/>
      <c r="AM96" s="100"/>
      <c r="AN96" s="100"/>
      <c r="AO96" s="103">
        <f t="shared" si="112"/>
        <v>0</v>
      </c>
      <c r="AP96" s="103"/>
      <c r="AQ96" s="103"/>
      <c r="AR96" s="103"/>
      <c r="AS96" s="103"/>
      <c r="AT96" s="103"/>
      <c r="AU96" s="100"/>
      <c r="AV96" s="100"/>
      <c r="AW96" s="103">
        <f t="shared" si="117"/>
        <v>0</v>
      </c>
      <c r="AX96" s="103"/>
      <c r="AY96" s="100"/>
      <c r="AZ96" s="100"/>
      <c r="BA96" s="103">
        <v>0</v>
      </c>
      <c r="BB96" s="103"/>
      <c r="BC96" s="100"/>
      <c r="BD96" s="100"/>
      <c r="BE96" s="103">
        <f t="shared" si="118"/>
        <v>0</v>
      </c>
      <c r="BF96" s="103"/>
      <c r="BG96" s="100"/>
      <c r="BH96" s="100"/>
      <c r="BI96" s="103">
        <f t="shared" si="119"/>
        <v>0</v>
      </c>
      <c r="BJ96" s="103"/>
      <c r="BK96" s="100"/>
      <c r="BL96" s="100"/>
      <c r="BM96" s="103">
        <f t="shared" si="120"/>
        <v>0</v>
      </c>
      <c r="BN96" s="103"/>
      <c r="BO96" s="100"/>
      <c r="BP96" s="100"/>
      <c r="BQ96" s="103">
        <f t="shared" si="121"/>
        <v>0</v>
      </c>
      <c r="BR96" s="103"/>
      <c r="BS96" s="100"/>
      <c r="BT96" s="100"/>
      <c r="BU96" s="103">
        <f t="shared" si="122"/>
        <v>0</v>
      </c>
      <c r="BV96" s="103"/>
      <c r="BW96" s="100"/>
      <c r="BX96" s="100"/>
      <c r="BY96" s="103">
        <f t="shared" si="123"/>
        <v>0</v>
      </c>
      <c r="BZ96" s="103"/>
      <c r="CA96" s="100"/>
      <c r="CB96" s="100"/>
      <c r="CC96" s="103">
        <f t="shared" si="124"/>
        <v>0</v>
      </c>
      <c r="CD96" s="103"/>
      <c r="CE96" s="100"/>
      <c r="CF96" s="100"/>
      <c r="CG96" s="103">
        <f t="shared" si="125"/>
        <v>0</v>
      </c>
      <c r="CH96" s="103"/>
      <c r="CI96" s="100"/>
      <c r="CJ96" s="100"/>
      <c r="CK96" s="103">
        <f t="shared" si="126"/>
        <v>0</v>
      </c>
      <c r="CL96" s="139"/>
      <c r="CM96" s="139"/>
      <c r="CN96" s="139"/>
      <c r="CO96" s="139">
        <v>0</v>
      </c>
      <c r="CP96" s="139"/>
      <c r="CQ96" s="14"/>
      <c r="CR96" s="14"/>
      <c r="CS96" s="167"/>
      <c r="CT96" s="168"/>
      <c r="CU96" s="13"/>
      <c r="CV96" s="13"/>
      <c r="CW96" s="167"/>
      <c r="CX96" s="168"/>
      <c r="CY96" s="13"/>
      <c r="CZ96" s="13"/>
      <c r="DA96" s="167">
        <f t="shared" si="127"/>
        <v>0</v>
      </c>
      <c r="DB96" s="168"/>
    </row>
    <row r="97" spans="1:106" ht="14.25" customHeight="1">
      <c r="A97" s="213"/>
      <c r="B97" s="213" t="s">
        <v>467</v>
      </c>
      <c r="C97" s="138">
        <v>267.39999999999998</v>
      </c>
      <c r="D97" s="100">
        <f t="shared" si="106"/>
        <v>1131.6659999999999</v>
      </c>
      <c r="E97" s="100">
        <f t="shared" si="106"/>
        <v>1203.596</v>
      </c>
      <c r="F97" s="109">
        <f t="shared" si="108"/>
        <v>71.930000000000064</v>
      </c>
      <c r="G97" s="109">
        <f t="shared" si="96"/>
        <v>1.0635611567370584</v>
      </c>
      <c r="H97" s="100">
        <v>1120.6769999999999</v>
      </c>
      <c r="I97" s="100">
        <v>1191.5830000000001</v>
      </c>
      <c r="J97" s="103">
        <f t="shared" si="113"/>
        <v>70.906000000000176</v>
      </c>
      <c r="K97" s="103"/>
      <c r="L97" s="100">
        <v>1.23</v>
      </c>
      <c r="M97" s="100">
        <v>1.53</v>
      </c>
      <c r="N97" s="103">
        <f t="shared" si="109"/>
        <v>0.30000000000000004</v>
      </c>
      <c r="O97" s="103"/>
      <c r="P97" s="100"/>
      <c r="Q97" s="100"/>
      <c r="R97" s="103">
        <f t="shared" si="110"/>
        <v>0</v>
      </c>
      <c r="S97" s="103"/>
      <c r="T97" s="100"/>
      <c r="U97" s="100"/>
      <c r="V97" s="103">
        <f t="shared" si="111"/>
        <v>0</v>
      </c>
      <c r="W97" s="103"/>
      <c r="X97" s="100">
        <f t="shared" si="107"/>
        <v>0</v>
      </c>
      <c r="Y97" s="100">
        <f t="shared" si="107"/>
        <v>0</v>
      </c>
      <c r="Z97" s="103">
        <f t="shared" si="114"/>
        <v>0</v>
      </c>
      <c r="AA97" s="103"/>
      <c r="AB97" s="100"/>
      <c r="AC97" s="100"/>
      <c r="AD97" s="103">
        <f t="shared" si="115"/>
        <v>0</v>
      </c>
      <c r="AE97" s="103"/>
      <c r="AF97" s="100"/>
      <c r="AG97" s="100"/>
      <c r="AH97" s="103"/>
      <c r="AI97" s="100"/>
      <c r="AJ97" s="100"/>
      <c r="AK97" s="103">
        <f t="shared" si="116"/>
        <v>0</v>
      </c>
      <c r="AL97" s="103"/>
      <c r="AM97" s="100"/>
      <c r="AN97" s="100"/>
      <c r="AO97" s="103">
        <f t="shared" si="112"/>
        <v>0</v>
      </c>
      <c r="AP97" s="103"/>
      <c r="AQ97" s="103"/>
      <c r="AR97" s="103"/>
      <c r="AS97" s="103"/>
      <c r="AT97" s="103"/>
      <c r="AU97" s="100"/>
      <c r="AV97" s="100"/>
      <c r="AW97" s="103">
        <f t="shared" si="117"/>
        <v>0</v>
      </c>
      <c r="AX97" s="103"/>
      <c r="AY97" s="100"/>
      <c r="AZ97" s="100"/>
      <c r="BA97" s="103">
        <v>0</v>
      </c>
      <c r="BB97" s="103"/>
      <c r="BC97" s="100"/>
      <c r="BD97" s="100"/>
      <c r="BE97" s="103">
        <f t="shared" si="118"/>
        <v>0</v>
      </c>
      <c r="BF97" s="103"/>
      <c r="BG97" s="100"/>
      <c r="BH97" s="100"/>
      <c r="BI97" s="103">
        <f t="shared" si="119"/>
        <v>0</v>
      </c>
      <c r="BJ97" s="103"/>
      <c r="BK97" s="100"/>
      <c r="BL97" s="100"/>
      <c r="BM97" s="103">
        <f t="shared" si="120"/>
        <v>0</v>
      </c>
      <c r="BN97" s="103"/>
      <c r="BO97" s="100"/>
      <c r="BP97" s="100"/>
      <c r="BQ97" s="103">
        <f t="shared" si="121"/>
        <v>0</v>
      </c>
      <c r="BR97" s="103"/>
      <c r="BS97" s="100"/>
      <c r="BT97" s="100"/>
      <c r="BU97" s="103">
        <f t="shared" si="122"/>
        <v>0</v>
      </c>
      <c r="BV97" s="103"/>
      <c r="BW97" s="100"/>
      <c r="BX97" s="100"/>
      <c r="BY97" s="103">
        <f t="shared" si="123"/>
        <v>0</v>
      </c>
      <c r="BZ97" s="103"/>
      <c r="CA97" s="100"/>
      <c r="CB97" s="100"/>
      <c r="CC97" s="103">
        <f t="shared" si="124"/>
        <v>0</v>
      </c>
      <c r="CD97" s="103"/>
      <c r="CE97" s="100">
        <v>9.7590000000000003</v>
      </c>
      <c r="CF97" s="100">
        <v>10.483000000000001</v>
      </c>
      <c r="CG97" s="103">
        <f t="shared" si="125"/>
        <v>0.7240000000000002</v>
      </c>
      <c r="CH97" s="103"/>
      <c r="CI97" s="100"/>
      <c r="CJ97" s="100"/>
      <c r="CK97" s="103">
        <f t="shared" si="126"/>
        <v>0</v>
      </c>
      <c r="CL97" s="139"/>
      <c r="CM97" s="139"/>
      <c r="CN97" s="139"/>
      <c r="CO97" s="139">
        <v>0</v>
      </c>
      <c r="CP97" s="139"/>
      <c r="CQ97" s="14"/>
      <c r="CR97" s="14"/>
      <c r="CS97" s="167"/>
      <c r="CT97" s="168"/>
      <c r="CU97" s="13"/>
      <c r="CV97" s="13"/>
      <c r="CW97" s="167"/>
      <c r="CX97" s="168"/>
      <c r="CY97" s="13"/>
      <c r="CZ97" s="13"/>
      <c r="DA97" s="167">
        <f t="shared" si="127"/>
        <v>0</v>
      </c>
      <c r="DB97" s="168"/>
    </row>
    <row r="98" spans="1:106" ht="14.25" hidden="1" customHeight="1">
      <c r="A98" s="213"/>
      <c r="B98" s="213" t="s">
        <v>313</v>
      </c>
      <c r="C98" s="138"/>
      <c r="D98" s="100">
        <f t="shared" si="106"/>
        <v>0</v>
      </c>
      <c r="E98" s="160">
        <f t="shared" si="106"/>
        <v>0</v>
      </c>
      <c r="F98" s="109">
        <f t="shared" si="108"/>
        <v>0</v>
      </c>
      <c r="G98" s="109" t="e">
        <f t="shared" si="96"/>
        <v>#DIV/0!</v>
      </c>
      <c r="H98" s="100"/>
      <c r="I98" s="100"/>
      <c r="J98" s="103">
        <f t="shared" si="113"/>
        <v>0</v>
      </c>
      <c r="K98" s="103" t="e">
        <f>I98/H98</f>
        <v>#DIV/0!</v>
      </c>
      <c r="L98" s="100"/>
      <c r="M98" s="100"/>
      <c r="N98" s="103">
        <f t="shared" si="109"/>
        <v>0</v>
      </c>
      <c r="O98" s="103"/>
      <c r="P98" s="100"/>
      <c r="Q98" s="100"/>
      <c r="R98" s="103">
        <f t="shared" si="110"/>
        <v>0</v>
      </c>
      <c r="S98" s="103"/>
      <c r="T98" s="100"/>
      <c r="U98" s="100"/>
      <c r="V98" s="103">
        <f t="shared" si="111"/>
        <v>0</v>
      </c>
      <c r="W98" s="103"/>
      <c r="X98" s="100">
        <f t="shared" si="107"/>
        <v>0</v>
      </c>
      <c r="Y98" s="100">
        <f t="shared" si="107"/>
        <v>0</v>
      </c>
      <c r="Z98" s="103">
        <f t="shared" si="114"/>
        <v>0</v>
      </c>
      <c r="AA98" s="103"/>
      <c r="AB98" s="100"/>
      <c r="AC98" s="100"/>
      <c r="AD98" s="103">
        <f t="shared" si="115"/>
        <v>0</v>
      </c>
      <c r="AE98" s="103"/>
      <c r="AF98" s="100"/>
      <c r="AG98" s="100"/>
      <c r="AH98" s="103"/>
      <c r="AI98" s="100"/>
      <c r="AJ98" s="100"/>
      <c r="AK98" s="103">
        <f t="shared" si="116"/>
        <v>0</v>
      </c>
      <c r="AL98" s="103"/>
      <c r="AM98" s="100"/>
      <c r="AN98" s="100"/>
      <c r="AO98" s="103">
        <f t="shared" si="112"/>
        <v>0</v>
      </c>
      <c r="AP98" s="103"/>
      <c r="AQ98" s="103"/>
      <c r="AR98" s="103"/>
      <c r="AS98" s="103">
        <f>AR98-AQ98</f>
        <v>0</v>
      </c>
      <c r="AT98" s="103"/>
      <c r="AU98" s="100"/>
      <c r="AV98" s="100"/>
      <c r="AW98" s="103">
        <f t="shared" si="117"/>
        <v>0</v>
      </c>
      <c r="AX98" s="103"/>
      <c r="AY98" s="100"/>
      <c r="AZ98" s="100"/>
      <c r="BA98" s="103">
        <v>0</v>
      </c>
      <c r="BB98" s="103"/>
      <c r="BC98" s="100"/>
      <c r="BD98" s="100"/>
      <c r="BE98" s="103">
        <f t="shared" si="118"/>
        <v>0</v>
      </c>
      <c r="BF98" s="103"/>
      <c r="BG98" s="100"/>
      <c r="BH98" s="100"/>
      <c r="BI98" s="103">
        <f t="shared" si="119"/>
        <v>0</v>
      </c>
      <c r="BJ98" s="103"/>
      <c r="BK98" s="100"/>
      <c r="BL98" s="100"/>
      <c r="BM98" s="103">
        <f t="shared" si="120"/>
        <v>0</v>
      </c>
      <c r="BN98" s="103"/>
      <c r="BO98" s="100"/>
      <c r="BP98" s="100"/>
      <c r="BQ98" s="103">
        <f t="shared" si="121"/>
        <v>0</v>
      </c>
      <c r="BR98" s="103"/>
      <c r="BS98" s="100"/>
      <c r="BT98" s="100"/>
      <c r="BU98" s="103">
        <f t="shared" si="122"/>
        <v>0</v>
      </c>
      <c r="BV98" s="103"/>
      <c r="BW98" s="100"/>
      <c r="BX98" s="100"/>
      <c r="BY98" s="103">
        <f t="shared" si="123"/>
        <v>0</v>
      </c>
      <c r="BZ98" s="103"/>
      <c r="CA98" s="100"/>
      <c r="CB98" s="100"/>
      <c r="CC98" s="103">
        <f t="shared" si="124"/>
        <v>0</v>
      </c>
      <c r="CD98" s="103"/>
      <c r="CE98" s="100"/>
      <c r="CF98" s="100"/>
      <c r="CG98" s="103">
        <f t="shared" si="125"/>
        <v>0</v>
      </c>
      <c r="CH98" s="103"/>
      <c r="CI98" s="100"/>
      <c r="CJ98" s="100"/>
      <c r="CK98" s="103">
        <f t="shared" si="126"/>
        <v>0</v>
      </c>
      <c r="CL98" s="139"/>
      <c r="CM98" s="139"/>
      <c r="CN98" s="139"/>
      <c r="CO98" s="139">
        <v>0</v>
      </c>
      <c r="CP98" s="139"/>
      <c r="CQ98" s="14"/>
      <c r="CR98" s="14"/>
      <c r="CS98" s="167"/>
      <c r="CT98" s="168"/>
      <c r="CU98" s="13"/>
      <c r="CV98" s="13"/>
      <c r="CW98" s="167"/>
      <c r="CX98" s="168"/>
      <c r="CY98" s="13"/>
      <c r="CZ98" s="13"/>
      <c r="DA98" s="167">
        <f t="shared" si="127"/>
        <v>0</v>
      </c>
      <c r="DB98" s="168"/>
    </row>
    <row r="99" spans="1:106" ht="14.25" hidden="1" customHeight="1">
      <c r="A99" s="213"/>
      <c r="B99" s="213" t="s">
        <v>314</v>
      </c>
      <c r="C99" s="138"/>
      <c r="D99" s="100">
        <f t="shared" si="106"/>
        <v>0</v>
      </c>
      <c r="E99" s="160">
        <f t="shared" si="106"/>
        <v>0</v>
      </c>
      <c r="F99" s="109">
        <f t="shared" si="108"/>
        <v>0</v>
      </c>
      <c r="G99" s="109" t="e">
        <f t="shared" si="96"/>
        <v>#DIV/0!</v>
      </c>
      <c r="H99" s="100"/>
      <c r="I99" s="100"/>
      <c r="J99" s="103">
        <f t="shared" si="113"/>
        <v>0</v>
      </c>
      <c r="K99" s="103"/>
      <c r="L99" s="100"/>
      <c r="M99" s="100"/>
      <c r="N99" s="103">
        <f t="shared" si="109"/>
        <v>0</v>
      </c>
      <c r="O99" s="103" t="e">
        <f>M99/L99</f>
        <v>#DIV/0!</v>
      </c>
      <c r="P99" s="100"/>
      <c r="Q99" s="100"/>
      <c r="R99" s="103">
        <f t="shared" si="110"/>
        <v>0</v>
      </c>
      <c r="S99" s="103"/>
      <c r="T99" s="100"/>
      <c r="U99" s="100"/>
      <c r="V99" s="103">
        <f t="shared" si="111"/>
        <v>0</v>
      </c>
      <c r="W99" s="103"/>
      <c r="X99" s="100">
        <f t="shared" si="107"/>
        <v>0</v>
      </c>
      <c r="Y99" s="100">
        <f t="shared" si="107"/>
        <v>0</v>
      </c>
      <c r="Z99" s="103">
        <f t="shared" si="114"/>
        <v>0</v>
      </c>
      <c r="AA99" s="103"/>
      <c r="AB99" s="100"/>
      <c r="AC99" s="100"/>
      <c r="AD99" s="103">
        <f t="shared" si="115"/>
        <v>0</v>
      </c>
      <c r="AE99" s="103"/>
      <c r="AF99" s="100"/>
      <c r="AG99" s="100"/>
      <c r="AH99" s="103"/>
      <c r="AI99" s="100"/>
      <c r="AJ99" s="100"/>
      <c r="AK99" s="103">
        <f t="shared" si="116"/>
        <v>0</v>
      </c>
      <c r="AL99" s="103"/>
      <c r="AM99" s="100"/>
      <c r="AN99" s="100"/>
      <c r="AO99" s="103">
        <f t="shared" si="112"/>
        <v>0</v>
      </c>
      <c r="AP99" s="103"/>
      <c r="AQ99" s="103"/>
      <c r="AR99" s="103"/>
      <c r="AS99" s="103"/>
      <c r="AT99" s="103"/>
      <c r="AU99" s="100"/>
      <c r="AV99" s="100"/>
      <c r="AW99" s="103">
        <f t="shared" si="117"/>
        <v>0</v>
      </c>
      <c r="AX99" s="103"/>
      <c r="AY99" s="100"/>
      <c r="AZ99" s="100"/>
      <c r="BA99" s="103">
        <v>0</v>
      </c>
      <c r="BB99" s="103"/>
      <c r="BC99" s="100"/>
      <c r="BD99" s="100"/>
      <c r="BE99" s="103">
        <f t="shared" si="118"/>
        <v>0</v>
      </c>
      <c r="BF99" s="103"/>
      <c r="BG99" s="100"/>
      <c r="BH99" s="100"/>
      <c r="BI99" s="103">
        <f t="shared" si="119"/>
        <v>0</v>
      </c>
      <c r="BJ99" s="103"/>
      <c r="BK99" s="100"/>
      <c r="BL99" s="100"/>
      <c r="BM99" s="103">
        <f t="shared" si="120"/>
        <v>0</v>
      </c>
      <c r="BN99" s="103"/>
      <c r="BO99" s="100"/>
      <c r="BP99" s="100"/>
      <c r="BQ99" s="103">
        <f t="shared" si="121"/>
        <v>0</v>
      </c>
      <c r="BR99" s="103"/>
      <c r="BS99" s="100"/>
      <c r="BT99" s="100"/>
      <c r="BU99" s="103">
        <f t="shared" si="122"/>
        <v>0</v>
      </c>
      <c r="BV99" s="103"/>
      <c r="BW99" s="100"/>
      <c r="BX99" s="100"/>
      <c r="BY99" s="103">
        <f t="shared" si="123"/>
        <v>0</v>
      </c>
      <c r="BZ99" s="103"/>
      <c r="CA99" s="100"/>
      <c r="CB99" s="100"/>
      <c r="CC99" s="103">
        <f t="shared" si="124"/>
        <v>0</v>
      </c>
      <c r="CD99" s="103"/>
      <c r="CE99" s="100"/>
      <c r="CF99" s="100"/>
      <c r="CG99" s="103">
        <f t="shared" si="125"/>
        <v>0</v>
      </c>
      <c r="CH99" s="103"/>
      <c r="CI99" s="100"/>
      <c r="CJ99" s="100"/>
      <c r="CK99" s="103">
        <f t="shared" si="126"/>
        <v>0</v>
      </c>
      <c r="CL99" s="139"/>
      <c r="CM99" s="139"/>
      <c r="CN99" s="139"/>
      <c r="CO99" s="139">
        <v>0</v>
      </c>
      <c r="CP99" s="139"/>
      <c r="CQ99" s="14"/>
      <c r="CR99" s="14"/>
      <c r="CS99" s="167"/>
      <c r="CT99" s="168"/>
      <c r="CU99" s="13"/>
      <c r="CV99" s="13"/>
      <c r="CW99" s="167"/>
      <c r="CX99" s="168"/>
      <c r="CY99" s="13"/>
      <c r="CZ99" s="13"/>
      <c r="DA99" s="167">
        <f t="shared" si="127"/>
        <v>0</v>
      </c>
      <c r="DB99" s="168"/>
    </row>
    <row r="100" spans="1:106" ht="14.25" hidden="1" customHeight="1">
      <c r="A100" s="213"/>
      <c r="B100" s="213" t="s">
        <v>577</v>
      </c>
      <c r="C100" s="138"/>
      <c r="D100" s="100">
        <f t="shared" si="106"/>
        <v>0</v>
      </c>
      <c r="E100" s="160">
        <f t="shared" si="106"/>
        <v>0</v>
      </c>
      <c r="F100" s="109">
        <f t="shared" si="108"/>
        <v>0</v>
      </c>
      <c r="G100" s="109" t="e">
        <f t="shared" si="96"/>
        <v>#DIV/0!</v>
      </c>
      <c r="H100" s="100"/>
      <c r="I100" s="100"/>
      <c r="J100" s="103">
        <f t="shared" si="113"/>
        <v>0</v>
      </c>
      <c r="K100" s="103"/>
      <c r="L100" s="100"/>
      <c r="M100" s="100"/>
      <c r="N100" s="103">
        <f t="shared" si="109"/>
        <v>0</v>
      </c>
      <c r="O100" s="103" t="e">
        <f>M100/L100</f>
        <v>#DIV/0!</v>
      </c>
      <c r="P100" s="100"/>
      <c r="Q100" s="100"/>
      <c r="R100" s="103">
        <f t="shared" si="110"/>
        <v>0</v>
      </c>
      <c r="S100" s="103"/>
      <c r="T100" s="100"/>
      <c r="U100" s="100"/>
      <c r="V100" s="103">
        <f t="shared" si="111"/>
        <v>0</v>
      </c>
      <c r="W100" s="103"/>
      <c r="X100" s="100">
        <f t="shared" si="107"/>
        <v>0</v>
      </c>
      <c r="Y100" s="100">
        <f t="shared" si="107"/>
        <v>0</v>
      </c>
      <c r="Z100" s="103">
        <f t="shared" si="114"/>
        <v>0</v>
      </c>
      <c r="AA100" s="103"/>
      <c r="AB100" s="100"/>
      <c r="AC100" s="100"/>
      <c r="AD100" s="103">
        <f t="shared" si="115"/>
        <v>0</v>
      </c>
      <c r="AE100" s="103"/>
      <c r="AF100" s="100"/>
      <c r="AG100" s="100"/>
      <c r="AH100" s="103"/>
      <c r="AI100" s="100"/>
      <c r="AJ100" s="100"/>
      <c r="AK100" s="103">
        <f t="shared" si="116"/>
        <v>0</v>
      </c>
      <c r="AL100" s="103"/>
      <c r="AM100" s="100"/>
      <c r="AN100" s="100"/>
      <c r="AO100" s="103">
        <f t="shared" si="112"/>
        <v>0</v>
      </c>
      <c r="AP100" s="103"/>
      <c r="AQ100" s="103"/>
      <c r="AR100" s="103"/>
      <c r="AS100" s="103"/>
      <c r="AT100" s="103"/>
      <c r="AU100" s="100"/>
      <c r="AV100" s="100"/>
      <c r="AW100" s="103">
        <f t="shared" si="117"/>
        <v>0</v>
      </c>
      <c r="AX100" s="103"/>
      <c r="AY100" s="100"/>
      <c r="AZ100" s="100"/>
      <c r="BA100" s="103">
        <v>0</v>
      </c>
      <c r="BB100" s="103"/>
      <c r="BC100" s="100"/>
      <c r="BD100" s="100"/>
      <c r="BE100" s="103">
        <f t="shared" si="118"/>
        <v>0</v>
      </c>
      <c r="BF100" s="103"/>
      <c r="BG100" s="100"/>
      <c r="BH100" s="100"/>
      <c r="BI100" s="103">
        <f t="shared" si="119"/>
        <v>0</v>
      </c>
      <c r="BJ100" s="103"/>
      <c r="BK100" s="100"/>
      <c r="BL100" s="100"/>
      <c r="BM100" s="103">
        <f t="shared" si="120"/>
        <v>0</v>
      </c>
      <c r="BN100" s="103"/>
      <c r="BO100" s="100"/>
      <c r="BP100" s="100"/>
      <c r="BQ100" s="103">
        <f t="shared" si="121"/>
        <v>0</v>
      </c>
      <c r="BR100" s="103"/>
      <c r="BS100" s="100"/>
      <c r="BT100" s="100"/>
      <c r="BU100" s="103">
        <f t="shared" si="122"/>
        <v>0</v>
      </c>
      <c r="BV100" s="103"/>
      <c r="BW100" s="100"/>
      <c r="BX100" s="100"/>
      <c r="BY100" s="103">
        <f t="shared" si="123"/>
        <v>0</v>
      </c>
      <c r="BZ100" s="103"/>
      <c r="CA100" s="100"/>
      <c r="CB100" s="100"/>
      <c r="CC100" s="103">
        <f t="shared" si="124"/>
        <v>0</v>
      </c>
      <c r="CD100" s="103"/>
      <c r="CE100" s="100"/>
      <c r="CF100" s="100"/>
      <c r="CG100" s="103">
        <f t="shared" si="125"/>
        <v>0</v>
      </c>
      <c r="CH100" s="103"/>
      <c r="CI100" s="100"/>
      <c r="CJ100" s="100"/>
      <c r="CK100" s="103">
        <f t="shared" si="126"/>
        <v>0</v>
      </c>
      <c r="CL100" s="139"/>
      <c r="CM100" s="139"/>
      <c r="CN100" s="139"/>
      <c r="CO100" s="139">
        <v>0</v>
      </c>
      <c r="CP100" s="139"/>
      <c r="CQ100" s="14"/>
      <c r="CR100" s="14"/>
      <c r="CS100" s="167"/>
      <c r="CT100" s="168"/>
      <c r="CU100" s="13"/>
      <c r="CV100" s="13"/>
      <c r="CW100" s="167"/>
      <c r="CX100" s="168"/>
      <c r="CY100" s="13"/>
      <c r="CZ100" s="13"/>
      <c r="DA100" s="167">
        <f t="shared" si="127"/>
        <v>0</v>
      </c>
      <c r="DB100" s="168"/>
    </row>
    <row r="101" spans="1:106" ht="14.25" hidden="1" customHeight="1">
      <c r="A101" s="213"/>
      <c r="B101" s="213" t="s">
        <v>578</v>
      </c>
      <c r="C101" s="138">
        <v>0</v>
      </c>
      <c r="D101" s="100">
        <f t="shared" si="106"/>
        <v>1.9550000000000001</v>
      </c>
      <c r="E101" s="160">
        <f>I101+M101+Q101+U101+Y101+AJ101+AN101+AR101+AV101+BD101+BH101+BX101+CF101+CJ101+CN101+CR101+CV101+CZ101+AZ101+BL101+BT101</f>
        <v>0</v>
      </c>
      <c r="F101" s="109">
        <f>E101-D101</f>
        <v>-1.9550000000000001</v>
      </c>
      <c r="G101" s="109">
        <f>E101/D101</f>
        <v>0</v>
      </c>
      <c r="H101" s="100">
        <v>1.9550000000000001</v>
      </c>
      <c r="I101" s="100"/>
      <c r="J101" s="103">
        <f>I101-H101</f>
        <v>-1.9550000000000001</v>
      </c>
      <c r="K101" s="103"/>
      <c r="L101" s="100"/>
      <c r="M101" s="100"/>
      <c r="N101" s="103">
        <f>M101-L101</f>
        <v>0</v>
      </c>
      <c r="O101" s="103" t="e">
        <f>M101/L101</f>
        <v>#DIV/0!</v>
      </c>
      <c r="P101" s="100"/>
      <c r="Q101" s="100"/>
      <c r="R101" s="103">
        <f>Q101-P101</f>
        <v>0</v>
      </c>
      <c r="S101" s="103"/>
      <c r="T101" s="100"/>
      <c r="U101" s="100"/>
      <c r="V101" s="103">
        <f>U101-T101</f>
        <v>0</v>
      </c>
      <c r="W101" s="103"/>
      <c r="X101" s="100">
        <f>AB101</f>
        <v>0</v>
      </c>
      <c r="Y101" s="100">
        <f>AC101</f>
        <v>0</v>
      </c>
      <c r="Z101" s="103">
        <f>Y101-X101</f>
        <v>0</v>
      </c>
      <c r="AA101" s="103"/>
      <c r="AB101" s="100"/>
      <c r="AC101" s="100"/>
      <c r="AD101" s="103">
        <f>AC101-AB101</f>
        <v>0</v>
      </c>
      <c r="AE101" s="103"/>
      <c r="AF101" s="100"/>
      <c r="AG101" s="100"/>
      <c r="AH101" s="103"/>
      <c r="AI101" s="100"/>
      <c r="AJ101" s="100"/>
      <c r="AK101" s="103">
        <f>AJ101-AI101</f>
        <v>0</v>
      </c>
      <c r="AL101" s="103"/>
      <c r="AM101" s="100"/>
      <c r="AN101" s="100"/>
      <c r="AO101" s="103">
        <f>AN101-AM101</f>
        <v>0</v>
      </c>
      <c r="AP101" s="103" t="e">
        <f>AN101/AM101</f>
        <v>#DIV/0!</v>
      </c>
      <c r="AQ101" s="103"/>
      <c r="AR101" s="103"/>
      <c r="AS101" s="103">
        <f>AR101-AQ101</f>
        <v>0</v>
      </c>
      <c r="AT101" s="103"/>
      <c r="AU101" s="100"/>
      <c r="AV101" s="100"/>
      <c r="AW101" s="103">
        <f>AV101-AU101</f>
        <v>0</v>
      </c>
      <c r="AX101" s="103"/>
      <c r="AY101" s="100"/>
      <c r="AZ101" s="100"/>
      <c r="BA101" s="103">
        <v>0</v>
      </c>
      <c r="BB101" s="103"/>
      <c r="BC101" s="100"/>
      <c r="BD101" s="100"/>
      <c r="BE101" s="103">
        <f>BD101-BC101</f>
        <v>0</v>
      </c>
      <c r="BF101" s="103"/>
      <c r="BG101" s="100"/>
      <c r="BH101" s="100"/>
      <c r="BI101" s="103">
        <f>BH101-BG101</f>
        <v>0</v>
      </c>
      <c r="BJ101" s="103"/>
      <c r="BK101" s="100"/>
      <c r="BL101" s="100"/>
      <c r="BM101" s="103">
        <f>BL101-BK101</f>
        <v>0</v>
      </c>
      <c r="BN101" s="103"/>
      <c r="BO101" s="100"/>
      <c r="BP101" s="100"/>
      <c r="BQ101" s="103">
        <f>BP101-BO101</f>
        <v>0</v>
      </c>
      <c r="BR101" s="103"/>
      <c r="BS101" s="100"/>
      <c r="BT101" s="100"/>
      <c r="BU101" s="103">
        <f>BT101-BS101</f>
        <v>0</v>
      </c>
      <c r="BV101" s="103"/>
      <c r="BW101" s="100"/>
      <c r="BX101" s="100"/>
      <c r="BY101" s="103">
        <f>BX101-BW101</f>
        <v>0</v>
      </c>
      <c r="BZ101" s="103"/>
      <c r="CA101" s="100"/>
      <c r="CB101" s="100"/>
      <c r="CC101" s="103">
        <f>CB101-CA101</f>
        <v>0</v>
      </c>
      <c r="CD101" s="103"/>
      <c r="CE101" s="100"/>
      <c r="CF101" s="100"/>
      <c r="CG101" s="103">
        <f>CF101-CE101</f>
        <v>0</v>
      </c>
      <c r="CH101" s="103"/>
      <c r="CI101" s="100"/>
      <c r="CJ101" s="100"/>
      <c r="CK101" s="103">
        <f>CJ101-CI101</f>
        <v>0</v>
      </c>
      <c r="CL101" s="139"/>
      <c r="CM101" s="139"/>
      <c r="CN101" s="139"/>
      <c r="CO101" s="139">
        <v>0</v>
      </c>
      <c r="CP101" s="139"/>
      <c r="CQ101" s="14"/>
      <c r="CR101" s="14"/>
      <c r="CS101" s="167"/>
      <c r="CT101" s="168"/>
      <c r="CU101" s="13"/>
      <c r="CV101" s="13"/>
      <c r="CW101" s="167"/>
      <c r="CX101" s="168"/>
      <c r="CY101" s="13"/>
      <c r="CZ101" s="13"/>
      <c r="DA101" s="167">
        <f>CZ101-CY101</f>
        <v>0</v>
      </c>
      <c r="DB101" s="168"/>
    </row>
    <row r="102" spans="1:106" ht="14.25" hidden="1" customHeight="1">
      <c r="A102" s="213"/>
      <c r="B102" s="213" t="s">
        <v>316</v>
      </c>
      <c r="C102" s="138"/>
      <c r="D102" s="100">
        <f t="shared" si="106"/>
        <v>0</v>
      </c>
      <c r="E102" s="160">
        <f t="shared" si="106"/>
        <v>0</v>
      </c>
      <c r="F102" s="109">
        <f t="shared" si="108"/>
        <v>0</v>
      </c>
      <c r="G102" s="109" t="e">
        <f t="shared" si="96"/>
        <v>#DIV/0!</v>
      </c>
      <c r="H102" s="100"/>
      <c r="I102" s="100"/>
      <c r="J102" s="103">
        <f t="shared" si="113"/>
        <v>0</v>
      </c>
      <c r="K102" s="103"/>
      <c r="L102" s="100"/>
      <c r="M102" s="100"/>
      <c r="N102" s="103">
        <f t="shared" si="109"/>
        <v>0</v>
      </c>
      <c r="O102" s="103" t="e">
        <f>M102/L102</f>
        <v>#DIV/0!</v>
      </c>
      <c r="P102" s="100"/>
      <c r="Q102" s="100"/>
      <c r="R102" s="103">
        <f t="shared" si="110"/>
        <v>0</v>
      </c>
      <c r="S102" s="103"/>
      <c r="T102" s="100"/>
      <c r="U102" s="100"/>
      <c r="V102" s="103">
        <f t="shared" si="111"/>
        <v>0</v>
      </c>
      <c r="W102" s="103"/>
      <c r="X102" s="100">
        <f t="shared" si="107"/>
        <v>0</v>
      </c>
      <c r="Y102" s="100">
        <f t="shared" si="107"/>
        <v>0</v>
      </c>
      <c r="Z102" s="103">
        <f t="shared" si="114"/>
        <v>0</v>
      </c>
      <c r="AA102" s="103"/>
      <c r="AB102" s="100"/>
      <c r="AC102" s="100"/>
      <c r="AD102" s="103">
        <f t="shared" si="115"/>
        <v>0</v>
      </c>
      <c r="AE102" s="103"/>
      <c r="AF102" s="100"/>
      <c r="AG102" s="100"/>
      <c r="AH102" s="103"/>
      <c r="AI102" s="100"/>
      <c r="AJ102" s="100"/>
      <c r="AK102" s="103">
        <f t="shared" si="116"/>
        <v>0</v>
      </c>
      <c r="AL102" s="103"/>
      <c r="AM102" s="100"/>
      <c r="AN102" s="100"/>
      <c r="AO102" s="103">
        <f t="shared" si="112"/>
        <v>0</v>
      </c>
      <c r="AP102" s="103" t="e">
        <f>AN102/AM102</f>
        <v>#DIV/0!</v>
      </c>
      <c r="AQ102" s="103"/>
      <c r="AR102" s="103"/>
      <c r="AS102" s="103">
        <f>AR102-AQ102</f>
        <v>0</v>
      </c>
      <c r="AT102" s="103"/>
      <c r="AU102" s="100"/>
      <c r="AV102" s="100"/>
      <c r="AW102" s="103">
        <f t="shared" si="117"/>
        <v>0</v>
      </c>
      <c r="AX102" s="103"/>
      <c r="AY102" s="100"/>
      <c r="AZ102" s="100"/>
      <c r="BA102" s="103">
        <v>0</v>
      </c>
      <c r="BB102" s="103"/>
      <c r="BC102" s="100"/>
      <c r="BD102" s="100"/>
      <c r="BE102" s="103">
        <f t="shared" si="118"/>
        <v>0</v>
      </c>
      <c r="BF102" s="103"/>
      <c r="BG102" s="100"/>
      <c r="BH102" s="100"/>
      <c r="BI102" s="103">
        <f t="shared" si="119"/>
        <v>0</v>
      </c>
      <c r="BJ102" s="103"/>
      <c r="BK102" s="100"/>
      <c r="BL102" s="100"/>
      <c r="BM102" s="103">
        <f t="shared" si="120"/>
        <v>0</v>
      </c>
      <c r="BN102" s="103"/>
      <c r="BO102" s="100"/>
      <c r="BP102" s="100"/>
      <c r="BQ102" s="103">
        <f t="shared" si="121"/>
        <v>0</v>
      </c>
      <c r="BR102" s="103"/>
      <c r="BS102" s="100"/>
      <c r="BT102" s="100"/>
      <c r="BU102" s="103">
        <f t="shared" si="122"/>
        <v>0</v>
      </c>
      <c r="BV102" s="103"/>
      <c r="BW102" s="100"/>
      <c r="BX102" s="100"/>
      <c r="BY102" s="103">
        <f t="shared" si="123"/>
        <v>0</v>
      </c>
      <c r="BZ102" s="103"/>
      <c r="CA102" s="100"/>
      <c r="CB102" s="100"/>
      <c r="CC102" s="103">
        <f t="shared" si="124"/>
        <v>0</v>
      </c>
      <c r="CD102" s="103"/>
      <c r="CE102" s="100"/>
      <c r="CF102" s="100"/>
      <c r="CG102" s="103">
        <f t="shared" si="125"/>
        <v>0</v>
      </c>
      <c r="CH102" s="103"/>
      <c r="CI102" s="100"/>
      <c r="CJ102" s="100"/>
      <c r="CK102" s="103">
        <f t="shared" si="126"/>
        <v>0</v>
      </c>
      <c r="CL102" s="139"/>
      <c r="CM102" s="139"/>
      <c r="CN102" s="139"/>
      <c r="CO102" s="139">
        <v>0</v>
      </c>
      <c r="CP102" s="139"/>
      <c r="CQ102" s="14"/>
      <c r="CR102" s="14"/>
      <c r="CS102" s="167"/>
      <c r="CT102" s="168"/>
      <c r="CU102" s="13"/>
      <c r="CV102" s="13"/>
      <c r="CW102" s="167"/>
      <c r="CX102" s="168"/>
      <c r="CY102" s="13"/>
      <c r="CZ102" s="13"/>
      <c r="DA102" s="167">
        <f t="shared" si="127"/>
        <v>0</v>
      </c>
      <c r="DB102" s="168"/>
    </row>
    <row r="103" spans="1:106" ht="14.25" hidden="1" customHeight="1">
      <c r="A103" s="213"/>
      <c r="B103" s="213" t="s">
        <v>317</v>
      </c>
      <c r="C103" s="138"/>
      <c r="D103" s="100">
        <f t="shared" si="106"/>
        <v>0</v>
      </c>
      <c r="E103" s="160">
        <f t="shared" si="106"/>
        <v>0</v>
      </c>
      <c r="F103" s="109">
        <f t="shared" si="108"/>
        <v>0</v>
      </c>
      <c r="G103" s="109" t="e">
        <f t="shared" si="96"/>
        <v>#DIV/0!</v>
      </c>
      <c r="H103" s="100"/>
      <c r="I103" s="100"/>
      <c r="J103" s="103">
        <f t="shared" si="113"/>
        <v>0</v>
      </c>
      <c r="K103" s="103"/>
      <c r="L103" s="100"/>
      <c r="M103" s="100"/>
      <c r="N103" s="103">
        <f t="shared" si="109"/>
        <v>0</v>
      </c>
      <c r="O103" s="103"/>
      <c r="P103" s="100"/>
      <c r="Q103" s="100"/>
      <c r="R103" s="103">
        <f t="shared" si="110"/>
        <v>0</v>
      </c>
      <c r="S103" s="103"/>
      <c r="T103" s="100"/>
      <c r="U103" s="100"/>
      <c r="V103" s="103">
        <f t="shared" si="111"/>
        <v>0</v>
      </c>
      <c r="W103" s="103"/>
      <c r="X103" s="100">
        <f t="shared" si="107"/>
        <v>0</v>
      </c>
      <c r="Y103" s="100">
        <f t="shared" si="107"/>
        <v>0</v>
      </c>
      <c r="Z103" s="103">
        <f t="shared" si="114"/>
        <v>0</v>
      </c>
      <c r="AA103" s="103"/>
      <c r="AB103" s="100"/>
      <c r="AC103" s="100"/>
      <c r="AD103" s="103">
        <f t="shared" si="115"/>
        <v>0</v>
      </c>
      <c r="AE103" s="103"/>
      <c r="AF103" s="100"/>
      <c r="AG103" s="100"/>
      <c r="AH103" s="103"/>
      <c r="AI103" s="100"/>
      <c r="AJ103" s="100"/>
      <c r="AK103" s="103">
        <f t="shared" si="116"/>
        <v>0</v>
      </c>
      <c r="AL103" s="103"/>
      <c r="AM103" s="100"/>
      <c r="AN103" s="100"/>
      <c r="AO103" s="103">
        <f t="shared" si="112"/>
        <v>0</v>
      </c>
      <c r="AP103" s="103"/>
      <c r="AQ103" s="103"/>
      <c r="AR103" s="103"/>
      <c r="AS103" s="103"/>
      <c r="AT103" s="103"/>
      <c r="AU103" s="100"/>
      <c r="AV103" s="100"/>
      <c r="AW103" s="103">
        <f t="shared" si="117"/>
        <v>0</v>
      </c>
      <c r="AX103" s="103"/>
      <c r="AY103" s="100"/>
      <c r="AZ103" s="100"/>
      <c r="BA103" s="103">
        <v>0</v>
      </c>
      <c r="BB103" s="103"/>
      <c r="BC103" s="100"/>
      <c r="BD103" s="100"/>
      <c r="BE103" s="103">
        <f t="shared" si="118"/>
        <v>0</v>
      </c>
      <c r="BF103" s="103"/>
      <c r="BG103" s="100"/>
      <c r="BH103" s="100"/>
      <c r="BI103" s="103">
        <f t="shared" si="119"/>
        <v>0</v>
      </c>
      <c r="BJ103" s="103"/>
      <c r="BK103" s="100"/>
      <c r="BL103" s="100"/>
      <c r="BM103" s="103">
        <f t="shared" si="120"/>
        <v>0</v>
      </c>
      <c r="BN103" s="103"/>
      <c r="BO103" s="100"/>
      <c r="BP103" s="100"/>
      <c r="BQ103" s="103">
        <f t="shared" si="121"/>
        <v>0</v>
      </c>
      <c r="BR103" s="103"/>
      <c r="BS103" s="100"/>
      <c r="BT103" s="100"/>
      <c r="BU103" s="103">
        <f t="shared" si="122"/>
        <v>0</v>
      </c>
      <c r="BV103" s="103"/>
      <c r="BW103" s="100"/>
      <c r="BX103" s="100"/>
      <c r="BY103" s="103">
        <f t="shared" si="123"/>
        <v>0</v>
      </c>
      <c r="BZ103" s="103"/>
      <c r="CA103" s="100"/>
      <c r="CB103" s="100"/>
      <c r="CC103" s="103">
        <f t="shared" si="124"/>
        <v>0</v>
      </c>
      <c r="CD103" s="103"/>
      <c r="CE103" s="100"/>
      <c r="CF103" s="100"/>
      <c r="CG103" s="103">
        <f t="shared" si="125"/>
        <v>0</v>
      </c>
      <c r="CH103" s="103"/>
      <c r="CI103" s="100"/>
      <c r="CJ103" s="100"/>
      <c r="CK103" s="103">
        <f t="shared" si="126"/>
        <v>0</v>
      </c>
      <c r="CL103" s="139"/>
      <c r="CM103" s="139"/>
      <c r="CN103" s="139"/>
      <c r="CO103" s="139">
        <v>0</v>
      </c>
      <c r="CP103" s="139"/>
      <c r="CQ103" s="14"/>
      <c r="CR103" s="14"/>
      <c r="CS103" s="167"/>
      <c r="CT103" s="168"/>
      <c r="CU103" s="13"/>
      <c r="CV103" s="13"/>
      <c r="CW103" s="167"/>
      <c r="CX103" s="168"/>
      <c r="CY103" s="13"/>
      <c r="CZ103" s="13"/>
      <c r="DA103" s="167">
        <f t="shared" si="127"/>
        <v>0</v>
      </c>
      <c r="DB103" s="168"/>
    </row>
    <row r="104" spans="1:106" ht="14.25" customHeight="1">
      <c r="A104" s="213"/>
      <c r="B104" s="213" t="s">
        <v>505</v>
      </c>
      <c r="C104" s="138">
        <v>113.3</v>
      </c>
      <c r="D104" s="100">
        <f t="shared" si="106"/>
        <v>123.706</v>
      </c>
      <c r="E104" s="100">
        <f t="shared" si="106"/>
        <v>128.733</v>
      </c>
      <c r="F104" s="109">
        <f t="shared" si="108"/>
        <v>5.027000000000001</v>
      </c>
      <c r="G104" s="109">
        <f t="shared" si="96"/>
        <v>1.0406366708162902</v>
      </c>
      <c r="H104" s="100"/>
      <c r="I104" s="100"/>
      <c r="J104" s="103">
        <f t="shared" si="113"/>
        <v>0</v>
      </c>
      <c r="K104" s="103"/>
      <c r="L104" s="100">
        <v>32.5</v>
      </c>
      <c r="M104" s="100">
        <v>37.527000000000001</v>
      </c>
      <c r="N104" s="103">
        <f t="shared" si="109"/>
        <v>5.027000000000001</v>
      </c>
      <c r="O104" s="103"/>
      <c r="P104" s="100"/>
      <c r="Q104" s="100"/>
      <c r="R104" s="103">
        <f t="shared" si="110"/>
        <v>0</v>
      </c>
      <c r="S104" s="103"/>
      <c r="T104" s="100">
        <v>91.206000000000003</v>
      </c>
      <c r="U104" s="100">
        <v>91.206000000000003</v>
      </c>
      <c r="V104" s="103">
        <f t="shared" si="111"/>
        <v>0</v>
      </c>
      <c r="W104" s="103"/>
      <c r="X104" s="100">
        <f t="shared" si="107"/>
        <v>0</v>
      </c>
      <c r="Y104" s="100">
        <f t="shared" si="107"/>
        <v>0</v>
      </c>
      <c r="Z104" s="103">
        <f t="shared" si="114"/>
        <v>0</v>
      </c>
      <c r="AA104" s="103"/>
      <c r="AB104" s="100"/>
      <c r="AC104" s="100"/>
      <c r="AD104" s="103">
        <f t="shared" si="115"/>
        <v>0</v>
      </c>
      <c r="AE104" s="103"/>
      <c r="AF104" s="100"/>
      <c r="AG104" s="100"/>
      <c r="AH104" s="103"/>
      <c r="AI104" s="100"/>
      <c r="AJ104" s="100"/>
      <c r="AK104" s="103">
        <f t="shared" si="116"/>
        <v>0</v>
      </c>
      <c r="AL104" s="103"/>
      <c r="AM104" s="100"/>
      <c r="AN104" s="100"/>
      <c r="AO104" s="103">
        <f t="shared" si="112"/>
        <v>0</v>
      </c>
      <c r="AP104" s="103"/>
      <c r="AQ104" s="103"/>
      <c r="AR104" s="103"/>
      <c r="AS104" s="103"/>
      <c r="AT104" s="103"/>
      <c r="AU104" s="100"/>
      <c r="AV104" s="100"/>
      <c r="AW104" s="103">
        <f t="shared" si="117"/>
        <v>0</v>
      </c>
      <c r="AX104" s="103"/>
      <c r="AY104" s="100"/>
      <c r="AZ104" s="100"/>
      <c r="BA104" s="103">
        <v>0</v>
      </c>
      <c r="BB104" s="103"/>
      <c r="BC104" s="100"/>
      <c r="BD104" s="100"/>
      <c r="BE104" s="103">
        <f t="shared" si="118"/>
        <v>0</v>
      </c>
      <c r="BF104" s="103"/>
      <c r="BG104" s="100"/>
      <c r="BH104" s="100"/>
      <c r="BI104" s="103">
        <f t="shared" si="119"/>
        <v>0</v>
      </c>
      <c r="BJ104" s="103"/>
      <c r="BK104" s="100"/>
      <c r="BL104" s="100"/>
      <c r="BM104" s="103">
        <f t="shared" si="120"/>
        <v>0</v>
      </c>
      <c r="BN104" s="103"/>
      <c r="BO104" s="100"/>
      <c r="BP104" s="100"/>
      <c r="BQ104" s="103">
        <f t="shared" si="121"/>
        <v>0</v>
      </c>
      <c r="BR104" s="103"/>
      <c r="BS104" s="100"/>
      <c r="BT104" s="100"/>
      <c r="BU104" s="103">
        <f t="shared" si="122"/>
        <v>0</v>
      </c>
      <c r="BV104" s="103"/>
      <c r="BW104" s="100"/>
      <c r="BX104" s="100"/>
      <c r="BY104" s="103">
        <f t="shared" si="123"/>
        <v>0</v>
      </c>
      <c r="BZ104" s="103"/>
      <c r="CA104" s="100"/>
      <c r="CB104" s="100"/>
      <c r="CC104" s="103">
        <f t="shared" si="124"/>
        <v>0</v>
      </c>
      <c r="CD104" s="103"/>
      <c r="CE104" s="100"/>
      <c r="CF104" s="100"/>
      <c r="CG104" s="103">
        <f t="shared" si="125"/>
        <v>0</v>
      </c>
      <c r="CH104" s="103"/>
      <c r="CI104" s="100"/>
      <c r="CJ104" s="100"/>
      <c r="CK104" s="103">
        <f t="shared" si="126"/>
        <v>0</v>
      </c>
      <c r="CL104" s="139"/>
      <c r="CM104" s="139"/>
      <c r="CN104" s="139"/>
      <c r="CO104" s="139">
        <v>0</v>
      </c>
      <c r="CP104" s="139"/>
      <c r="CQ104" s="14"/>
      <c r="CR104" s="14"/>
      <c r="CS104" s="167"/>
      <c r="CT104" s="168"/>
      <c r="CU104" s="13"/>
      <c r="CV104" s="13"/>
      <c r="CW104" s="167"/>
      <c r="CX104" s="168"/>
      <c r="CY104" s="13"/>
      <c r="CZ104" s="13"/>
      <c r="DA104" s="167">
        <f t="shared" si="127"/>
        <v>0</v>
      </c>
      <c r="DB104" s="168"/>
    </row>
    <row r="105" spans="1:106" ht="14.25" customHeight="1">
      <c r="A105" s="213"/>
      <c r="B105" s="213" t="s">
        <v>468</v>
      </c>
      <c r="C105" s="138">
        <v>3.01</v>
      </c>
      <c r="D105" s="100">
        <f>H105+L105+P105+T105+X105+AI105+AM105+AQ105+AU105+BC105+BG105+BW105+CE105+CI105+CM105+CQ105+CU105+CY105+AY105+BK105+BS105+BO105</f>
        <v>3</v>
      </c>
      <c r="E105" s="100">
        <f>I105+M105+Q105+U105+Y105+AJ105+AN105+AR105+AV105+BD105+BH105+BX105+CF105+CJ105+CN105+CR105+CV105+CZ105+AZ105+BL105+BT105+BP105</f>
        <v>3</v>
      </c>
      <c r="F105" s="109">
        <f t="shared" si="108"/>
        <v>0</v>
      </c>
      <c r="G105" s="109"/>
      <c r="H105" s="100"/>
      <c r="I105" s="100"/>
      <c r="J105" s="103">
        <f t="shared" si="113"/>
        <v>0</v>
      </c>
      <c r="K105" s="103"/>
      <c r="L105" s="100"/>
      <c r="M105" s="100"/>
      <c r="N105" s="103">
        <f t="shared" si="109"/>
        <v>0</v>
      </c>
      <c r="O105" s="103"/>
      <c r="P105" s="100"/>
      <c r="Q105" s="100"/>
      <c r="R105" s="103">
        <f t="shared" si="110"/>
        <v>0</v>
      </c>
      <c r="S105" s="103"/>
      <c r="T105" s="100"/>
      <c r="U105" s="100"/>
      <c r="V105" s="103">
        <f t="shared" si="111"/>
        <v>0</v>
      </c>
      <c r="W105" s="103"/>
      <c r="X105" s="100">
        <f t="shared" si="107"/>
        <v>0</v>
      </c>
      <c r="Y105" s="100">
        <f t="shared" si="107"/>
        <v>0</v>
      </c>
      <c r="Z105" s="103">
        <f t="shared" si="114"/>
        <v>0</v>
      </c>
      <c r="AA105" s="103"/>
      <c r="AB105" s="100"/>
      <c r="AC105" s="100"/>
      <c r="AD105" s="103">
        <f t="shared" si="115"/>
        <v>0</v>
      </c>
      <c r="AE105" s="103"/>
      <c r="AF105" s="100"/>
      <c r="AG105" s="100"/>
      <c r="AH105" s="103"/>
      <c r="AI105" s="100"/>
      <c r="AJ105" s="100"/>
      <c r="AK105" s="103">
        <f t="shared" si="116"/>
        <v>0</v>
      </c>
      <c r="AL105" s="103"/>
      <c r="AM105" s="100"/>
      <c r="AN105" s="100"/>
      <c r="AO105" s="103">
        <f t="shared" si="112"/>
        <v>0</v>
      </c>
      <c r="AP105" s="103"/>
      <c r="AQ105" s="103"/>
      <c r="AR105" s="103"/>
      <c r="AS105" s="103"/>
      <c r="AT105" s="103"/>
      <c r="AU105" s="100"/>
      <c r="AV105" s="100"/>
      <c r="AW105" s="103">
        <f t="shared" si="117"/>
        <v>0</v>
      </c>
      <c r="AX105" s="103"/>
      <c r="AY105" s="100"/>
      <c r="AZ105" s="100"/>
      <c r="BA105" s="103">
        <v>0</v>
      </c>
      <c r="BB105" s="103"/>
      <c r="BC105" s="100"/>
      <c r="BD105" s="100"/>
      <c r="BE105" s="103">
        <f t="shared" si="118"/>
        <v>0</v>
      </c>
      <c r="BF105" s="103"/>
      <c r="BG105" s="100"/>
      <c r="BH105" s="100"/>
      <c r="BI105" s="103">
        <f t="shared" si="119"/>
        <v>0</v>
      </c>
      <c r="BJ105" s="103"/>
      <c r="BK105" s="100"/>
      <c r="BL105" s="100"/>
      <c r="BM105" s="103">
        <f t="shared" si="120"/>
        <v>0</v>
      </c>
      <c r="BN105" s="103"/>
      <c r="BO105" s="100">
        <v>3</v>
      </c>
      <c r="BP105" s="100">
        <v>3</v>
      </c>
      <c r="BQ105" s="103">
        <f t="shared" si="121"/>
        <v>0</v>
      </c>
      <c r="BR105" s="103"/>
      <c r="BS105" s="100"/>
      <c r="BT105" s="100"/>
      <c r="BU105" s="103">
        <f t="shared" si="122"/>
        <v>0</v>
      </c>
      <c r="BV105" s="103"/>
      <c r="BW105" s="100"/>
      <c r="BX105" s="100"/>
      <c r="BY105" s="103">
        <f t="shared" si="123"/>
        <v>0</v>
      </c>
      <c r="BZ105" s="103"/>
      <c r="CA105" s="100"/>
      <c r="CB105" s="100"/>
      <c r="CC105" s="103">
        <f t="shared" si="124"/>
        <v>0</v>
      </c>
      <c r="CD105" s="103"/>
      <c r="CE105" s="100"/>
      <c r="CF105" s="100"/>
      <c r="CG105" s="103">
        <f t="shared" si="125"/>
        <v>0</v>
      </c>
      <c r="CH105" s="103"/>
      <c r="CI105" s="100"/>
      <c r="CJ105" s="100"/>
      <c r="CK105" s="103">
        <f t="shared" si="126"/>
        <v>0</v>
      </c>
      <c r="CL105" s="139"/>
      <c r="CM105" s="139"/>
      <c r="CN105" s="139"/>
      <c r="CO105" s="139">
        <v>0</v>
      </c>
      <c r="CP105" s="139"/>
      <c r="CQ105" s="14"/>
      <c r="CR105" s="14"/>
      <c r="CS105" s="167"/>
      <c r="CT105" s="168"/>
      <c r="CU105" s="13"/>
      <c r="CV105" s="13"/>
      <c r="CW105" s="167"/>
      <c r="CX105" s="168"/>
      <c r="CY105" s="13"/>
      <c r="CZ105" s="13"/>
      <c r="DA105" s="167">
        <f t="shared" si="127"/>
        <v>0</v>
      </c>
      <c r="DB105" s="168"/>
    </row>
    <row r="106" spans="1:106" ht="14.25" hidden="1" customHeight="1">
      <c r="A106" s="213"/>
      <c r="B106" s="213" t="s">
        <v>469</v>
      </c>
      <c r="C106" s="138">
        <v>3.5</v>
      </c>
      <c r="D106" s="100">
        <f t="shared" si="106"/>
        <v>0</v>
      </c>
      <c r="E106" s="100">
        <f t="shared" si="106"/>
        <v>0</v>
      </c>
      <c r="F106" s="109">
        <f t="shared" si="108"/>
        <v>0</v>
      </c>
      <c r="G106" s="109" t="e">
        <f t="shared" ref="G106:G128" si="128">E106/D106</f>
        <v>#DIV/0!</v>
      </c>
      <c r="H106" s="100"/>
      <c r="I106" s="100"/>
      <c r="J106" s="103">
        <f t="shared" si="113"/>
        <v>0</v>
      </c>
      <c r="K106" s="103" t="e">
        <f>I106/H106</f>
        <v>#DIV/0!</v>
      </c>
      <c r="L106" s="100"/>
      <c r="M106" s="100"/>
      <c r="N106" s="103">
        <f t="shared" si="109"/>
        <v>0</v>
      </c>
      <c r="O106" s="103"/>
      <c r="P106" s="100"/>
      <c r="Q106" s="100"/>
      <c r="R106" s="103">
        <f t="shared" si="110"/>
        <v>0</v>
      </c>
      <c r="S106" s="103"/>
      <c r="T106" s="100"/>
      <c r="U106" s="100"/>
      <c r="V106" s="103">
        <f t="shared" si="111"/>
        <v>0</v>
      </c>
      <c r="W106" s="103"/>
      <c r="X106" s="100">
        <f t="shared" si="107"/>
        <v>0</v>
      </c>
      <c r="Y106" s="100">
        <f t="shared" si="107"/>
        <v>0</v>
      </c>
      <c r="Z106" s="103">
        <f t="shared" si="114"/>
        <v>0</v>
      </c>
      <c r="AA106" s="103"/>
      <c r="AB106" s="100"/>
      <c r="AC106" s="100"/>
      <c r="AD106" s="103">
        <f t="shared" si="115"/>
        <v>0</v>
      </c>
      <c r="AE106" s="103"/>
      <c r="AF106" s="100"/>
      <c r="AG106" s="100"/>
      <c r="AH106" s="103"/>
      <c r="AI106" s="100"/>
      <c r="AJ106" s="100"/>
      <c r="AK106" s="103">
        <f t="shared" si="116"/>
        <v>0</v>
      </c>
      <c r="AL106" s="103"/>
      <c r="AM106" s="100"/>
      <c r="AN106" s="100"/>
      <c r="AO106" s="103">
        <f t="shared" si="112"/>
        <v>0</v>
      </c>
      <c r="AP106" s="103"/>
      <c r="AQ106" s="103"/>
      <c r="AR106" s="103"/>
      <c r="AS106" s="103">
        <f>AR106-AQ106</f>
        <v>0</v>
      </c>
      <c r="AT106" s="103"/>
      <c r="AU106" s="100"/>
      <c r="AV106" s="100"/>
      <c r="AW106" s="103">
        <f t="shared" si="117"/>
        <v>0</v>
      </c>
      <c r="AX106" s="103"/>
      <c r="AY106" s="100"/>
      <c r="AZ106" s="100"/>
      <c r="BA106" s="103">
        <v>0</v>
      </c>
      <c r="BB106" s="103"/>
      <c r="BC106" s="100"/>
      <c r="BD106" s="100"/>
      <c r="BE106" s="103">
        <f t="shared" si="118"/>
        <v>0</v>
      </c>
      <c r="BF106" s="103"/>
      <c r="BG106" s="100"/>
      <c r="BH106" s="100"/>
      <c r="BI106" s="103">
        <f t="shared" si="119"/>
        <v>0</v>
      </c>
      <c r="BJ106" s="103"/>
      <c r="BK106" s="100"/>
      <c r="BL106" s="100"/>
      <c r="BM106" s="103">
        <f t="shared" si="120"/>
        <v>0</v>
      </c>
      <c r="BN106" s="103"/>
      <c r="BO106" s="100"/>
      <c r="BP106" s="100"/>
      <c r="BQ106" s="103">
        <f t="shared" si="121"/>
        <v>0</v>
      </c>
      <c r="BR106" s="103"/>
      <c r="BS106" s="100"/>
      <c r="BT106" s="100"/>
      <c r="BU106" s="103">
        <f t="shared" si="122"/>
        <v>0</v>
      </c>
      <c r="BV106" s="103"/>
      <c r="BW106" s="100"/>
      <c r="BX106" s="100"/>
      <c r="BY106" s="103">
        <f t="shared" si="123"/>
        <v>0</v>
      </c>
      <c r="BZ106" s="103"/>
      <c r="CA106" s="100"/>
      <c r="CB106" s="100"/>
      <c r="CC106" s="103">
        <f t="shared" si="124"/>
        <v>0</v>
      </c>
      <c r="CD106" s="103"/>
      <c r="CE106" s="100"/>
      <c r="CF106" s="100"/>
      <c r="CG106" s="103">
        <f t="shared" si="125"/>
        <v>0</v>
      </c>
      <c r="CH106" s="103"/>
      <c r="CI106" s="100"/>
      <c r="CJ106" s="100"/>
      <c r="CK106" s="103">
        <f t="shared" si="126"/>
        <v>0</v>
      </c>
      <c r="CL106" s="139"/>
      <c r="CM106" s="139"/>
      <c r="CN106" s="139"/>
      <c r="CO106" s="139">
        <v>0</v>
      </c>
      <c r="CP106" s="139"/>
      <c r="CQ106" s="14"/>
      <c r="CR106" s="14"/>
      <c r="CS106" s="167"/>
      <c r="CT106" s="168"/>
      <c r="CU106" s="13"/>
      <c r="CV106" s="13"/>
      <c r="CW106" s="167"/>
      <c r="CX106" s="168"/>
      <c r="CY106" s="13"/>
      <c r="CZ106" s="13"/>
      <c r="DA106" s="167">
        <f t="shared" si="127"/>
        <v>0</v>
      </c>
      <c r="DB106" s="168"/>
    </row>
    <row r="107" spans="1:106" ht="14.25" hidden="1" customHeight="1">
      <c r="A107" s="213"/>
      <c r="B107" s="213" t="s">
        <v>318</v>
      </c>
      <c r="C107" s="138"/>
      <c r="D107" s="100">
        <f t="shared" si="106"/>
        <v>0</v>
      </c>
      <c r="E107" s="160">
        <f t="shared" si="106"/>
        <v>0</v>
      </c>
      <c r="F107" s="109">
        <f t="shared" si="108"/>
        <v>0</v>
      </c>
      <c r="G107" s="109" t="e">
        <f t="shared" si="128"/>
        <v>#DIV/0!</v>
      </c>
      <c r="H107" s="100"/>
      <c r="I107" s="100"/>
      <c r="J107" s="103">
        <f t="shared" si="113"/>
        <v>0</v>
      </c>
      <c r="K107" s="103"/>
      <c r="L107" s="100"/>
      <c r="M107" s="100"/>
      <c r="N107" s="103">
        <f t="shared" si="109"/>
        <v>0</v>
      </c>
      <c r="O107" s="103"/>
      <c r="P107" s="100"/>
      <c r="Q107" s="100"/>
      <c r="R107" s="103">
        <f t="shared" si="110"/>
        <v>0</v>
      </c>
      <c r="S107" s="103"/>
      <c r="T107" s="100"/>
      <c r="U107" s="100"/>
      <c r="V107" s="103">
        <f t="shared" si="111"/>
        <v>0</v>
      </c>
      <c r="W107" s="103"/>
      <c r="X107" s="100">
        <f t="shared" si="107"/>
        <v>0</v>
      </c>
      <c r="Y107" s="100">
        <f t="shared" si="107"/>
        <v>0</v>
      </c>
      <c r="Z107" s="103">
        <f t="shared" si="114"/>
        <v>0</v>
      </c>
      <c r="AA107" s="103"/>
      <c r="AB107" s="100"/>
      <c r="AC107" s="100"/>
      <c r="AD107" s="103">
        <f t="shared" si="115"/>
        <v>0</v>
      </c>
      <c r="AE107" s="103"/>
      <c r="AF107" s="100"/>
      <c r="AG107" s="100"/>
      <c r="AH107" s="103"/>
      <c r="AI107" s="100"/>
      <c r="AJ107" s="100"/>
      <c r="AK107" s="103">
        <f t="shared" si="116"/>
        <v>0</v>
      </c>
      <c r="AL107" s="103"/>
      <c r="AM107" s="100"/>
      <c r="AN107" s="100"/>
      <c r="AO107" s="103">
        <f t="shared" si="112"/>
        <v>0</v>
      </c>
      <c r="AP107" s="103"/>
      <c r="AQ107" s="103"/>
      <c r="AR107" s="103"/>
      <c r="AS107" s="103">
        <f>AR107-AQ107</f>
        <v>0</v>
      </c>
      <c r="AT107" s="103"/>
      <c r="AU107" s="100"/>
      <c r="AV107" s="100"/>
      <c r="AW107" s="103">
        <f t="shared" si="117"/>
        <v>0</v>
      </c>
      <c r="AX107" s="103"/>
      <c r="AY107" s="100"/>
      <c r="AZ107" s="100"/>
      <c r="BA107" s="103">
        <v>0</v>
      </c>
      <c r="BB107" s="103"/>
      <c r="BC107" s="100"/>
      <c r="BD107" s="100"/>
      <c r="BE107" s="103">
        <f t="shared" si="118"/>
        <v>0</v>
      </c>
      <c r="BF107" s="103"/>
      <c r="BG107" s="100"/>
      <c r="BH107" s="100"/>
      <c r="BI107" s="103">
        <f t="shared" si="119"/>
        <v>0</v>
      </c>
      <c r="BJ107" s="103"/>
      <c r="BK107" s="100"/>
      <c r="BL107" s="100"/>
      <c r="BM107" s="103">
        <f t="shared" si="120"/>
        <v>0</v>
      </c>
      <c r="BN107" s="103"/>
      <c r="BO107" s="100"/>
      <c r="BP107" s="100"/>
      <c r="BQ107" s="103">
        <f t="shared" si="121"/>
        <v>0</v>
      </c>
      <c r="BR107" s="103"/>
      <c r="BS107" s="100"/>
      <c r="BT107" s="100"/>
      <c r="BU107" s="103">
        <f t="shared" si="122"/>
        <v>0</v>
      </c>
      <c r="BV107" s="103"/>
      <c r="BW107" s="100"/>
      <c r="BX107" s="100"/>
      <c r="BY107" s="103">
        <f t="shared" si="123"/>
        <v>0</v>
      </c>
      <c r="BZ107" s="103"/>
      <c r="CA107" s="100"/>
      <c r="CB107" s="100"/>
      <c r="CC107" s="103">
        <f t="shared" si="124"/>
        <v>0</v>
      </c>
      <c r="CD107" s="103"/>
      <c r="CE107" s="100"/>
      <c r="CF107" s="100"/>
      <c r="CG107" s="103">
        <f t="shared" si="125"/>
        <v>0</v>
      </c>
      <c r="CH107" s="103"/>
      <c r="CI107" s="100"/>
      <c r="CJ107" s="100"/>
      <c r="CK107" s="103">
        <f t="shared" si="126"/>
        <v>0</v>
      </c>
      <c r="CL107" s="139"/>
      <c r="CM107" s="139"/>
      <c r="CN107" s="139"/>
      <c r="CO107" s="139">
        <v>0</v>
      </c>
      <c r="CP107" s="139"/>
      <c r="CQ107" s="14"/>
      <c r="CR107" s="14"/>
      <c r="CS107" s="167"/>
      <c r="CT107" s="168"/>
      <c r="CU107" s="13"/>
      <c r="CV107" s="13"/>
      <c r="CW107" s="167"/>
      <c r="CX107" s="168"/>
      <c r="CY107" s="13"/>
      <c r="CZ107" s="13"/>
      <c r="DA107" s="167">
        <f t="shared" si="127"/>
        <v>0</v>
      </c>
      <c r="DB107" s="168"/>
    </row>
    <row r="108" spans="1:106" ht="14.25" customHeight="1">
      <c r="A108" s="213"/>
      <c r="B108" s="213" t="s">
        <v>533</v>
      </c>
      <c r="C108" s="138"/>
      <c r="D108" s="100">
        <f>H108+L108+P108+T108+X108+AI108+AM108+AQ108+AU108+BC108+BG108+BW108+CE108+CI108+CM108+CQ108+CU108+CY108+AY108+BK108+BS108</f>
        <v>0</v>
      </c>
      <c r="E108" s="160">
        <f>I108+M108+Q108+U108+Y108+AJ108+AN108+AR108+AV108+BD108+BH108+BX108+CF108+CJ108+CN108+CR108+CV108+CZ108+AZ108+BL108+BT108</f>
        <v>0.11799999999999999</v>
      </c>
      <c r="F108" s="109">
        <f>E108-D108</f>
        <v>0.11799999999999999</v>
      </c>
      <c r="G108" s="109" t="e">
        <f>E108/D108</f>
        <v>#DIV/0!</v>
      </c>
      <c r="H108" s="100"/>
      <c r="I108" s="100">
        <v>0.11799999999999999</v>
      </c>
      <c r="J108" s="103">
        <f>I108-H108</f>
        <v>0.11799999999999999</v>
      </c>
      <c r="K108" s="103"/>
      <c r="L108" s="100"/>
      <c r="M108" s="100"/>
      <c r="N108" s="103">
        <f>M108-L108</f>
        <v>0</v>
      </c>
      <c r="O108" s="103"/>
      <c r="P108" s="100"/>
      <c r="Q108" s="100"/>
      <c r="R108" s="103">
        <f>Q108-P108</f>
        <v>0</v>
      </c>
      <c r="S108" s="103"/>
      <c r="T108" s="100"/>
      <c r="U108" s="100"/>
      <c r="V108" s="103">
        <f>U108-T108</f>
        <v>0</v>
      </c>
      <c r="W108" s="103"/>
      <c r="X108" s="100">
        <f>AB108</f>
        <v>0</v>
      </c>
      <c r="Y108" s="100">
        <f>AC108</f>
        <v>0</v>
      </c>
      <c r="Z108" s="103">
        <f>Y108-X108</f>
        <v>0</v>
      </c>
      <c r="AA108" s="103"/>
      <c r="AB108" s="100"/>
      <c r="AC108" s="100"/>
      <c r="AD108" s="103">
        <f>AC108-AB108</f>
        <v>0</v>
      </c>
      <c r="AE108" s="103"/>
      <c r="AF108" s="100"/>
      <c r="AG108" s="100"/>
      <c r="AH108" s="103"/>
      <c r="AI108" s="100"/>
      <c r="AJ108" s="100"/>
      <c r="AK108" s="103">
        <f>AJ108-AI108</f>
        <v>0</v>
      </c>
      <c r="AL108" s="103"/>
      <c r="AM108" s="100"/>
      <c r="AN108" s="100"/>
      <c r="AO108" s="103">
        <f>AN108-AM108</f>
        <v>0</v>
      </c>
      <c r="AP108" s="103"/>
      <c r="AQ108" s="103"/>
      <c r="AR108" s="103"/>
      <c r="AS108" s="103">
        <f>AR108-AQ108</f>
        <v>0</v>
      </c>
      <c r="AT108" s="103"/>
      <c r="AU108" s="100"/>
      <c r="AV108" s="100"/>
      <c r="AW108" s="103">
        <f>AV108-AU108</f>
        <v>0</v>
      </c>
      <c r="AX108" s="103"/>
      <c r="AY108" s="100"/>
      <c r="AZ108" s="100"/>
      <c r="BA108" s="103">
        <v>0</v>
      </c>
      <c r="BB108" s="103"/>
      <c r="BC108" s="100"/>
      <c r="BD108" s="100"/>
      <c r="BE108" s="103">
        <f>BD108-BC108</f>
        <v>0</v>
      </c>
      <c r="BF108" s="103"/>
      <c r="BG108" s="100"/>
      <c r="BH108" s="100"/>
      <c r="BI108" s="103">
        <f>BH108-BG108</f>
        <v>0</v>
      </c>
      <c r="BJ108" s="103"/>
      <c r="BK108" s="100"/>
      <c r="BL108" s="100"/>
      <c r="BM108" s="103">
        <f>BL108-BK108</f>
        <v>0</v>
      </c>
      <c r="BN108" s="103"/>
      <c r="BO108" s="100"/>
      <c r="BP108" s="100"/>
      <c r="BQ108" s="103">
        <f>BP108-BO108</f>
        <v>0</v>
      </c>
      <c r="BR108" s="103"/>
      <c r="BS108" s="100"/>
      <c r="BT108" s="100"/>
      <c r="BU108" s="103">
        <f>BT108-BS108</f>
        <v>0</v>
      </c>
      <c r="BV108" s="103"/>
      <c r="BW108" s="100"/>
      <c r="BX108" s="100"/>
      <c r="BY108" s="103">
        <f>BX108-BW108</f>
        <v>0</v>
      </c>
      <c r="BZ108" s="103"/>
      <c r="CA108" s="100"/>
      <c r="CB108" s="100"/>
      <c r="CC108" s="103">
        <f>CB108-CA108</f>
        <v>0</v>
      </c>
      <c r="CD108" s="103"/>
      <c r="CE108" s="100"/>
      <c r="CF108" s="100"/>
      <c r="CG108" s="103">
        <f>CF108-CE108</f>
        <v>0</v>
      </c>
      <c r="CH108" s="103"/>
      <c r="CI108" s="100"/>
      <c r="CJ108" s="100"/>
      <c r="CK108" s="103">
        <f>CJ108-CI108</f>
        <v>0</v>
      </c>
      <c r="CL108" s="139"/>
      <c r="CM108" s="139"/>
      <c r="CN108" s="139"/>
      <c r="CO108" s="139">
        <v>0</v>
      </c>
      <c r="CP108" s="139"/>
      <c r="CQ108" s="14"/>
      <c r="CR108" s="14"/>
      <c r="CS108" s="167"/>
      <c r="CT108" s="168"/>
      <c r="CU108" s="13"/>
      <c r="CV108" s="13"/>
      <c r="CW108" s="167"/>
      <c r="CX108" s="168"/>
      <c r="CY108" s="13"/>
      <c r="CZ108" s="13"/>
      <c r="DA108" s="167">
        <f>CZ108-CY108</f>
        <v>0</v>
      </c>
      <c r="DB108" s="168"/>
    </row>
    <row r="109" spans="1:106" ht="14.25" customHeight="1">
      <c r="A109" s="213"/>
      <c r="B109" s="213" t="s">
        <v>510</v>
      </c>
      <c r="C109" s="138"/>
      <c r="D109" s="100">
        <f t="shared" si="106"/>
        <v>2.23</v>
      </c>
      <c r="E109" s="160">
        <f>I109+M109+Q109+U109+Y109+AJ109+AN109+AR109+AV109+BD109+BH109+BX109+CF109+CJ109+CN109+CR109+CV109+CZ109+AZ109+BL109+BT109</f>
        <v>0</v>
      </c>
      <c r="F109" s="109">
        <f>E109-D109</f>
        <v>-2.23</v>
      </c>
      <c r="G109" s="109">
        <f>E109/D109</f>
        <v>0</v>
      </c>
      <c r="H109" s="100">
        <v>2.23</v>
      </c>
      <c r="I109" s="100"/>
      <c r="J109" s="103">
        <f>I109-H109</f>
        <v>-2.23</v>
      </c>
      <c r="K109" s="103"/>
      <c r="L109" s="100"/>
      <c r="M109" s="100"/>
      <c r="N109" s="103">
        <f>M109-L109</f>
        <v>0</v>
      </c>
      <c r="O109" s="103"/>
      <c r="P109" s="100"/>
      <c r="Q109" s="100"/>
      <c r="R109" s="103">
        <f>Q109-P109</f>
        <v>0</v>
      </c>
      <c r="S109" s="103"/>
      <c r="T109" s="100"/>
      <c r="U109" s="100"/>
      <c r="V109" s="103">
        <f>U109-T109</f>
        <v>0</v>
      </c>
      <c r="W109" s="103"/>
      <c r="X109" s="100">
        <f>AB109</f>
        <v>0</v>
      </c>
      <c r="Y109" s="100">
        <f>AC109</f>
        <v>0</v>
      </c>
      <c r="Z109" s="103">
        <f>Y109-X109</f>
        <v>0</v>
      </c>
      <c r="AA109" s="103"/>
      <c r="AB109" s="100"/>
      <c r="AC109" s="100"/>
      <c r="AD109" s="103">
        <f>AC109-AB109</f>
        <v>0</v>
      </c>
      <c r="AE109" s="103"/>
      <c r="AF109" s="100"/>
      <c r="AG109" s="100"/>
      <c r="AH109" s="103"/>
      <c r="AI109" s="100"/>
      <c r="AJ109" s="100"/>
      <c r="AK109" s="103">
        <f>AJ109-AI109</f>
        <v>0</v>
      </c>
      <c r="AL109" s="103"/>
      <c r="AM109" s="100"/>
      <c r="AN109" s="100"/>
      <c r="AO109" s="103">
        <f>AN109-AM109</f>
        <v>0</v>
      </c>
      <c r="AP109" s="103"/>
      <c r="AQ109" s="103"/>
      <c r="AR109" s="103"/>
      <c r="AS109" s="103">
        <f>AR109-AQ109</f>
        <v>0</v>
      </c>
      <c r="AT109" s="103"/>
      <c r="AU109" s="100"/>
      <c r="AV109" s="100"/>
      <c r="AW109" s="103">
        <f>AV109-AU109</f>
        <v>0</v>
      </c>
      <c r="AX109" s="103"/>
      <c r="AY109" s="100"/>
      <c r="AZ109" s="100"/>
      <c r="BA109" s="103">
        <v>0</v>
      </c>
      <c r="BB109" s="103"/>
      <c r="BC109" s="100"/>
      <c r="BD109" s="100"/>
      <c r="BE109" s="103">
        <f>BD109-BC109</f>
        <v>0</v>
      </c>
      <c r="BF109" s="103"/>
      <c r="BG109" s="100"/>
      <c r="BH109" s="100"/>
      <c r="BI109" s="103">
        <f>BH109-BG109</f>
        <v>0</v>
      </c>
      <c r="BJ109" s="103"/>
      <c r="BK109" s="100"/>
      <c r="BL109" s="100"/>
      <c r="BM109" s="103">
        <f>BL109-BK109</f>
        <v>0</v>
      </c>
      <c r="BN109" s="103"/>
      <c r="BO109" s="100"/>
      <c r="BP109" s="100">
        <v>15.329000000000001</v>
      </c>
      <c r="BQ109" s="103">
        <f>BP109-BO109</f>
        <v>15.329000000000001</v>
      </c>
      <c r="BR109" s="103"/>
      <c r="BS109" s="100"/>
      <c r="BT109" s="100"/>
      <c r="BU109" s="103">
        <f>BT109-BS109</f>
        <v>0</v>
      </c>
      <c r="BV109" s="103"/>
      <c r="BW109" s="100"/>
      <c r="BX109" s="100"/>
      <c r="BY109" s="103">
        <f>BX109-BW109</f>
        <v>0</v>
      </c>
      <c r="BZ109" s="103"/>
      <c r="CA109" s="100"/>
      <c r="CB109" s="100"/>
      <c r="CC109" s="103">
        <f>CB109-CA109</f>
        <v>0</v>
      </c>
      <c r="CD109" s="103"/>
      <c r="CE109" s="100"/>
      <c r="CF109" s="100"/>
      <c r="CG109" s="103">
        <f>CF109-CE109</f>
        <v>0</v>
      </c>
      <c r="CH109" s="103"/>
      <c r="CI109" s="100"/>
      <c r="CJ109" s="100"/>
      <c r="CK109" s="103">
        <f>CJ109-CI109</f>
        <v>0</v>
      </c>
      <c r="CL109" s="139"/>
      <c r="CM109" s="139"/>
      <c r="CN109" s="139"/>
      <c r="CO109" s="139">
        <v>0</v>
      </c>
      <c r="CP109" s="139"/>
      <c r="CQ109" s="14"/>
      <c r="CR109" s="14"/>
      <c r="CS109" s="167"/>
      <c r="CT109" s="168"/>
      <c r="CU109" s="13"/>
      <c r="CV109" s="13"/>
      <c r="CW109" s="167"/>
      <c r="CX109" s="168"/>
      <c r="CY109" s="13"/>
      <c r="CZ109" s="13"/>
      <c r="DA109" s="167">
        <f>CZ109-CY109</f>
        <v>0</v>
      </c>
      <c r="DB109" s="168"/>
    </row>
    <row r="110" spans="1:106" ht="14.25" customHeight="1">
      <c r="A110" s="213"/>
      <c r="B110" s="213" t="s">
        <v>319</v>
      </c>
      <c r="C110" s="138"/>
      <c r="D110" s="100">
        <f t="shared" si="106"/>
        <v>1.677</v>
      </c>
      <c r="E110" s="160">
        <f t="shared" si="106"/>
        <v>3.2989999999999999</v>
      </c>
      <c r="F110" s="109">
        <f t="shared" si="108"/>
        <v>1.6219999999999999</v>
      </c>
      <c r="G110" s="109">
        <f t="shared" si="128"/>
        <v>1.9672033392963624</v>
      </c>
      <c r="H110" s="100">
        <v>1.677</v>
      </c>
      <c r="I110" s="100"/>
      <c r="J110" s="103">
        <f t="shared" si="113"/>
        <v>-1.677</v>
      </c>
      <c r="K110" s="103">
        <f t="shared" ref="K110:K115" si="129">I110/H110</f>
        <v>0</v>
      </c>
      <c r="L110" s="100"/>
      <c r="M110" s="100"/>
      <c r="N110" s="103">
        <f t="shared" si="109"/>
        <v>0</v>
      </c>
      <c r="O110" s="103"/>
      <c r="P110" s="100"/>
      <c r="Q110" s="100">
        <v>3.2989999999999999</v>
      </c>
      <c r="R110" s="103">
        <f t="shared" si="110"/>
        <v>3.2989999999999999</v>
      </c>
      <c r="S110" s="103"/>
      <c r="T110" s="100"/>
      <c r="U110" s="100"/>
      <c r="V110" s="103">
        <f t="shared" si="111"/>
        <v>0</v>
      </c>
      <c r="W110" s="103"/>
      <c r="X110" s="100">
        <f t="shared" si="107"/>
        <v>0</v>
      </c>
      <c r="Y110" s="100">
        <f t="shared" si="107"/>
        <v>0</v>
      </c>
      <c r="Z110" s="103">
        <f t="shared" si="114"/>
        <v>0</v>
      </c>
      <c r="AA110" s="103"/>
      <c r="AB110" s="100"/>
      <c r="AC110" s="100"/>
      <c r="AD110" s="103">
        <f t="shared" si="115"/>
        <v>0</v>
      </c>
      <c r="AE110" s="103"/>
      <c r="AF110" s="100"/>
      <c r="AG110" s="100"/>
      <c r="AH110" s="103"/>
      <c r="AI110" s="100"/>
      <c r="AJ110" s="100"/>
      <c r="AK110" s="103">
        <f t="shared" si="116"/>
        <v>0</v>
      </c>
      <c r="AL110" s="103"/>
      <c r="AM110" s="100"/>
      <c r="AN110" s="100"/>
      <c r="AO110" s="103">
        <f t="shared" si="112"/>
        <v>0</v>
      </c>
      <c r="AP110" s="103"/>
      <c r="AQ110" s="103"/>
      <c r="AR110" s="103"/>
      <c r="AS110" s="103"/>
      <c r="AT110" s="103"/>
      <c r="AU110" s="100"/>
      <c r="AV110" s="100"/>
      <c r="AW110" s="103">
        <f t="shared" si="117"/>
        <v>0</v>
      </c>
      <c r="AX110" s="103"/>
      <c r="AY110" s="100"/>
      <c r="AZ110" s="100"/>
      <c r="BA110" s="103">
        <v>0</v>
      </c>
      <c r="BB110" s="103"/>
      <c r="BC110" s="100"/>
      <c r="BD110" s="100"/>
      <c r="BE110" s="103">
        <f t="shared" si="118"/>
        <v>0</v>
      </c>
      <c r="BF110" s="103"/>
      <c r="BG110" s="100"/>
      <c r="BH110" s="100"/>
      <c r="BI110" s="103">
        <f t="shared" si="119"/>
        <v>0</v>
      </c>
      <c r="BJ110" s="103"/>
      <c r="BK110" s="100"/>
      <c r="BL110" s="100"/>
      <c r="BM110" s="103">
        <f t="shared" si="120"/>
        <v>0</v>
      </c>
      <c r="BN110" s="103"/>
      <c r="BO110" s="100"/>
      <c r="BP110" s="100"/>
      <c r="BQ110" s="103">
        <f t="shared" si="121"/>
        <v>0</v>
      </c>
      <c r="BR110" s="103"/>
      <c r="BS110" s="100"/>
      <c r="BT110" s="100"/>
      <c r="BU110" s="103">
        <f t="shared" si="122"/>
        <v>0</v>
      </c>
      <c r="BV110" s="103"/>
      <c r="BW110" s="100"/>
      <c r="BX110" s="100"/>
      <c r="BY110" s="103">
        <f t="shared" si="123"/>
        <v>0</v>
      </c>
      <c r="BZ110" s="103"/>
      <c r="CA110" s="100"/>
      <c r="CB110" s="100"/>
      <c r="CC110" s="103">
        <f t="shared" si="124"/>
        <v>0</v>
      </c>
      <c r="CD110" s="103"/>
      <c r="CE110" s="100"/>
      <c r="CF110" s="100"/>
      <c r="CG110" s="103">
        <f t="shared" si="125"/>
        <v>0</v>
      </c>
      <c r="CH110" s="103"/>
      <c r="CI110" s="100"/>
      <c r="CJ110" s="100"/>
      <c r="CK110" s="103">
        <f t="shared" si="126"/>
        <v>0</v>
      </c>
      <c r="CL110" s="139"/>
      <c r="CM110" s="139"/>
      <c r="CN110" s="139"/>
      <c r="CO110" s="139">
        <v>0</v>
      </c>
      <c r="CP110" s="139"/>
      <c r="CQ110" s="14"/>
      <c r="CR110" s="14"/>
      <c r="CS110" s="167"/>
      <c r="CT110" s="168"/>
      <c r="CU110" s="13"/>
      <c r="CV110" s="13"/>
      <c r="CW110" s="167"/>
      <c r="CX110" s="168"/>
      <c r="CY110" s="13"/>
      <c r="CZ110" s="13"/>
      <c r="DA110" s="167">
        <f t="shared" si="127"/>
        <v>0</v>
      </c>
      <c r="DB110" s="168"/>
    </row>
    <row r="111" spans="1:106" ht="14.25" hidden="1" customHeight="1">
      <c r="A111" s="213"/>
      <c r="B111" s="213" t="s">
        <v>579</v>
      </c>
      <c r="C111" s="138"/>
      <c r="D111" s="100">
        <f>H111+L111+P111+T111+X111+AI111+AM111+AQ111+AU111+BC111+BG111+BW111+CE111+CI111+CM111+CQ111+CU111+CY111+AY111+BK111+BS111</f>
        <v>0</v>
      </c>
      <c r="E111" s="160">
        <f>I111+M111+Q111+U111+Y111+AJ111+AN111+AR111+AV111+BD111+BH111+BX111+CF111+CJ111+CN111+CR111+CV111+CZ111+AZ111+BL111+BT111</f>
        <v>0</v>
      </c>
      <c r="F111" s="109">
        <f>E111-D111</f>
        <v>0</v>
      </c>
      <c r="G111" s="109" t="e">
        <f>E111/D111</f>
        <v>#DIV/0!</v>
      </c>
      <c r="H111" s="100"/>
      <c r="I111" s="100"/>
      <c r="J111" s="103">
        <f>I111-H111</f>
        <v>0</v>
      </c>
      <c r="K111" s="103" t="e">
        <f t="shared" si="129"/>
        <v>#DIV/0!</v>
      </c>
      <c r="L111" s="100"/>
      <c r="M111" s="100"/>
      <c r="N111" s="103">
        <f>M111-L111</f>
        <v>0</v>
      </c>
      <c r="O111" s="103"/>
      <c r="P111" s="100"/>
      <c r="Q111" s="100"/>
      <c r="R111" s="103">
        <f>Q111-P111</f>
        <v>0</v>
      </c>
      <c r="S111" s="103"/>
      <c r="T111" s="100"/>
      <c r="U111" s="100"/>
      <c r="V111" s="103">
        <f>U111-T111</f>
        <v>0</v>
      </c>
      <c r="W111" s="103"/>
      <c r="X111" s="100">
        <f>AB111</f>
        <v>0</v>
      </c>
      <c r="Y111" s="100">
        <f>AC111</f>
        <v>0</v>
      </c>
      <c r="Z111" s="103">
        <f>Y111-X111</f>
        <v>0</v>
      </c>
      <c r="AA111" s="103"/>
      <c r="AB111" s="100"/>
      <c r="AC111" s="100"/>
      <c r="AD111" s="103">
        <f>AC111-AB111</f>
        <v>0</v>
      </c>
      <c r="AE111" s="103"/>
      <c r="AF111" s="100"/>
      <c r="AG111" s="100"/>
      <c r="AH111" s="103"/>
      <c r="AI111" s="100"/>
      <c r="AJ111" s="100"/>
      <c r="AK111" s="103">
        <f>AJ111-AI111</f>
        <v>0</v>
      </c>
      <c r="AL111" s="103"/>
      <c r="AM111" s="100"/>
      <c r="AN111" s="100"/>
      <c r="AO111" s="103">
        <f>AN111-AM111</f>
        <v>0</v>
      </c>
      <c r="AP111" s="103"/>
      <c r="AQ111" s="103"/>
      <c r="AR111" s="103"/>
      <c r="AS111" s="103"/>
      <c r="AT111" s="103"/>
      <c r="AU111" s="100"/>
      <c r="AV111" s="100"/>
      <c r="AW111" s="103">
        <f>AV111-AU111</f>
        <v>0</v>
      </c>
      <c r="AX111" s="103"/>
      <c r="AY111" s="100"/>
      <c r="AZ111" s="100"/>
      <c r="BA111" s="103">
        <v>0</v>
      </c>
      <c r="BB111" s="103"/>
      <c r="BC111" s="100"/>
      <c r="BD111" s="100"/>
      <c r="BE111" s="103">
        <f>BD111-BC111</f>
        <v>0</v>
      </c>
      <c r="BF111" s="103"/>
      <c r="BG111" s="100"/>
      <c r="BH111" s="100"/>
      <c r="BI111" s="103">
        <f>BH111-BG111</f>
        <v>0</v>
      </c>
      <c r="BJ111" s="103"/>
      <c r="BK111" s="100"/>
      <c r="BL111" s="100"/>
      <c r="BM111" s="103">
        <f>BL111-BK111</f>
        <v>0</v>
      </c>
      <c r="BN111" s="103"/>
      <c r="BO111" s="100"/>
      <c r="BP111" s="100"/>
      <c r="BQ111" s="103">
        <f>BP111-BO111</f>
        <v>0</v>
      </c>
      <c r="BR111" s="103"/>
      <c r="BS111" s="100"/>
      <c r="BT111" s="100"/>
      <c r="BU111" s="103">
        <f>BT111-BS111</f>
        <v>0</v>
      </c>
      <c r="BV111" s="103"/>
      <c r="BW111" s="100"/>
      <c r="BX111" s="100"/>
      <c r="BY111" s="103">
        <f>BX111-BW111</f>
        <v>0</v>
      </c>
      <c r="BZ111" s="103"/>
      <c r="CA111" s="100"/>
      <c r="CB111" s="100"/>
      <c r="CC111" s="103">
        <f>CB111-CA111</f>
        <v>0</v>
      </c>
      <c r="CD111" s="103"/>
      <c r="CE111" s="100"/>
      <c r="CF111" s="100"/>
      <c r="CG111" s="103">
        <f>CF111-CE111</f>
        <v>0</v>
      </c>
      <c r="CH111" s="103"/>
      <c r="CI111" s="100"/>
      <c r="CJ111" s="100"/>
      <c r="CK111" s="103">
        <f>CJ111-CI111</f>
        <v>0</v>
      </c>
      <c r="CL111" s="139"/>
      <c r="CM111" s="139"/>
      <c r="CN111" s="139"/>
      <c r="CO111" s="139">
        <v>0</v>
      </c>
      <c r="CP111" s="139"/>
      <c r="CQ111" s="14"/>
      <c r="CR111" s="14"/>
      <c r="CS111" s="167"/>
      <c r="CT111" s="168"/>
      <c r="CU111" s="13"/>
      <c r="CV111" s="13"/>
      <c r="CW111" s="167"/>
      <c r="CX111" s="168"/>
      <c r="CY111" s="13"/>
      <c r="CZ111" s="13"/>
      <c r="DA111" s="167">
        <f>CZ111-CY111</f>
        <v>0</v>
      </c>
      <c r="DB111" s="168"/>
    </row>
    <row r="112" spans="1:106" ht="14.25" hidden="1" customHeight="1">
      <c r="A112" s="213"/>
      <c r="B112" s="213" t="s">
        <v>480</v>
      </c>
      <c r="C112" s="138">
        <v>0</v>
      </c>
      <c r="D112" s="100">
        <f t="shared" si="106"/>
        <v>0</v>
      </c>
      <c r="E112" s="160">
        <f t="shared" si="106"/>
        <v>0</v>
      </c>
      <c r="F112" s="109">
        <f t="shared" si="108"/>
        <v>0</v>
      </c>
      <c r="G112" s="109" t="e">
        <f t="shared" si="128"/>
        <v>#DIV/0!</v>
      </c>
      <c r="H112" s="100"/>
      <c r="I112" s="100"/>
      <c r="J112" s="103">
        <f t="shared" si="113"/>
        <v>0</v>
      </c>
      <c r="K112" s="103" t="e">
        <f t="shared" si="129"/>
        <v>#DIV/0!</v>
      </c>
      <c r="L112" s="100"/>
      <c r="M112" s="100"/>
      <c r="N112" s="103">
        <f t="shared" si="109"/>
        <v>0</v>
      </c>
      <c r="O112" s="103"/>
      <c r="P112" s="100"/>
      <c r="Q112" s="100"/>
      <c r="R112" s="103">
        <f t="shared" si="110"/>
        <v>0</v>
      </c>
      <c r="S112" s="103"/>
      <c r="T112" s="100"/>
      <c r="U112" s="100"/>
      <c r="V112" s="103">
        <f t="shared" si="111"/>
        <v>0</v>
      </c>
      <c r="W112" s="103"/>
      <c r="X112" s="100">
        <f t="shared" si="107"/>
        <v>0</v>
      </c>
      <c r="Y112" s="100">
        <f t="shared" si="107"/>
        <v>0</v>
      </c>
      <c r="Z112" s="103">
        <f t="shared" si="114"/>
        <v>0</v>
      </c>
      <c r="AA112" s="103"/>
      <c r="AB112" s="100"/>
      <c r="AC112" s="100"/>
      <c r="AD112" s="103">
        <f t="shared" si="115"/>
        <v>0</v>
      </c>
      <c r="AE112" s="103"/>
      <c r="AF112" s="100"/>
      <c r="AG112" s="100"/>
      <c r="AH112" s="103"/>
      <c r="AI112" s="100"/>
      <c r="AJ112" s="100"/>
      <c r="AK112" s="103">
        <f t="shared" si="116"/>
        <v>0</v>
      </c>
      <c r="AL112" s="103"/>
      <c r="AM112" s="100"/>
      <c r="AN112" s="100"/>
      <c r="AO112" s="103">
        <f t="shared" si="112"/>
        <v>0</v>
      </c>
      <c r="AP112" s="103"/>
      <c r="AQ112" s="103"/>
      <c r="AR112" s="103"/>
      <c r="AS112" s="103"/>
      <c r="AT112" s="103"/>
      <c r="AU112" s="100"/>
      <c r="AV112" s="100"/>
      <c r="AW112" s="103">
        <f t="shared" si="117"/>
        <v>0</v>
      </c>
      <c r="AX112" s="103"/>
      <c r="AY112" s="100"/>
      <c r="AZ112" s="100"/>
      <c r="BA112" s="103">
        <v>0</v>
      </c>
      <c r="BB112" s="103"/>
      <c r="BC112" s="100"/>
      <c r="BD112" s="100"/>
      <c r="BE112" s="103">
        <f t="shared" si="118"/>
        <v>0</v>
      </c>
      <c r="BF112" s="103"/>
      <c r="BG112" s="100"/>
      <c r="BH112" s="100"/>
      <c r="BI112" s="103">
        <f t="shared" si="119"/>
        <v>0</v>
      </c>
      <c r="BJ112" s="103"/>
      <c r="BK112" s="100"/>
      <c r="BL112" s="100"/>
      <c r="BM112" s="103">
        <f t="shared" si="120"/>
        <v>0</v>
      </c>
      <c r="BN112" s="103"/>
      <c r="BO112" s="100"/>
      <c r="BP112" s="100"/>
      <c r="BQ112" s="103">
        <f t="shared" si="121"/>
        <v>0</v>
      </c>
      <c r="BR112" s="103"/>
      <c r="BS112" s="100"/>
      <c r="BT112" s="100"/>
      <c r="BU112" s="103">
        <f t="shared" si="122"/>
        <v>0</v>
      </c>
      <c r="BV112" s="103"/>
      <c r="BW112" s="100"/>
      <c r="BX112" s="100"/>
      <c r="BY112" s="103">
        <f t="shared" si="123"/>
        <v>0</v>
      </c>
      <c r="BZ112" s="103"/>
      <c r="CA112" s="100"/>
      <c r="CB112" s="100"/>
      <c r="CC112" s="103">
        <f t="shared" si="124"/>
        <v>0</v>
      </c>
      <c r="CD112" s="103"/>
      <c r="CE112" s="100"/>
      <c r="CF112" s="100"/>
      <c r="CG112" s="103">
        <f t="shared" si="125"/>
        <v>0</v>
      </c>
      <c r="CH112" s="103"/>
      <c r="CI112" s="100"/>
      <c r="CJ112" s="100"/>
      <c r="CK112" s="103">
        <f t="shared" si="126"/>
        <v>0</v>
      </c>
      <c r="CL112" s="139"/>
      <c r="CM112" s="139"/>
      <c r="CN112" s="139"/>
      <c r="CO112" s="139">
        <v>0</v>
      </c>
      <c r="CP112" s="139"/>
      <c r="CQ112" s="14"/>
      <c r="CR112" s="14"/>
      <c r="CS112" s="167"/>
      <c r="CT112" s="168"/>
      <c r="CU112" s="13"/>
      <c r="CV112" s="13"/>
      <c r="CW112" s="167"/>
      <c r="CX112" s="168"/>
      <c r="CY112" s="13"/>
      <c r="CZ112" s="13"/>
      <c r="DA112" s="167">
        <f t="shared" si="127"/>
        <v>0</v>
      </c>
      <c r="DB112" s="168"/>
    </row>
    <row r="113" spans="1:106" ht="14.25" hidden="1" customHeight="1">
      <c r="A113" s="213"/>
      <c r="B113" s="213" t="s">
        <v>580</v>
      </c>
      <c r="C113" s="138">
        <v>107.4</v>
      </c>
      <c r="D113" s="100">
        <f t="shared" si="106"/>
        <v>0</v>
      </c>
      <c r="E113" s="100">
        <f t="shared" si="106"/>
        <v>0</v>
      </c>
      <c r="F113" s="109">
        <f t="shared" si="108"/>
        <v>0</v>
      </c>
      <c r="G113" s="109" t="e">
        <f t="shared" si="128"/>
        <v>#DIV/0!</v>
      </c>
      <c r="H113" s="100"/>
      <c r="I113" s="100"/>
      <c r="J113" s="103">
        <f t="shared" si="113"/>
        <v>0</v>
      </c>
      <c r="K113" s="103" t="e">
        <f t="shared" si="129"/>
        <v>#DIV/0!</v>
      </c>
      <c r="L113" s="100"/>
      <c r="M113" s="100"/>
      <c r="N113" s="103">
        <f t="shared" si="109"/>
        <v>0</v>
      </c>
      <c r="O113" s="103"/>
      <c r="P113" s="100"/>
      <c r="Q113" s="100"/>
      <c r="R113" s="103">
        <f t="shared" si="110"/>
        <v>0</v>
      </c>
      <c r="S113" s="103"/>
      <c r="T113" s="100"/>
      <c r="U113" s="100"/>
      <c r="V113" s="103">
        <f t="shared" si="111"/>
        <v>0</v>
      </c>
      <c r="W113" s="103"/>
      <c r="X113" s="100">
        <f t="shared" si="107"/>
        <v>0</v>
      </c>
      <c r="Y113" s="100">
        <f t="shared" si="107"/>
        <v>0</v>
      </c>
      <c r="Z113" s="103">
        <f t="shared" si="114"/>
        <v>0</v>
      </c>
      <c r="AA113" s="103"/>
      <c r="AB113" s="100"/>
      <c r="AC113" s="100"/>
      <c r="AD113" s="103">
        <f t="shared" si="115"/>
        <v>0</v>
      </c>
      <c r="AE113" s="103"/>
      <c r="AF113" s="100"/>
      <c r="AG113" s="100"/>
      <c r="AH113" s="103"/>
      <c r="AI113" s="100"/>
      <c r="AJ113" s="100"/>
      <c r="AK113" s="103">
        <f t="shared" si="116"/>
        <v>0</v>
      </c>
      <c r="AL113" s="103"/>
      <c r="AM113" s="100"/>
      <c r="AN113" s="100"/>
      <c r="AO113" s="103">
        <f t="shared" si="112"/>
        <v>0</v>
      </c>
      <c r="AP113" s="103"/>
      <c r="AQ113" s="103"/>
      <c r="AR113" s="103"/>
      <c r="AS113" s="103"/>
      <c r="AT113" s="103"/>
      <c r="AU113" s="100"/>
      <c r="AV113" s="100"/>
      <c r="AW113" s="103">
        <f t="shared" si="117"/>
        <v>0</v>
      </c>
      <c r="AX113" s="103"/>
      <c r="AY113" s="100"/>
      <c r="AZ113" s="100"/>
      <c r="BA113" s="103">
        <v>0</v>
      </c>
      <c r="BB113" s="103"/>
      <c r="BC113" s="100"/>
      <c r="BD113" s="100"/>
      <c r="BE113" s="103">
        <f t="shared" si="118"/>
        <v>0</v>
      </c>
      <c r="BF113" s="103"/>
      <c r="BG113" s="100"/>
      <c r="BH113" s="100"/>
      <c r="BI113" s="103">
        <f t="shared" si="119"/>
        <v>0</v>
      </c>
      <c r="BJ113" s="103"/>
      <c r="BK113" s="100"/>
      <c r="BL113" s="100"/>
      <c r="BM113" s="103">
        <f t="shared" si="120"/>
        <v>0</v>
      </c>
      <c r="BN113" s="103"/>
      <c r="BO113" s="100"/>
      <c r="BP113" s="100"/>
      <c r="BQ113" s="103">
        <f t="shared" si="121"/>
        <v>0</v>
      </c>
      <c r="BR113" s="103"/>
      <c r="BS113" s="100"/>
      <c r="BT113" s="100"/>
      <c r="BU113" s="103">
        <f t="shared" si="122"/>
        <v>0</v>
      </c>
      <c r="BV113" s="103"/>
      <c r="BW113" s="100"/>
      <c r="BX113" s="100"/>
      <c r="BY113" s="103">
        <f t="shared" si="123"/>
        <v>0</v>
      </c>
      <c r="BZ113" s="103"/>
      <c r="CA113" s="100"/>
      <c r="CB113" s="100"/>
      <c r="CC113" s="103">
        <f t="shared" si="124"/>
        <v>0</v>
      </c>
      <c r="CD113" s="103"/>
      <c r="CE113" s="100"/>
      <c r="CF113" s="100"/>
      <c r="CG113" s="103">
        <f t="shared" si="125"/>
        <v>0</v>
      </c>
      <c r="CH113" s="103"/>
      <c r="CI113" s="100"/>
      <c r="CJ113" s="100"/>
      <c r="CK113" s="103">
        <f t="shared" si="126"/>
        <v>0</v>
      </c>
      <c r="CL113" s="139"/>
      <c r="CM113" s="139"/>
      <c r="CN113" s="139"/>
      <c r="CO113" s="139">
        <v>0</v>
      </c>
      <c r="CP113" s="139"/>
      <c r="CQ113" s="14"/>
      <c r="CR113" s="14"/>
      <c r="CS113" s="167"/>
      <c r="CT113" s="168"/>
      <c r="CU113" s="13"/>
      <c r="CV113" s="13"/>
      <c r="CW113" s="167"/>
      <c r="CX113" s="168"/>
      <c r="CY113" s="13"/>
      <c r="CZ113" s="13"/>
      <c r="DA113" s="167">
        <f t="shared" si="127"/>
        <v>0</v>
      </c>
      <c r="DB113" s="168"/>
    </row>
    <row r="114" spans="1:106" ht="14.25" hidden="1" customHeight="1">
      <c r="A114" s="213"/>
      <c r="B114" s="213" t="s">
        <v>532</v>
      </c>
      <c r="C114" s="138"/>
      <c r="D114" s="100">
        <f t="shared" si="106"/>
        <v>0</v>
      </c>
      <c r="E114" s="160">
        <f>I114+M114+Q114+U114+Y114+AJ114+AN114+AR114+AV114+BD114+BH114+BX114+CF114+CJ114+CN114+CR114+CV114+CZ114+AZ114+BL114+BT114+BP114</f>
        <v>0</v>
      </c>
      <c r="F114" s="109">
        <f t="shared" si="108"/>
        <v>0</v>
      </c>
      <c r="G114" s="109" t="e">
        <f t="shared" si="128"/>
        <v>#DIV/0!</v>
      </c>
      <c r="H114" s="100"/>
      <c r="I114" s="100"/>
      <c r="J114" s="103">
        <f t="shared" si="113"/>
        <v>0</v>
      </c>
      <c r="K114" s="103" t="e">
        <f t="shared" si="129"/>
        <v>#DIV/0!</v>
      </c>
      <c r="L114" s="100"/>
      <c r="M114" s="100"/>
      <c r="N114" s="103">
        <f t="shared" si="109"/>
        <v>0</v>
      </c>
      <c r="O114" s="103"/>
      <c r="P114" s="100"/>
      <c r="Q114" s="100"/>
      <c r="R114" s="103">
        <f t="shared" si="110"/>
        <v>0</v>
      </c>
      <c r="S114" s="103"/>
      <c r="T114" s="100"/>
      <c r="U114" s="100"/>
      <c r="V114" s="103">
        <f t="shared" si="111"/>
        <v>0</v>
      </c>
      <c r="W114" s="103"/>
      <c r="X114" s="100">
        <f t="shared" si="107"/>
        <v>0</v>
      </c>
      <c r="Y114" s="100">
        <f t="shared" si="107"/>
        <v>0</v>
      </c>
      <c r="Z114" s="103">
        <f t="shared" si="114"/>
        <v>0</v>
      </c>
      <c r="AA114" s="103"/>
      <c r="AB114" s="100"/>
      <c r="AC114" s="100"/>
      <c r="AD114" s="103">
        <f t="shared" si="115"/>
        <v>0</v>
      </c>
      <c r="AE114" s="103"/>
      <c r="AF114" s="100"/>
      <c r="AG114" s="100"/>
      <c r="AH114" s="103"/>
      <c r="AI114" s="100"/>
      <c r="AJ114" s="100"/>
      <c r="AK114" s="103">
        <f t="shared" si="116"/>
        <v>0</v>
      </c>
      <c r="AL114" s="103"/>
      <c r="AM114" s="100"/>
      <c r="AN114" s="100"/>
      <c r="AO114" s="103">
        <f t="shared" si="112"/>
        <v>0</v>
      </c>
      <c r="AP114" s="103"/>
      <c r="AQ114" s="103"/>
      <c r="AR114" s="103"/>
      <c r="AS114" s="103">
        <f>AR114-AQ114</f>
        <v>0</v>
      </c>
      <c r="AT114" s="103"/>
      <c r="AU114" s="100"/>
      <c r="AV114" s="100"/>
      <c r="AW114" s="103">
        <f t="shared" si="117"/>
        <v>0</v>
      </c>
      <c r="AX114" s="103"/>
      <c r="AY114" s="100"/>
      <c r="AZ114" s="100"/>
      <c r="BA114" s="103">
        <v>0</v>
      </c>
      <c r="BB114" s="103"/>
      <c r="BC114" s="100"/>
      <c r="BD114" s="100"/>
      <c r="BE114" s="103">
        <f t="shared" si="118"/>
        <v>0</v>
      </c>
      <c r="BF114" s="103"/>
      <c r="BG114" s="100"/>
      <c r="BH114" s="100"/>
      <c r="BI114" s="103">
        <f t="shared" si="119"/>
        <v>0</v>
      </c>
      <c r="BJ114" s="103"/>
      <c r="BK114" s="100"/>
      <c r="BL114" s="100"/>
      <c r="BM114" s="103">
        <f t="shared" si="120"/>
        <v>0</v>
      </c>
      <c r="BN114" s="103"/>
      <c r="BO114" s="100"/>
      <c r="BP114" s="100"/>
      <c r="BQ114" s="103">
        <f t="shared" si="121"/>
        <v>0</v>
      </c>
      <c r="BR114" s="103"/>
      <c r="BS114" s="100"/>
      <c r="BT114" s="100"/>
      <c r="BU114" s="103">
        <f t="shared" si="122"/>
        <v>0</v>
      </c>
      <c r="BV114" s="103" t="e">
        <f>BT114/BS114</f>
        <v>#DIV/0!</v>
      </c>
      <c r="BW114" s="100"/>
      <c r="BX114" s="100"/>
      <c r="BY114" s="103">
        <f t="shared" si="123"/>
        <v>0</v>
      </c>
      <c r="BZ114" s="103"/>
      <c r="CA114" s="100"/>
      <c r="CB114" s="100"/>
      <c r="CC114" s="103">
        <f t="shared" si="124"/>
        <v>0</v>
      </c>
      <c r="CD114" s="103"/>
      <c r="CE114" s="100"/>
      <c r="CF114" s="100"/>
      <c r="CG114" s="103">
        <f t="shared" si="125"/>
        <v>0</v>
      </c>
      <c r="CH114" s="103"/>
      <c r="CI114" s="100"/>
      <c r="CJ114" s="100"/>
      <c r="CK114" s="103">
        <f t="shared" si="126"/>
        <v>0</v>
      </c>
      <c r="CL114" s="139"/>
      <c r="CM114" s="139"/>
      <c r="CN114" s="139"/>
      <c r="CO114" s="139">
        <v>0</v>
      </c>
      <c r="CP114" s="139"/>
      <c r="CQ114" s="14"/>
      <c r="CR114" s="14"/>
      <c r="CS114" s="167"/>
      <c r="CT114" s="168"/>
      <c r="CU114" s="13"/>
      <c r="CV114" s="13"/>
      <c r="CW114" s="167"/>
      <c r="CX114" s="168"/>
      <c r="CY114" s="13"/>
      <c r="CZ114" s="13"/>
      <c r="DA114" s="167">
        <f t="shared" si="127"/>
        <v>0</v>
      </c>
      <c r="DB114" s="168"/>
    </row>
    <row r="115" spans="1:106" ht="14.25" hidden="1" customHeight="1">
      <c r="A115" s="213"/>
      <c r="B115" s="213" t="s">
        <v>470</v>
      </c>
      <c r="C115" s="138"/>
      <c r="D115" s="100">
        <f>H115+L115+P115+T115+X115+AI115+AM115+AQ115+AU115+BC115+BG115+BW115+CE115+CI115+CM115+CQ115+CU115+CY115+AY115+BK115+BS115</f>
        <v>0</v>
      </c>
      <c r="E115" s="160">
        <f>I115+M115+Q115+U115+Y115+AJ115+AN115+AR115+AV115+BD115+BH115+BX115+CF115+CJ115+CN115+CR115+CV115+CZ115+AZ115+BL115+BT115+BP115</f>
        <v>0</v>
      </c>
      <c r="F115" s="109">
        <f>E115-D115</f>
        <v>0</v>
      </c>
      <c r="G115" s="109" t="e">
        <f>E115/D115</f>
        <v>#DIV/0!</v>
      </c>
      <c r="H115" s="100"/>
      <c r="I115" s="100"/>
      <c r="J115" s="103">
        <f>I115-H115</f>
        <v>0</v>
      </c>
      <c r="K115" s="103" t="e">
        <f t="shared" si="129"/>
        <v>#DIV/0!</v>
      </c>
      <c r="L115" s="100"/>
      <c r="M115" s="100"/>
      <c r="N115" s="103">
        <f>M115-L115</f>
        <v>0</v>
      </c>
      <c r="O115" s="103"/>
      <c r="P115" s="100"/>
      <c r="Q115" s="100"/>
      <c r="R115" s="103">
        <f>Q115-P115</f>
        <v>0</v>
      </c>
      <c r="S115" s="103"/>
      <c r="T115" s="100"/>
      <c r="U115" s="100"/>
      <c r="V115" s="103">
        <f>U115-T115</f>
        <v>0</v>
      </c>
      <c r="W115" s="103"/>
      <c r="X115" s="100">
        <f>AB115</f>
        <v>0</v>
      </c>
      <c r="Y115" s="100">
        <f>AC115</f>
        <v>0</v>
      </c>
      <c r="Z115" s="103">
        <f>Y115-X115</f>
        <v>0</v>
      </c>
      <c r="AA115" s="103"/>
      <c r="AB115" s="100"/>
      <c r="AC115" s="100"/>
      <c r="AD115" s="103">
        <f>AC115-AB115</f>
        <v>0</v>
      </c>
      <c r="AE115" s="103"/>
      <c r="AF115" s="100"/>
      <c r="AG115" s="100"/>
      <c r="AH115" s="103"/>
      <c r="AI115" s="100"/>
      <c r="AJ115" s="100"/>
      <c r="AK115" s="103">
        <f>AJ115-AI115</f>
        <v>0</v>
      </c>
      <c r="AL115" s="103"/>
      <c r="AM115" s="100"/>
      <c r="AN115" s="100"/>
      <c r="AO115" s="103">
        <f>AN115-AM115</f>
        <v>0</v>
      </c>
      <c r="AP115" s="103"/>
      <c r="AQ115" s="103"/>
      <c r="AR115" s="103"/>
      <c r="AS115" s="103">
        <f>AR115-AQ115</f>
        <v>0</v>
      </c>
      <c r="AT115" s="103"/>
      <c r="AU115" s="100"/>
      <c r="AV115" s="100"/>
      <c r="AW115" s="103">
        <f>AV115-AU115</f>
        <v>0</v>
      </c>
      <c r="AX115" s="103"/>
      <c r="AY115" s="100"/>
      <c r="AZ115" s="100"/>
      <c r="BA115" s="103">
        <v>0</v>
      </c>
      <c r="BB115" s="103"/>
      <c r="BC115" s="100"/>
      <c r="BD115" s="100"/>
      <c r="BE115" s="103">
        <f>BD115-BC115</f>
        <v>0</v>
      </c>
      <c r="BF115" s="103"/>
      <c r="BG115" s="100"/>
      <c r="BH115" s="100"/>
      <c r="BI115" s="103">
        <f>BH115-BG115</f>
        <v>0</v>
      </c>
      <c r="BJ115" s="103"/>
      <c r="BK115" s="100"/>
      <c r="BL115" s="100"/>
      <c r="BM115" s="103">
        <f>BL115-BK115</f>
        <v>0</v>
      </c>
      <c r="BN115" s="103"/>
      <c r="BO115" s="100"/>
      <c r="BP115" s="100"/>
      <c r="BQ115" s="103">
        <f>BP115-BO115</f>
        <v>0</v>
      </c>
      <c r="BR115" s="103"/>
      <c r="BS115" s="100"/>
      <c r="BT115" s="100"/>
      <c r="BU115" s="103">
        <f>BT115-BS115</f>
        <v>0</v>
      </c>
      <c r="BV115" s="103" t="e">
        <f>BT115/BS115</f>
        <v>#DIV/0!</v>
      </c>
      <c r="BW115" s="100"/>
      <c r="BX115" s="100"/>
      <c r="BY115" s="103">
        <f>BX115-BW115</f>
        <v>0</v>
      </c>
      <c r="BZ115" s="103"/>
      <c r="CA115" s="100"/>
      <c r="CB115" s="100"/>
      <c r="CC115" s="103">
        <f>CB115-CA115</f>
        <v>0</v>
      </c>
      <c r="CD115" s="103"/>
      <c r="CE115" s="100"/>
      <c r="CF115" s="100"/>
      <c r="CG115" s="103">
        <f>CF115-CE115</f>
        <v>0</v>
      </c>
      <c r="CH115" s="103"/>
      <c r="CI115" s="100"/>
      <c r="CJ115" s="100"/>
      <c r="CK115" s="103">
        <f>CJ115-CI115</f>
        <v>0</v>
      </c>
      <c r="CL115" s="139"/>
      <c r="CM115" s="139"/>
      <c r="CN115" s="139"/>
      <c r="CO115" s="139">
        <v>0</v>
      </c>
      <c r="CP115" s="139"/>
      <c r="CQ115" s="14"/>
      <c r="CR115" s="14"/>
      <c r="CS115" s="167"/>
      <c r="CT115" s="168"/>
      <c r="CU115" s="13"/>
      <c r="CV115" s="13"/>
      <c r="CW115" s="167"/>
      <c r="CX115" s="168"/>
      <c r="CY115" s="13"/>
      <c r="CZ115" s="13"/>
      <c r="DA115" s="167">
        <f>CZ115-CY115</f>
        <v>0</v>
      </c>
      <c r="DB115" s="168"/>
    </row>
    <row r="116" spans="1:106" ht="14.25" hidden="1" customHeight="1">
      <c r="A116" s="213"/>
      <c r="B116" s="213" t="s">
        <v>471</v>
      </c>
      <c r="C116" s="138">
        <v>2.9</v>
      </c>
      <c r="D116" s="100">
        <f t="shared" si="106"/>
        <v>0</v>
      </c>
      <c r="E116" s="100">
        <f t="shared" si="106"/>
        <v>0</v>
      </c>
      <c r="F116" s="109">
        <f t="shared" si="108"/>
        <v>0</v>
      </c>
      <c r="G116" s="109" t="e">
        <f t="shared" si="128"/>
        <v>#DIV/0!</v>
      </c>
      <c r="H116" s="100"/>
      <c r="I116" s="100"/>
      <c r="J116" s="103">
        <f t="shared" si="113"/>
        <v>0</v>
      </c>
      <c r="K116" s="103"/>
      <c r="L116" s="100"/>
      <c r="M116" s="100"/>
      <c r="N116" s="103">
        <f t="shared" si="109"/>
        <v>0</v>
      </c>
      <c r="O116" s="103"/>
      <c r="P116" s="100"/>
      <c r="Q116" s="100"/>
      <c r="R116" s="103">
        <f t="shared" si="110"/>
        <v>0</v>
      </c>
      <c r="S116" s="103"/>
      <c r="T116" s="100"/>
      <c r="U116" s="100"/>
      <c r="V116" s="103">
        <f t="shared" si="111"/>
        <v>0</v>
      </c>
      <c r="W116" s="103"/>
      <c r="X116" s="100">
        <f t="shared" si="107"/>
        <v>0</v>
      </c>
      <c r="Y116" s="100">
        <f t="shared" si="107"/>
        <v>0</v>
      </c>
      <c r="Z116" s="103">
        <f t="shared" si="114"/>
        <v>0</v>
      </c>
      <c r="AA116" s="103"/>
      <c r="AB116" s="100"/>
      <c r="AC116" s="100"/>
      <c r="AD116" s="103">
        <f t="shared" si="115"/>
        <v>0</v>
      </c>
      <c r="AE116" s="103"/>
      <c r="AF116" s="100"/>
      <c r="AG116" s="100"/>
      <c r="AH116" s="103"/>
      <c r="AI116" s="100"/>
      <c r="AJ116" s="100"/>
      <c r="AK116" s="103">
        <f t="shared" si="116"/>
        <v>0</v>
      </c>
      <c r="AL116" s="103"/>
      <c r="AM116" s="100"/>
      <c r="AN116" s="100"/>
      <c r="AO116" s="103">
        <f t="shared" si="112"/>
        <v>0</v>
      </c>
      <c r="AP116" s="103"/>
      <c r="AQ116" s="103"/>
      <c r="AR116" s="103"/>
      <c r="AS116" s="103">
        <f>AR116-AQ116</f>
        <v>0</v>
      </c>
      <c r="AT116" s="103"/>
      <c r="AU116" s="100"/>
      <c r="AV116" s="100"/>
      <c r="AW116" s="103">
        <f t="shared" si="117"/>
        <v>0</v>
      </c>
      <c r="AX116" s="103"/>
      <c r="AY116" s="100"/>
      <c r="AZ116" s="100"/>
      <c r="BA116" s="103">
        <v>0</v>
      </c>
      <c r="BB116" s="103"/>
      <c r="BC116" s="100"/>
      <c r="BD116" s="100"/>
      <c r="BE116" s="103">
        <f t="shared" si="118"/>
        <v>0</v>
      </c>
      <c r="BF116" s="103"/>
      <c r="BG116" s="100"/>
      <c r="BH116" s="100"/>
      <c r="BI116" s="103">
        <f t="shared" si="119"/>
        <v>0</v>
      </c>
      <c r="BJ116" s="103"/>
      <c r="BK116" s="100"/>
      <c r="BL116" s="100"/>
      <c r="BM116" s="103">
        <f t="shared" si="120"/>
        <v>0</v>
      </c>
      <c r="BN116" s="103"/>
      <c r="BO116" s="100"/>
      <c r="BP116" s="100"/>
      <c r="BQ116" s="103">
        <f t="shared" si="121"/>
        <v>0</v>
      </c>
      <c r="BR116" s="103"/>
      <c r="BS116" s="100"/>
      <c r="BT116" s="100"/>
      <c r="BU116" s="103">
        <f t="shared" si="122"/>
        <v>0</v>
      </c>
      <c r="BV116" s="103" t="e">
        <f t="shared" ref="BV116:BV127" si="130">BT116/BS116</f>
        <v>#DIV/0!</v>
      </c>
      <c r="BW116" s="100"/>
      <c r="BX116" s="100"/>
      <c r="BY116" s="103">
        <f t="shared" si="123"/>
        <v>0</v>
      </c>
      <c r="BZ116" s="103"/>
      <c r="CA116" s="100"/>
      <c r="CB116" s="100"/>
      <c r="CC116" s="103">
        <f t="shared" si="124"/>
        <v>0</v>
      </c>
      <c r="CD116" s="103"/>
      <c r="CE116" s="100"/>
      <c r="CF116" s="100"/>
      <c r="CG116" s="103">
        <f t="shared" si="125"/>
        <v>0</v>
      </c>
      <c r="CH116" s="103"/>
      <c r="CI116" s="100"/>
      <c r="CJ116" s="100"/>
      <c r="CK116" s="103">
        <f t="shared" si="126"/>
        <v>0</v>
      </c>
      <c r="CL116" s="139"/>
      <c r="CM116" s="139"/>
      <c r="CN116" s="139"/>
      <c r="CO116" s="139">
        <v>0</v>
      </c>
      <c r="CP116" s="139"/>
      <c r="CQ116" s="14"/>
      <c r="CR116" s="14"/>
      <c r="CS116" s="167"/>
      <c r="CT116" s="168"/>
      <c r="CU116" s="13"/>
      <c r="CV116" s="13"/>
      <c r="CW116" s="167"/>
      <c r="CX116" s="168"/>
      <c r="CY116" s="13"/>
      <c r="CZ116" s="13"/>
      <c r="DA116" s="167">
        <f t="shared" si="127"/>
        <v>0</v>
      </c>
      <c r="DB116" s="168"/>
    </row>
    <row r="117" spans="1:106" ht="14.25" customHeight="1">
      <c r="A117" s="213"/>
      <c r="B117" s="213" t="s">
        <v>472</v>
      </c>
      <c r="C117" s="138"/>
      <c r="D117" s="100">
        <f t="shared" si="106"/>
        <v>0</v>
      </c>
      <c r="E117" s="160">
        <f t="shared" si="106"/>
        <v>151.904</v>
      </c>
      <c r="F117" s="109">
        <f t="shared" si="108"/>
        <v>151.904</v>
      </c>
      <c r="G117" s="109" t="e">
        <f t="shared" si="128"/>
        <v>#DIV/0!</v>
      </c>
      <c r="H117" s="100"/>
      <c r="I117" s="100">
        <v>151.904</v>
      </c>
      <c r="J117" s="103">
        <f t="shared" si="113"/>
        <v>151.904</v>
      </c>
      <c r="K117" s="103"/>
      <c r="L117" s="100"/>
      <c r="M117" s="100"/>
      <c r="N117" s="103">
        <f t="shared" si="109"/>
        <v>0</v>
      </c>
      <c r="O117" s="103"/>
      <c r="P117" s="100"/>
      <c r="Q117" s="100"/>
      <c r="R117" s="103">
        <f t="shared" si="110"/>
        <v>0</v>
      </c>
      <c r="S117" s="103"/>
      <c r="T117" s="100"/>
      <c r="U117" s="100"/>
      <c r="V117" s="103">
        <f t="shared" si="111"/>
        <v>0</v>
      </c>
      <c r="W117" s="103"/>
      <c r="X117" s="100">
        <f t="shared" si="107"/>
        <v>0</v>
      </c>
      <c r="Y117" s="100">
        <f t="shared" si="107"/>
        <v>0</v>
      </c>
      <c r="Z117" s="103">
        <f t="shared" si="114"/>
        <v>0</v>
      </c>
      <c r="AA117" s="103"/>
      <c r="AB117" s="100"/>
      <c r="AC117" s="100"/>
      <c r="AD117" s="103">
        <f t="shared" si="115"/>
        <v>0</v>
      </c>
      <c r="AE117" s="103"/>
      <c r="AF117" s="100"/>
      <c r="AG117" s="100"/>
      <c r="AH117" s="103"/>
      <c r="AI117" s="100"/>
      <c r="AJ117" s="100"/>
      <c r="AK117" s="103">
        <f t="shared" si="116"/>
        <v>0</v>
      </c>
      <c r="AL117" s="103"/>
      <c r="AM117" s="100"/>
      <c r="AN117" s="100"/>
      <c r="AO117" s="103">
        <f t="shared" si="112"/>
        <v>0</v>
      </c>
      <c r="AP117" s="103"/>
      <c r="AQ117" s="103"/>
      <c r="AR117" s="103"/>
      <c r="AS117" s="103"/>
      <c r="AT117" s="103"/>
      <c r="AU117" s="100"/>
      <c r="AV117" s="100"/>
      <c r="AW117" s="103">
        <f t="shared" si="117"/>
        <v>0</v>
      </c>
      <c r="AX117" s="103"/>
      <c r="AY117" s="100"/>
      <c r="AZ117" s="100"/>
      <c r="BA117" s="103">
        <v>0</v>
      </c>
      <c r="BB117" s="103"/>
      <c r="BC117" s="100"/>
      <c r="BD117" s="100"/>
      <c r="BE117" s="103">
        <f t="shared" si="118"/>
        <v>0</v>
      </c>
      <c r="BF117" s="103"/>
      <c r="BG117" s="100"/>
      <c r="BH117" s="100"/>
      <c r="BI117" s="103">
        <f t="shared" si="119"/>
        <v>0</v>
      </c>
      <c r="BJ117" s="103"/>
      <c r="BK117" s="100"/>
      <c r="BL117" s="100"/>
      <c r="BM117" s="103">
        <f t="shared" si="120"/>
        <v>0</v>
      </c>
      <c r="BN117" s="103"/>
      <c r="BO117" s="100"/>
      <c r="BP117" s="100"/>
      <c r="BQ117" s="103">
        <f t="shared" si="121"/>
        <v>0</v>
      </c>
      <c r="BR117" s="103"/>
      <c r="BS117" s="100"/>
      <c r="BT117" s="100"/>
      <c r="BU117" s="103">
        <f t="shared" si="122"/>
        <v>0</v>
      </c>
      <c r="BV117" s="103"/>
      <c r="BW117" s="100"/>
      <c r="BX117" s="100"/>
      <c r="BY117" s="103">
        <f t="shared" si="123"/>
        <v>0</v>
      </c>
      <c r="BZ117" s="103"/>
      <c r="CA117" s="100"/>
      <c r="CB117" s="100"/>
      <c r="CC117" s="103">
        <f t="shared" si="124"/>
        <v>0</v>
      </c>
      <c r="CD117" s="103"/>
      <c r="CE117" s="100"/>
      <c r="CF117" s="100"/>
      <c r="CG117" s="103">
        <f t="shared" si="125"/>
        <v>0</v>
      </c>
      <c r="CH117" s="103"/>
      <c r="CI117" s="100"/>
      <c r="CJ117" s="100"/>
      <c r="CK117" s="103">
        <f t="shared" si="126"/>
        <v>0</v>
      </c>
      <c r="CL117" s="139"/>
      <c r="CM117" s="139"/>
      <c r="CN117" s="139"/>
      <c r="CO117" s="139">
        <v>0</v>
      </c>
      <c r="CP117" s="139"/>
      <c r="CQ117" s="14"/>
      <c r="CR117" s="14"/>
      <c r="CS117" s="167"/>
      <c r="CT117" s="168"/>
      <c r="CU117" s="13"/>
      <c r="CV117" s="13"/>
      <c r="CW117" s="167"/>
      <c r="CX117" s="168"/>
      <c r="CY117" s="13"/>
      <c r="CZ117" s="13"/>
      <c r="DA117" s="167">
        <f t="shared" si="127"/>
        <v>0</v>
      </c>
      <c r="DB117" s="168"/>
    </row>
    <row r="118" spans="1:106" ht="14.25" customHeight="1">
      <c r="A118" s="213"/>
      <c r="B118" s="213" t="s">
        <v>473</v>
      </c>
      <c r="C118" s="138">
        <v>0.5</v>
      </c>
      <c r="D118" s="100">
        <f>H118+L118+P118+T118+X118+AI118+AM118+AQ118+AU118+BC118+BG118+BW118+CE118+CI118+CM118+CQ118+CU118+CY118+AY118+BK118+BS118+BO118</f>
        <v>9.5948000000000011</v>
      </c>
      <c r="E118" s="100">
        <f>I118+M118+Q118+U118+Y118+AJ118+AN118+AR118+AV118+BD118+BH118+BX118+CF118+CJ118+CN118+CR118+CV118+CZ118+AZ118+BL118+BT118+BP118</f>
        <v>72.766469999999998</v>
      </c>
      <c r="F118" s="109">
        <f t="shared" si="108"/>
        <v>63.171669999999999</v>
      </c>
      <c r="G118" s="109">
        <f t="shared" si="128"/>
        <v>7.5839485971567919</v>
      </c>
      <c r="H118" s="100">
        <v>9.1948000000000008</v>
      </c>
      <c r="I118" s="100">
        <v>9.1948000000000008</v>
      </c>
      <c r="J118" s="103">
        <f t="shared" si="113"/>
        <v>0</v>
      </c>
      <c r="K118" s="103"/>
      <c r="L118" s="100"/>
      <c r="M118" s="100"/>
      <c r="N118" s="103">
        <f t="shared" si="109"/>
        <v>0</v>
      </c>
      <c r="O118" s="103"/>
      <c r="P118" s="100"/>
      <c r="Q118" s="100"/>
      <c r="R118" s="103">
        <f t="shared" si="110"/>
        <v>0</v>
      </c>
      <c r="S118" s="103"/>
      <c r="T118" s="100"/>
      <c r="U118" s="100"/>
      <c r="V118" s="103">
        <f t="shared" si="111"/>
        <v>0</v>
      </c>
      <c r="W118" s="103"/>
      <c r="X118" s="100">
        <f t="shared" si="107"/>
        <v>0</v>
      </c>
      <c r="Y118" s="100">
        <f t="shared" si="107"/>
        <v>0</v>
      </c>
      <c r="Z118" s="103">
        <f t="shared" si="114"/>
        <v>0</v>
      </c>
      <c r="AA118" s="103"/>
      <c r="AB118" s="100"/>
      <c r="AC118" s="100"/>
      <c r="AD118" s="103">
        <f t="shared" si="115"/>
        <v>0</v>
      </c>
      <c r="AE118" s="103" t="e">
        <f>AC118/AB118</f>
        <v>#DIV/0!</v>
      </c>
      <c r="AF118" s="100"/>
      <c r="AG118" s="100"/>
      <c r="AH118" s="103"/>
      <c r="AI118" s="100"/>
      <c r="AJ118" s="100"/>
      <c r="AK118" s="103">
        <f t="shared" si="116"/>
        <v>0</v>
      </c>
      <c r="AL118" s="103"/>
      <c r="AM118" s="100"/>
      <c r="AN118" s="100"/>
      <c r="AO118" s="103">
        <f t="shared" si="112"/>
        <v>0</v>
      </c>
      <c r="AP118" s="103"/>
      <c r="AQ118" s="103"/>
      <c r="AR118" s="103"/>
      <c r="AS118" s="103">
        <f>AR118-AQ118</f>
        <v>0</v>
      </c>
      <c r="AT118" s="103"/>
      <c r="AU118" s="100"/>
      <c r="AV118" s="100"/>
      <c r="AW118" s="103">
        <f t="shared" si="117"/>
        <v>0</v>
      </c>
      <c r="AX118" s="103"/>
      <c r="AY118" s="100"/>
      <c r="AZ118" s="100"/>
      <c r="BA118" s="103">
        <v>0</v>
      </c>
      <c r="BB118" s="103"/>
      <c r="BC118" s="100"/>
      <c r="BD118" s="100"/>
      <c r="BE118" s="103">
        <f t="shared" si="118"/>
        <v>0</v>
      </c>
      <c r="BF118" s="103"/>
      <c r="BG118" s="100"/>
      <c r="BH118" s="100"/>
      <c r="BI118" s="103">
        <f t="shared" si="119"/>
        <v>0</v>
      </c>
      <c r="BJ118" s="103"/>
      <c r="BK118" s="100"/>
      <c r="BL118" s="100">
        <v>63.171669999999999</v>
      </c>
      <c r="BM118" s="103">
        <f t="shared" si="120"/>
        <v>63.171669999999999</v>
      </c>
      <c r="BN118" s="103"/>
      <c r="BO118" s="100">
        <v>0.4</v>
      </c>
      <c r="BP118" s="100">
        <v>0.4</v>
      </c>
      <c r="BQ118" s="103">
        <f t="shared" si="121"/>
        <v>0</v>
      </c>
      <c r="BR118" s="103"/>
      <c r="BS118" s="100"/>
      <c r="BT118" s="100"/>
      <c r="BU118" s="103">
        <f t="shared" si="122"/>
        <v>0</v>
      </c>
      <c r="BV118" s="103" t="e">
        <f t="shared" si="130"/>
        <v>#DIV/0!</v>
      </c>
      <c r="BW118" s="100"/>
      <c r="BX118" s="100"/>
      <c r="BY118" s="103">
        <f t="shared" si="123"/>
        <v>0</v>
      </c>
      <c r="BZ118" s="103"/>
      <c r="CA118" s="100"/>
      <c r="CB118" s="100"/>
      <c r="CC118" s="103">
        <f t="shared" si="124"/>
        <v>0</v>
      </c>
      <c r="CD118" s="103"/>
      <c r="CE118" s="100"/>
      <c r="CF118" s="100"/>
      <c r="CG118" s="103">
        <f t="shared" si="125"/>
        <v>0</v>
      </c>
      <c r="CH118" s="103"/>
      <c r="CI118" s="100"/>
      <c r="CJ118" s="100"/>
      <c r="CK118" s="103">
        <f t="shared" si="126"/>
        <v>0</v>
      </c>
      <c r="CL118" s="139"/>
      <c r="CM118" s="139"/>
      <c r="CN118" s="139"/>
      <c r="CO118" s="139">
        <v>0</v>
      </c>
      <c r="CP118" s="139"/>
      <c r="CQ118" s="14"/>
      <c r="CR118" s="14"/>
      <c r="CS118" s="167">
        <f>CR118-CQ118</f>
        <v>0</v>
      </c>
      <c r="CT118" s="168"/>
      <c r="CU118" s="13"/>
      <c r="CV118" s="13"/>
      <c r="CW118" s="167"/>
      <c r="CX118" s="168"/>
      <c r="CY118" s="13"/>
      <c r="CZ118" s="13"/>
      <c r="DA118" s="167">
        <f t="shared" si="127"/>
        <v>0</v>
      </c>
      <c r="DB118" s="168"/>
    </row>
    <row r="119" spans="1:106" ht="14.25" customHeight="1">
      <c r="A119" s="213"/>
      <c r="B119" s="213" t="s">
        <v>581</v>
      </c>
      <c r="C119" s="138"/>
      <c r="D119" s="100">
        <f>H119+L119+P119+T119+X119+AI119+AM119+AQ119+AU119+BC119+BG119+BW119+CE119+CI119+CM119+CQ119+CU119+CY119+AY119+BK119+BS119</f>
        <v>0</v>
      </c>
      <c r="E119" s="160">
        <f>I119+M119+Q119+U119+Y119+AJ119+AN119+AR119+AV119+BD119+BH119+BX119+CF119+CJ119+CN119+CR119+CV119+CZ119+AZ119+BL119+BT119</f>
        <v>2.528</v>
      </c>
      <c r="F119" s="109">
        <f t="shared" si="108"/>
        <v>2.528</v>
      </c>
      <c r="G119" s="109" t="e">
        <f>E119/D119</f>
        <v>#DIV/0!</v>
      </c>
      <c r="H119" s="100"/>
      <c r="I119" s="100"/>
      <c r="J119" s="103">
        <f>I119-H119</f>
        <v>0</v>
      </c>
      <c r="K119" s="103"/>
      <c r="L119" s="100"/>
      <c r="M119" s="100">
        <v>2.528</v>
      </c>
      <c r="N119" s="103">
        <f>M119-L119</f>
        <v>2.528</v>
      </c>
      <c r="O119" s="103"/>
      <c r="P119" s="100"/>
      <c r="Q119" s="100"/>
      <c r="R119" s="103">
        <f>Q119-P119</f>
        <v>0</v>
      </c>
      <c r="S119" s="103"/>
      <c r="T119" s="100"/>
      <c r="U119" s="100"/>
      <c r="V119" s="103">
        <f>U119-T119</f>
        <v>0</v>
      </c>
      <c r="W119" s="103"/>
      <c r="X119" s="100">
        <f>AB119</f>
        <v>0</v>
      </c>
      <c r="Y119" s="100">
        <f>AC119</f>
        <v>0</v>
      </c>
      <c r="Z119" s="103">
        <f>Y119-X119</f>
        <v>0</v>
      </c>
      <c r="AA119" s="103"/>
      <c r="AB119" s="100"/>
      <c r="AC119" s="100"/>
      <c r="AD119" s="103">
        <f>AC119-AB119</f>
        <v>0</v>
      </c>
      <c r="AE119" s="103" t="e">
        <f>AC119/AB119</f>
        <v>#DIV/0!</v>
      </c>
      <c r="AF119" s="100"/>
      <c r="AG119" s="100"/>
      <c r="AH119" s="103"/>
      <c r="AI119" s="100"/>
      <c r="AJ119" s="100"/>
      <c r="AK119" s="103">
        <f>AJ119-AI119</f>
        <v>0</v>
      </c>
      <c r="AL119" s="103"/>
      <c r="AM119" s="100"/>
      <c r="AN119" s="100"/>
      <c r="AO119" s="103">
        <f>AN119-AM119</f>
        <v>0</v>
      </c>
      <c r="AP119" s="103"/>
      <c r="AQ119" s="103"/>
      <c r="AR119" s="103"/>
      <c r="AS119" s="103"/>
      <c r="AT119" s="103"/>
      <c r="AU119" s="100"/>
      <c r="AV119" s="100"/>
      <c r="AW119" s="103">
        <f>AV119-AU119</f>
        <v>0</v>
      </c>
      <c r="AX119" s="103"/>
      <c r="AY119" s="100"/>
      <c r="AZ119" s="100"/>
      <c r="BA119" s="103">
        <v>0</v>
      </c>
      <c r="BB119" s="103"/>
      <c r="BC119" s="100"/>
      <c r="BD119" s="100"/>
      <c r="BE119" s="103">
        <f>BD119-BC119</f>
        <v>0</v>
      </c>
      <c r="BF119" s="103"/>
      <c r="BG119" s="100"/>
      <c r="BH119" s="100"/>
      <c r="BI119" s="103">
        <f>BH119-BG119</f>
        <v>0</v>
      </c>
      <c r="BJ119" s="103"/>
      <c r="BK119" s="100"/>
      <c r="BL119" s="100"/>
      <c r="BM119" s="103">
        <f>BL119-BK119</f>
        <v>0</v>
      </c>
      <c r="BN119" s="103"/>
      <c r="BO119" s="100"/>
      <c r="BP119" s="100"/>
      <c r="BQ119" s="103">
        <f>BP119-BO119</f>
        <v>0</v>
      </c>
      <c r="BR119" s="103"/>
      <c r="BS119" s="100"/>
      <c r="BT119" s="100"/>
      <c r="BU119" s="103">
        <f>BT119-BS119</f>
        <v>0</v>
      </c>
      <c r="BV119" s="103" t="e">
        <f>BT119/BS119</f>
        <v>#DIV/0!</v>
      </c>
      <c r="BW119" s="100"/>
      <c r="BX119" s="100"/>
      <c r="BY119" s="103">
        <f>BX119-BW119</f>
        <v>0</v>
      </c>
      <c r="BZ119" s="103"/>
      <c r="CA119" s="100"/>
      <c r="CB119" s="100"/>
      <c r="CC119" s="103">
        <f>CB119-CA119</f>
        <v>0</v>
      </c>
      <c r="CD119" s="103"/>
      <c r="CE119" s="100"/>
      <c r="CF119" s="100"/>
      <c r="CG119" s="103">
        <f>CF119-CE119</f>
        <v>0</v>
      </c>
      <c r="CH119" s="103"/>
      <c r="CI119" s="100"/>
      <c r="CJ119" s="100"/>
      <c r="CK119" s="103">
        <f>CJ119-CI119</f>
        <v>0</v>
      </c>
      <c r="CL119" s="139"/>
      <c r="CM119" s="139"/>
      <c r="CN119" s="139"/>
      <c r="CO119" s="139">
        <v>0</v>
      </c>
      <c r="CP119" s="139"/>
      <c r="CQ119" s="14"/>
      <c r="CR119" s="14"/>
      <c r="CS119" s="167"/>
      <c r="CT119" s="168"/>
      <c r="CU119" s="13"/>
      <c r="CV119" s="13"/>
      <c r="CW119" s="167"/>
      <c r="CX119" s="168"/>
      <c r="CY119" s="13"/>
      <c r="CZ119" s="13"/>
      <c r="DA119" s="167">
        <f>CZ119-CY119</f>
        <v>0</v>
      </c>
      <c r="DB119" s="168"/>
    </row>
    <row r="120" spans="1:106" ht="14.25" customHeight="1">
      <c r="A120" s="213"/>
      <c r="B120" s="213" t="s">
        <v>582</v>
      </c>
      <c r="C120" s="138"/>
      <c r="D120" s="100">
        <f>H120+L120+P120+T120+X120+AI120+AM120+AQ120+AU120+BC120+BG120+BW120+CE120+CI120+CM120+CQ120+CU120+CY120+AY120+BK120+BS120</f>
        <v>0</v>
      </c>
      <c r="E120" s="160">
        <f>I120+M120+Q120+U120+Y120+AJ120+AN120+AR120+AV120+BD120+BH120+BX120+CF120+CJ120+CN120+CR120+CV120+CZ120+AZ120+BL120+BT120</f>
        <v>6.4349999999999996</v>
      </c>
      <c r="F120" s="109">
        <f t="shared" si="108"/>
        <v>6.4349999999999996</v>
      </c>
      <c r="G120" s="109" t="e">
        <f>E120/D120</f>
        <v>#DIV/0!</v>
      </c>
      <c r="H120" s="100"/>
      <c r="I120" s="100">
        <v>6.4349999999999996</v>
      </c>
      <c r="J120" s="103">
        <f>I120-H120</f>
        <v>6.4349999999999996</v>
      </c>
      <c r="K120" s="103"/>
      <c r="L120" s="100"/>
      <c r="M120" s="100"/>
      <c r="N120" s="103">
        <f>M120-L120</f>
        <v>0</v>
      </c>
      <c r="O120" s="103"/>
      <c r="P120" s="100"/>
      <c r="Q120" s="100"/>
      <c r="R120" s="103">
        <f>Q120-P120</f>
        <v>0</v>
      </c>
      <c r="S120" s="103"/>
      <c r="T120" s="100"/>
      <c r="U120" s="100"/>
      <c r="V120" s="103">
        <f>U120-T120</f>
        <v>0</v>
      </c>
      <c r="W120" s="103"/>
      <c r="X120" s="100">
        <f>AB120</f>
        <v>0</v>
      </c>
      <c r="Y120" s="100">
        <f>AC120</f>
        <v>0</v>
      </c>
      <c r="Z120" s="103">
        <f>Y120-X120</f>
        <v>0</v>
      </c>
      <c r="AA120" s="103"/>
      <c r="AB120" s="100"/>
      <c r="AC120" s="100"/>
      <c r="AD120" s="103">
        <f>AC120-AB120</f>
        <v>0</v>
      </c>
      <c r="AE120" s="103" t="e">
        <f>AC120/AB120</f>
        <v>#DIV/0!</v>
      </c>
      <c r="AF120" s="100"/>
      <c r="AG120" s="100"/>
      <c r="AH120" s="103"/>
      <c r="AI120" s="100"/>
      <c r="AJ120" s="100"/>
      <c r="AK120" s="103">
        <f>AJ120-AI120</f>
        <v>0</v>
      </c>
      <c r="AL120" s="103"/>
      <c r="AM120" s="100"/>
      <c r="AN120" s="100"/>
      <c r="AO120" s="103">
        <f>AN120-AM120</f>
        <v>0</v>
      </c>
      <c r="AP120" s="103"/>
      <c r="AQ120" s="103"/>
      <c r="AR120" s="103"/>
      <c r="AS120" s="103"/>
      <c r="AT120" s="103"/>
      <c r="AU120" s="100"/>
      <c r="AV120" s="100"/>
      <c r="AW120" s="103">
        <f>AV120-AU120</f>
        <v>0</v>
      </c>
      <c r="AX120" s="103"/>
      <c r="AY120" s="100"/>
      <c r="AZ120" s="100"/>
      <c r="BA120" s="103">
        <v>0</v>
      </c>
      <c r="BB120" s="103"/>
      <c r="BC120" s="100"/>
      <c r="BD120" s="100"/>
      <c r="BE120" s="103">
        <f>BD120-BC120</f>
        <v>0</v>
      </c>
      <c r="BF120" s="103"/>
      <c r="BG120" s="100"/>
      <c r="BH120" s="100"/>
      <c r="BI120" s="103">
        <f>BH120-BG120</f>
        <v>0</v>
      </c>
      <c r="BJ120" s="103"/>
      <c r="BK120" s="100"/>
      <c r="BL120" s="100"/>
      <c r="BM120" s="103">
        <f>BL120-BK120</f>
        <v>0</v>
      </c>
      <c r="BN120" s="103"/>
      <c r="BO120" s="100"/>
      <c r="BP120" s="100"/>
      <c r="BQ120" s="103">
        <f>BP120-BO120</f>
        <v>0</v>
      </c>
      <c r="BR120" s="103"/>
      <c r="BS120" s="100"/>
      <c r="BT120" s="100"/>
      <c r="BU120" s="103">
        <f>BT120-BS120</f>
        <v>0</v>
      </c>
      <c r="BV120" s="103" t="e">
        <f>BT120/BS120</f>
        <v>#DIV/0!</v>
      </c>
      <c r="BW120" s="100"/>
      <c r="BX120" s="100"/>
      <c r="BY120" s="103">
        <f>BX120-BW120</f>
        <v>0</v>
      </c>
      <c r="BZ120" s="103"/>
      <c r="CA120" s="100"/>
      <c r="CB120" s="100"/>
      <c r="CC120" s="103">
        <f>CB120-CA120</f>
        <v>0</v>
      </c>
      <c r="CD120" s="103"/>
      <c r="CE120" s="100"/>
      <c r="CF120" s="100"/>
      <c r="CG120" s="103">
        <f>CF120-CE120</f>
        <v>0</v>
      </c>
      <c r="CH120" s="103"/>
      <c r="CI120" s="100"/>
      <c r="CJ120" s="100"/>
      <c r="CK120" s="103">
        <f>CJ120-CI120</f>
        <v>0</v>
      </c>
      <c r="CL120" s="139"/>
      <c r="CM120" s="139"/>
      <c r="CN120" s="139"/>
      <c r="CO120" s="139">
        <v>0</v>
      </c>
      <c r="CP120" s="139"/>
      <c r="CQ120" s="14"/>
      <c r="CR120" s="14"/>
      <c r="CS120" s="167"/>
      <c r="CT120" s="168"/>
      <c r="CU120" s="13"/>
      <c r="CV120" s="13"/>
      <c r="CW120" s="167"/>
      <c r="CX120" s="168"/>
      <c r="CY120" s="13"/>
      <c r="CZ120" s="13"/>
      <c r="DA120" s="167">
        <f>CZ120-CY120</f>
        <v>0</v>
      </c>
      <c r="DB120" s="168"/>
    </row>
    <row r="121" spans="1:106" ht="14.25" hidden="1" customHeight="1">
      <c r="A121" s="213"/>
      <c r="B121" s="213" t="s">
        <v>474</v>
      </c>
      <c r="C121" s="138"/>
      <c r="D121" s="100">
        <f t="shared" si="106"/>
        <v>0</v>
      </c>
      <c r="E121" s="160">
        <f t="shared" si="106"/>
        <v>0</v>
      </c>
      <c r="F121" s="109">
        <f t="shared" si="108"/>
        <v>0</v>
      </c>
      <c r="G121" s="109" t="e">
        <f t="shared" si="128"/>
        <v>#DIV/0!</v>
      </c>
      <c r="H121" s="100"/>
      <c r="I121" s="100"/>
      <c r="J121" s="103">
        <f t="shared" si="113"/>
        <v>0</v>
      </c>
      <c r="K121" s="103"/>
      <c r="L121" s="100"/>
      <c r="M121" s="100"/>
      <c r="N121" s="103">
        <f t="shared" si="109"/>
        <v>0</v>
      </c>
      <c r="O121" s="103"/>
      <c r="P121" s="100"/>
      <c r="Q121" s="100"/>
      <c r="R121" s="103">
        <f t="shared" si="110"/>
        <v>0</v>
      </c>
      <c r="S121" s="103"/>
      <c r="T121" s="100"/>
      <c r="U121" s="100"/>
      <c r="V121" s="103">
        <f t="shared" si="111"/>
        <v>0</v>
      </c>
      <c r="W121" s="103"/>
      <c r="X121" s="100">
        <f t="shared" si="107"/>
        <v>0</v>
      </c>
      <c r="Y121" s="100">
        <f t="shared" si="107"/>
        <v>0</v>
      </c>
      <c r="Z121" s="103">
        <f t="shared" si="114"/>
        <v>0</v>
      </c>
      <c r="AA121" s="103"/>
      <c r="AB121" s="100"/>
      <c r="AC121" s="100"/>
      <c r="AD121" s="103">
        <f t="shared" si="115"/>
        <v>0</v>
      </c>
      <c r="AE121" s="103" t="e">
        <f>AC121/AB121</f>
        <v>#DIV/0!</v>
      </c>
      <c r="AF121" s="100"/>
      <c r="AG121" s="100"/>
      <c r="AH121" s="103"/>
      <c r="AI121" s="100"/>
      <c r="AJ121" s="100"/>
      <c r="AK121" s="103">
        <f t="shared" si="116"/>
        <v>0</v>
      </c>
      <c r="AL121" s="103"/>
      <c r="AM121" s="100"/>
      <c r="AN121" s="100"/>
      <c r="AO121" s="103">
        <f t="shared" si="112"/>
        <v>0</v>
      </c>
      <c r="AP121" s="103"/>
      <c r="AQ121" s="103"/>
      <c r="AR121" s="103"/>
      <c r="AS121" s="103"/>
      <c r="AT121" s="103"/>
      <c r="AU121" s="100"/>
      <c r="AV121" s="100"/>
      <c r="AW121" s="103">
        <f t="shared" si="117"/>
        <v>0</v>
      </c>
      <c r="AX121" s="103"/>
      <c r="AY121" s="100"/>
      <c r="AZ121" s="100"/>
      <c r="BA121" s="103">
        <v>0</v>
      </c>
      <c r="BB121" s="103"/>
      <c r="BC121" s="100"/>
      <c r="BD121" s="100"/>
      <c r="BE121" s="103">
        <f t="shared" si="118"/>
        <v>0</v>
      </c>
      <c r="BF121" s="103"/>
      <c r="BG121" s="100"/>
      <c r="BH121" s="100"/>
      <c r="BI121" s="103">
        <f t="shared" si="119"/>
        <v>0</v>
      </c>
      <c r="BJ121" s="103"/>
      <c r="BK121" s="100"/>
      <c r="BL121" s="100"/>
      <c r="BM121" s="103">
        <f t="shared" si="120"/>
        <v>0</v>
      </c>
      <c r="BN121" s="103"/>
      <c r="BO121" s="100"/>
      <c r="BP121" s="100"/>
      <c r="BQ121" s="103">
        <f t="shared" si="121"/>
        <v>0</v>
      </c>
      <c r="BR121" s="103"/>
      <c r="BS121" s="100"/>
      <c r="BT121" s="100"/>
      <c r="BU121" s="103">
        <f t="shared" si="122"/>
        <v>0</v>
      </c>
      <c r="BV121" s="103" t="e">
        <f t="shared" si="130"/>
        <v>#DIV/0!</v>
      </c>
      <c r="BW121" s="100"/>
      <c r="BX121" s="100"/>
      <c r="BY121" s="103">
        <f t="shared" si="123"/>
        <v>0</v>
      </c>
      <c r="BZ121" s="103"/>
      <c r="CA121" s="100"/>
      <c r="CB121" s="100"/>
      <c r="CC121" s="103">
        <f t="shared" si="124"/>
        <v>0</v>
      </c>
      <c r="CD121" s="103"/>
      <c r="CE121" s="100"/>
      <c r="CF121" s="100"/>
      <c r="CG121" s="103">
        <f t="shared" si="125"/>
        <v>0</v>
      </c>
      <c r="CH121" s="103"/>
      <c r="CI121" s="100"/>
      <c r="CJ121" s="100"/>
      <c r="CK121" s="103">
        <f t="shared" si="126"/>
        <v>0</v>
      </c>
      <c r="CL121" s="139"/>
      <c r="CM121" s="139"/>
      <c r="CN121" s="139"/>
      <c r="CO121" s="139">
        <v>0</v>
      </c>
      <c r="CP121" s="139"/>
      <c r="CQ121" s="14"/>
      <c r="CR121" s="14"/>
      <c r="CS121" s="167"/>
      <c r="CT121" s="168"/>
      <c r="CU121" s="13"/>
      <c r="CV121" s="13"/>
      <c r="CW121" s="167"/>
      <c r="CX121" s="168"/>
      <c r="CY121" s="13"/>
      <c r="CZ121" s="13"/>
      <c r="DA121" s="167">
        <f t="shared" si="127"/>
        <v>0</v>
      </c>
      <c r="DB121" s="168"/>
    </row>
    <row r="122" spans="1:106" ht="14.25" hidden="1" customHeight="1">
      <c r="A122" s="213"/>
      <c r="B122" s="213" t="s">
        <v>475</v>
      </c>
      <c r="C122" s="138"/>
      <c r="D122" s="100">
        <f t="shared" si="106"/>
        <v>0</v>
      </c>
      <c r="E122" s="160">
        <f t="shared" si="106"/>
        <v>0</v>
      </c>
      <c r="F122" s="109">
        <f t="shared" si="108"/>
        <v>0</v>
      </c>
      <c r="G122" s="109" t="e">
        <f t="shared" si="128"/>
        <v>#DIV/0!</v>
      </c>
      <c r="H122" s="100"/>
      <c r="I122" s="100"/>
      <c r="J122" s="103">
        <f t="shared" si="113"/>
        <v>0</v>
      </c>
      <c r="K122" s="103" t="e">
        <f t="shared" ref="K122:K128" si="131">I122/H122</f>
        <v>#DIV/0!</v>
      </c>
      <c r="L122" s="100"/>
      <c r="M122" s="100"/>
      <c r="N122" s="103">
        <f t="shared" si="109"/>
        <v>0</v>
      </c>
      <c r="O122" s="103"/>
      <c r="P122" s="100"/>
      <c r="Q122" s="100"/>
      <c r="R122" s="103">
        <f t="shared" si="110"/>
        <v>0</v>
      </c>
      <c r="S122" s="103"/>
      <c r="T122" s="100"/>
      <c r="U122" s="100"/>
      <c r="V122" s="103">
        <f t="shared" si="111"/>
        <v>0</v>
      </c>
      <c r="W122" s="103"/>
      <c r="X122" s="100">
        <f t="shared" si="107"/>
        <v>0</v>
      </c>
      <c r="Y122" s="100">
        <f t="shared" si="107"/>
        <v>0</v>
      </c>
      <c r="Z122" s="103">
        <f t="shared" si="114"/>
        <v>0</v>
      </c>
      <c r="AA122" s="103"/>
      <c r="AB122" s="100"/>
      <c r="AC122" s="100"/>
      <c r="AD122" s="103">
        <f t="shared" si="115"/>
        <v>0</v>
      </c>
      <c r="AE122" s="103"/>
      <c r="AF122" s="100"/>
      <c r="AG122" s="100"/>
      <c r="AH122" s="103"/>
      <c r="AI122" s="100"/>
      <c r="AJ122" s="100"/>
      <c r="AK122" s="103">
        <f t="shared" si="116"/>
        <v>0</v>
      </c>
      <c r="AL122" s="103"/>
      <c r="AM122" s="100"/>
      <c r="AN122" s="100"/>
      <c r="AO122" s="103">
        <f t="shared" si="112"/>
        <v>0</v>
      </c>
      <c r="AP122" s="103"/>
      <c r="AQ122" s="103"/>
      <c r="AR122" s="103"/>
      <c r="AS122" s="103">
        <f>AR122-AQ122</f>
        <v>0</v>
      </c>
      <c r="AT122" s="103"/>
      <c r="AU122" s="100"/>
      <c r="AV122" s="100"/>
      <c r="AW122" s="103">
        <f t="shared" si="117"/>
        <v>0</v>
      </c>
      <c r="AX122" s="103"/>
      <c r="AY122" s="100"/>
      <c r="AZ122" s="100"/>
      <c r="BA122" s="103">
        <v>0</v>
      </c>
      <c r="BB122" s="103"/>
      <c r="BC122" s="100"/>
      <c r="BD122" s="100"/>
      <c r="BE122" s="103">
        <f t="shared" si="118"/>
        <v>0</v>
      </c>
      <c r="BF122" s="103"/>
      <c r="BG122" s="100"/>
      <c r="BH122" s="100"/>
      <c r="BI122" s="103">
        <f t="shared" si="119"/>
        <v>0</v>
      </c>
      <c r="BJ122" s="103"/>
      <c r="BK122" s="100"/>
      <c r="BL122" s="100"/>
      <c r="BM122" s="103">
        <f t="shared" si="120"/>
        <v>0</v>
      </c>
      <c r="BN122" s="103"/>
      <c r="BO122" s="100"/>
      <c r="BP122" s="100"/>
      <c r="BQ122" s="103">
        <f t="shared" si="121"/>
        <v>0</v>
      </c>
      <c r="BR122" s="103"/>
      <c r="BS122" s="100"/>
      <c r="BT122" s="100"/>
      <c r="BU122" s="103">
        <f t="shared" si="122"/>
        <v>0</v>
      </c>
      <c r="BV122" s="103" t="e">
        <f t="shared" si="130"/>
        <v>#DIV/0!</v>
      </c>
      <c r="BW122" s="100"/>
      <c r="BX122" s="100"/>
      <c r="BY122" s="103">
        <f t="shared" si="123"/>
        <v>0</v>
      </c>
      <c r="BZ122" s="103"/>
      <c r="CA122" s="100"/>
      <c r="CB122" s="100"/>
      <c r="CC122" s="103">
        <f t="shared" si="124"/>
        <v>0</v>
      </c>
      <c r="CD122" s="103"/>
      <c r="CE122" s="100"/>
      <c r="CF122" s="100"/>
      <c r="CG122" s="103">
        <f t="shared" si="125"/>
        <v>0</v>
      </c>
      <c r="CH122" s="103"/>
      <c r="CI122" s="100"/>
      <c r="CJ122" s="100"/>
      <c r="CK122" s="103">
        <f t="shared" si="126"/>
        <v>0</v>
      </c>
      <c r="CL122" s="139"/>
      <c r="CM122" s="139"/>
      <c r="CN122" s="139"/>
      <c r="CO122" s="139">
        <v>0</v>
      </c>
      <c r="CP122" s="139"/>
      <c r="CQ122" s="14"/>
      <c r="CR122" s="14"/>
      <c r="CS122" s="167">
        <f>CR122-CQ122</f>
        <v>0</v>
      </c>
      <c r="CT122" s="168"/>
      <c r="CU122" s="13"/>
      <c r="CV122" s="13"/>
      <c r="CW122" s="167"/>
      <c r="CX122" s="168"/>
      <c r="CY122" s="13"/>
      <c r="CZ122" s="13"/>
      <c r="DA122" s="167">
        <f t="shared" si="127"/>
        <v>0</v>
      </c>
      <c r="DB122" s="168"/>
    </row>
    <row r="123" spans="1:106" ht="14.25" hidden="1" customHeight="1">
      <c r="A123" s="213"/>
      <c r="B123" s="213" t="s">
        <v>322</v>
      </c>
      <c r="C123" s="138"/>
      <c r="D123" s="100">
        <f t="shared" si="106"/>
        <v>0</v>
      </c>
      <c r="E123" s="160">
        <f>I123+M123+Q123+U123+Y123+AJ123+AN123+AR123+AV123+BD123+BH123+BX123+CF123+CJ123+CN123+CR123+CV123+CZ123+AZ123+BL123+BT123+BP123</f>
        <v>0</v>
      </c>
      <c r="F123" s="109">
        <f t="shared" si="108"/>
        <v>0</v>
      </c>
      <c r="G123" s="109" t="e">
        <f t="shared" si="128"/>
        <v>#DIV/0!</v>
      </c>
      <c r="H123" s="100"/>
      <c r="I123" s="100"/>
      <c r="J123" s="103">
        <f t="shared" si="113"/>
        <v>0</v>
      </c>
      <c r="K123" s="103" t="e">
        <f t="shared" si="131"/>
        <v>#DIV/0!</v>
      </c>
      <c r="L123" s="100"/>
      <c r="M123" s="100"/>
      <c r="N123" s="103">
        <f t="shared" si="109"/>
        <v>0</v>
      </c>
      <c r="O123" s="103"/>
      <c r="P123" s="100"/>
      <c r="Q123" s="100"/>
      <c r="R123" s="103">
        <f t="shared" si="110"/>
        <v>0</v>
      </c>
      <c r="S123" s="103"/>
      <c r="T123" s="100"/>
      <c r="U123" s="100"/>
      <c r="V123" s="103">
        <f t="shared" si="111"/>
        <v>0</v>
      </c>
      <c r="W123" s="103"/>
      <c r="X123" s="100">
        <f t="shared" si="107"/>
        <v>0</v>
      </c>
      <c r="Y123" s="100">
        <f t="shared" si="107"/>
        <v>0</v>
      </c>
      <c r="Z123" s="103">
        <f t="shared" si="114"/>
        <v>0</v>
      </c>
      <c r="AA123" s="103"/>
      <c r="AB123" s="100"/>
      <c r="AC123" s="100"/>
      <c r="AD123" s="103">
        <f t="shared" si="115"/>
        <v>0</v>
      </c>
      <c r="AE123" s="103"/>
      <c r="AF123" s="100"/>
      <c r="AG123" s="100"/>
      <c r="AH123" s="103"/>
      <c r="AI123" s="100"/>
      <c r="AJ123" s="100"/>
      <c r="AK123" s="103">
        <f t="shared" si="116"/>
        <v>0</v>
      </c>
      <c r="AL123" s="103"/>
      <c r="AM123" s="100"/>
      <c r="AN123" s="100"/>
      <c r="AO123" s="103">
        <f t="shared" si="112"/>
        <v>0</v>
      </c>
      <c r="AP123" s="103"/>
      <c r="AQ123" s="103"/>
      <c r="AR123" s="103"/>
      <c r="AS123" s="103">
        <f>AR123-AQ123</f>
        <v>0</v>
      </c>
      <c r="AT123" s="103"/>
      <c r="AU123" s="100"/>
      <c r="AV123" s="100"/>
      <c r="AW123" s="103">
        <f t="shared" si="117"/>
        <v>0</v>
      </c>
      <c r="AX123" s="103"/>
      <c r="AY123" s="100"/>
      <c r="AZ123" s="100"/>
      <c r="BA123" s="103">
        <v>0</v>
      </c>
      <c r="BB123" s="103"/>
      <c r="BC123" s="100"/>
      <c r="BD123" s="100"/>
      <c r="BE123" s="103">
        <f t="shared" si="118"/>
        <v>0</v>
      </c>
      <c r="BF123" s="103"/>
      <c r="BG123" s="100"/>
      <c r="BH123" s="100"/>
      <c r="BI123" s="103">
        <f t="shared" si="119"/>
        <v>0</v>
      </c>
      <c r="BJ123" s="103"/>
      <c r="BK123" s="100"/>
      <c r="BL123" s="100"/>
      <c r="BM123" s="103">
        <f t="shared" si="120"/>
        <v>0</v>
      </c>
      <c r="BN123" s="103"/>
      <c r="BO123" s="100"/>
      <c r="BP123" s="100"/>
      <c r="BQ123" s="103">
        <f t="shared" si="121"/>
        <v>0</v>
      </c>
      <c r="BR123" s="103"/>
      <c r="BS123" s="100"/>
      <c r="BT123" s="100"/>
      <c r="BU123" s="103">
        <f t="shared" si="122"/>
        <v>0</v>
      </c>
      <c r="BV123" s="103" t="e">
        <f t="shared" si="130"/>
        <v>#DIV/0!</v>
      </c>
      <c r="BW123" s="100"/>
      <c r="BX123" s="100"/>
      <c r="BY123" s="103">
        <f t="shared" si="123"/>
        <v>0</v>
      </c>
      <c r="BZ123" s="103"/>
      <c r="CA123" s="100"/>
      <c r="CB123" s="100"/>
      <c r="CC123" s="103">
        <f t="shared" si="124"/>
        <v>0</v>
      </c>
      <c r="CD123" s="103"/>
      <c r="CE123" s="100"/>
      <c r="CF123" s="100"/>
      <c r="CG123" s="103">
        <f t="shared" si="125"/>
        <v>0</v>
      </c>
      <c r="CH123" s="103"/>
      <c r="CI123" s="100"/>
      <c r="CJ123" s="100"/>
      <c r="CK123" s="103">
        <f t="shared" si="126"/>
        <v>0</v>
      </c>
      <c r="CL123" s="139"/>
      <c r="CM123" s="139"/>
      <c r="CN123" s="139"/>
      <c r="CO123" s="139">
        <v>0</v>
      </c>
      <c r="CP123" s="139"/>
      <c r="CQ123" s="14"/>
      <c r="CR123" s="14"/>
      <c r="CS123" s="167">
        <f>CR123-CQ123</f>
        <v>0</v>
      </c>
      <c r="CT123" s="168"/>
      <c r="CU123" s="13"/>
      <c r="CV123" s="13"/>
      <c r="CW123" s="167"/>
      <c r="CX123" s="168"/>
      <c r="CY123" s="13"/>
      <c r="CZ123" s="13"/>
      <c r="DA123" s="167">
        <f t="shared" si="127"/>
        <v>0</v>
      </c>
      <c r="DB123" s="168"/>
    </row>
    <row r="124" spans="1:106" ht="14.25" hidden="1" customHeight="1">
      <c r="A124" s="213"/>
      <c r="B124" s="213" t="s">
        <v>583</v>
      </c>
      <c r="C124" s="138"/>
      <c r="D124" s="100">
        <f t="shared" si="106"/>
        <v>0</v>
      </c>
      <c r="E124" s="160">
        <f t="shared" si="106"/>
        <v>0</v>
      </c>
      <c r="F124" s="109"/>
      <c r="G124" s="109" t="e">
        <f t="shared" si="128"/>
        <v>#DIV/0!</v>
      </c>
      <c r="H124" s="100"/>
      <c r="I124" s="100"/>
      <c r="J124" s="103">
        <f t="shared" si="113"/>
        <v>0</v>
      </c>
      <c r="K124" s="103" t="e">
        <f t="shared" si="131"/>
        <v>#DIV/0!</v>
      </c>
      <c r="L124" s="100"/>
      <c r="M124" s="100"/>
      <c r="N124" s="103">
        <f t="shared" si="109"/>
        <v>0</v>
      </c>
      <c r="O124" s="103"/>
      <c r="P124" s="100"/>
      <c r="Q124" s="100"/>
      <c r="R124" s="103">
        <f t="shared" si="110"/>
        <v>0</v>
      </c>
      <c r="S124" s="103"/>
      <c r="T124" s="100"/>
      <c r="U124" s="100"/>
      <c r="V124" s="103">
        <f t="shared" si="111"/>
        <v>0</v>
      </c>
      <c r="W124" s="103"/>
      <c r="X124" s="100">
        <f t="shared" si="107"/>
        <v>0</v>
      </c>
      <c r="Y124" s="100">
        <f t="shared" si="107"/>
        <v>0</v>
      </c>
      <c r="Z124" s="103">
        <f t="shared" si="114"/>
        <v>0</v>
      </c>
      <c r="AA124" s="103"/>
      <c r="AB124" s="100"/>
      <c r="AC124" s="100"/>
      <c r="AD124" s="103">
        <f t="shared" si="115"/>
        <v>0</v>
      </c>
      <c r="AE124" s="103"/>
      <c r="AF124" s="100"/>
      <c r="AG124" s="100"/>
      <c r="AH124" s="103"/>
      <c r="AI124" s="100"/>
      <c r="AJ124" s="100"/>
      <c r="AK124" s="103">
        <f t="shared" si="116"/>
        <v>0</v>
      </c>
      <c r="AL124" s="103"/>
      <c r="AM124" s="100"/>
      <c r="AN124" s="100"/>
      <c r="AO124" s="103">
        <f t="shared" si="112"/>
        <v>0</v>
      </c>
      <c r="AP124" s="103"/>
      <c r="AQ124" s="103"/>
      <c r="AR124" s="103"/>
      <c r="AS124" s="103"/>
      <c r="AT124" s="103"/>
      <c r="AU124" s="100"/>
      <c r="AV124" s="100"/>
      <c r="AW124" s="103">
        <f t="shared" si="117"/>
        <v>0</v>
      </c>
      <c r="AX124" s="103"/>
      <c r="AY124" s="100"/>
      <c r="AZ124" s="100"/>
      <c r="BA124" s="103">
        <v>0</v>
      </c>
      <c r="BB124" s="103"/>
      <c r="BC124" s="100"/>
      <c r="BD124" s="100"/>
      <c r="BE124" s="103">
        <f t="shared" si="118"/>
        <v>0</v>
      </c>
      <c r="BF124" s="103"/>
      <c r="BG124" s="100"/>
      <c r="BH124" s="100"/>
      <c r="BI124" s="103">
        <f t="shared" si="119"/>
        <v>0</v>
      </c>
      <c r="BJ124" s="103"/>
      <c r="BK124" s="100"/>
      <c r="BL124" s="100"/>
      <c r="BM124" s="103">
        <f t="shared" si="120"/>
        <v>0</v>
      </c>
      <c r="BN124" s="103"/>
      <c r="BO124" s="100"/>
      <c r="BP124" s="100"/>
      <c r="BQ124" s="103">
        <f t="shared" si="121"/>
        <v>0</v>
      </c>
      <c r="BR124" s="103"/>
      <c r="BS124" s="100"/>
      <c r="BT124" s="100"/>
      <c r="BU124" s="103">
        <f t="shared" si="122"/>
        <v>0</v>
      </c>
      <c r="BV124" s="103" t="e">
        <f t="shared" si="130"/>
        <v>#DIV/0!</v>
      </c>
      <c r="BW124" s="100"/>
      <c r="BX124" s="100"/>
      <c r="BY124" s="103">
        <f t="shared" si="123"/>
        <v>0</v>
      </c>
      <c r="BZ124" s="103"/>
      <c r="CA124" s="100"/>
      <c r="CB124" s="100"/>
      <c r="CC124" s="103">
        <f t="shared" si="124"/>
        <v>0</v>
      </c>
      <c r="CD124" s="103"/>
      <c r="CE124" s="100"/>
      <c r="CF124" s="100"/>
      <c r="CG124" s="103">
        <f t="shared" si="125"/>
        <v>0</v>
      </c>
      <c r="CH124" s="103"/>
      <c r="CI124" s="100"/>
      <c r="CJ124" s="100"/>
      <c r="CK124" s="103">
        <f t="shared" si="126"/>
        <v>0</v>
      </c>
      <c r="CL124" s="139"/>
      <c r="CM124" s="139"/>
      <c r="CN124" s="139"/>
      <c r="CO124" s="139">
        <v>0</v>
      </c>
      <c r="CP124" s="139"/>
      <c r="CQ124" s="14"/>
      <c r="CR124" s="14"/>
      <c r="CS124" s="167">
        <f>CR124-CQ124</f>
        <v>0</v>
      </c>
      <c r="CT124" s="168"/>
      <c r="CU124" s="13"/>
      <c r="CV124" s="13"/>
      <c r="CW124" s="167"/>
      <c r="CX124" s="168"/>
      <c r="CY124" s="13"/>
      <c r="CZ124" s="13"/>
      <c r="DA124" s="167">
        <f t="shared" si="127"/>
        <v>0</v>
      </c>
      <c r="DB124" s="168"/>
    </row>
    <row r="125" spans="1:106" ht="14.25" hidden="1" customHeight="1">
      <c r="A125" s="213"/>
      <c r="B125" s="213" t="s">
        <v>323</v>
      </c>
      <c r="C125" s="138"/>
      <c r="D125" s="100">
        <f t="shared" si="106"/>
        <v>0</v>
      </c>
      <c r="E125" s="160">
        <f>I125+M125+Q125+U125+Y125+AJ125+AN125+AR125+AV125+BD125+BH125+BX125+CF125+CJ125+CN125+CR125+CV125+CZ125+AZ125+BL125+BT125+BP125</f>
        <v>0</v>
      </c>
      <c r="F125" s="109">
        <f t="shared" ref="F125:F140" si="132">E125-D125</f>
        <v>0</v>
      </c>
      <c r="G125" s="109" t="e">
        <f t="shared" si="128"/>
        <v>#DIV/0!</v>
      </c>
      <c r="H125" s="100"/>
      <c r="I125" s="100"/>
      <c r="J125" s="103">
        <f t="shared" si="113"/>
        <v>0</v>
      </c>
      <c r="K125" s="103" t="e">
        <f t="shared" si="131"/>
        <v>#DIV/0!</v>
      </c>
      <c r="L125" s="100"/>
      <c r="M125" s="100"/>
      <c r="N125" s="103">
        <f t="shared" si="109"/>
        <v>0</v>
      </c>
      <c r="O125" s="103"/>
      <c r="P125" s="100"/>
      <c r="Q125" s="100"/>
      <c r="R125" s="103">
        <f t="shared" si="110"/>
        <v>0</v>
      </c>
      <c r="S125" s="103"/>
      <c r="T125" s="100"/>
      <c r="U125" s="100"/>
      <c r="V125" s="103">
        <f t="shared" si="111"/>
        <v>0</v>
      </c>
      <c r="W125" s="103"/>
      <c r="X125" s="100">
        <f t="shared" si="107"/>
        <v>0</v>
      </c>
      <c r="Y125" s="100">
        <f t="shared" si="107"/>
        <v>0</v>
      </c>
      <c r="Z125" s="103">
        <f t="shared" si="114"/>
        <v>0</v>
      </c>
      <c r="AA125" s="103"/>
      <c r="AB125" s="100"/>
      <c r="AC125" s="100"/>
      <c r="AD125" s="103">
        <f t="shared" si="115"/>
        <v>0</v>
      </c>
      <c r="AE125" s="103"/>
      <c r="AF125" s="100"/>
      <c r="AG125" s="100"/>
      <c r="AH125" s="103"/>
      <c r="AI125" s="100"/>
      <c r="AJ125" s="100"/>
      <c r="AK125" s="103">
        <f t="shared" si="116"/>
        <v>0</v>
      </c>
      <c r="AL125" s="103"/>
      <c r="AM125" s="100"/>
      <c r="AN125" s="100"/>
      <c r="AO125" s="103">
        <f t="shared" si="112"/>
        <v>0</v>
      </c>
      <c r="AP125" s="103"/>
      <c r="AQ125" s="103"/>
      <c r="AR125" s="103"/>
      <c r="AS125" s="103">
        <f>AR125-AQ125</f>
        <v>0</v>
      </c>
      <c r="AT125" s="103"/>
      <c r="AU125" s="100"/>
      <c r="AV125" s="100"/>
      <c r="AW125" s="103">
        <f t="shared" si="117"/>
        <v>0</v>
      </c>
      <c r="AX125" s="103"/>
      <c r="AY125" s="100"/>
      <c r="AZ125" s="100"/>
      <c r="BA125" s="103">
        <v>0</v>
      </c>
      <c r="BB125" s="103"/>
      <c r="BC125" s="100"/>
      <c r="BD125" s="100"/>
      <c r="BE125" s="103">
        <f t="shared" si="118"/>
        <v>0</v>
      </c>
      <c r="BF125" s="103"/>
      <c r="BG125" s="100"/>
      <c r="BH125" s="100"/>
      <c r="BI125" s="103">
        <f t="shared" si="119"/>
        <v>0</v>
      </c>
      <c r="BJ125" s="103"/>
      <c r="BK125" s="100"/>
      <c r="BL125" s="100"/>
      <c r="BM125" s="103">
        <f t="shared" si="120"/>
        <v>0</v>
      </c>
      <c r="BN125" s="103"/>
      <c r="BO125" s="100">
        <v>51.61</v>
      </c>
      <c r="BP125" s="100"/>
      <c r="BQ125" s="103">
        <f t="shared" si="121"/>
        <v>-51.61</v>
      </c>
      <c r="BR125" s="103"/>
      <c r="BS125" s="100"/>
      <c r="BT125" s="100"/>
      <c r="BU125" s="103">
        <f t="shared" si="122"/>
        <v>0</v>
      </c>
      <c r="BV125" s="103" t="e">
        <f t="shared" si="130"/>
        <v>#DIV/0!</v>
      </c>
      <c r="BW125" s="100"/>
      <c r="BX125" s="100"/>
      <c r="BY125" s="103">
        <f t="shared" si="123"/>
        <v>0</v>
      </c>
      <c r="BZ125" s="103"/>
      <c r="CA125" s="100"/>
      <c r="CB125" s="100"/>
      <c r="CC125" s="103">
        <f t="shared" si="124"/>
        <v>0</v>
      </c>
      <c r="CD125" s="103"/>
      <c r="CE125" s="100"/>
      <c r="CF125" s="100"/>
      <c r="CG125" s="103">
        <f t="shared" si="125"/>
        <v>0</v>
      </c>
      <c r="CH125" s="103"/>
      <c r="CI125" s="100"/>
      <c r="CJ125" s="100"/>
      <c r="CK125" s="103">
        <f t="shared" si="126"/>
        <v>0</v>
      </c>
      <c r="CL125" s="139"/>
      <c r="CM125" s="139"/>
      <c r="CN125" s="139"/>
      <c r="CO125" s="139">
        <v>0</v>
      </c>
      <c r="CP125" s="139"/>
      <c r="CQ125" s="14"/>
      <c r="CR125" s="14"/>
      <c r="CS125" s="167">
        <f>CR125-CQ125</f>
        <v>0</v>
      </c>
      <c r="CT125" s="168"/>
      <c r="CU125" s="13"/>
      <c r="CV125" s="13"/>
      <c r="CW125" s="167"/>
      <c r="CX125" s="168"/>
      <c r="CY125" s="13"/>
      <c r="CZ125" s="13"/>
      <c r="DA125" s="167">
        <f t="shared" si="127"/>
        <v>0</v>
      </c>
      <c r="DB125" s="168"/>
    </row>
    <row r="126" spans="1:106" ht="14.25" customHeight="1">
      <c r="A126" s="213"/>
      <c r="B126" s="213" t="s">
        <v>324</v>
      </c>
      <c r="C126" s="138">
        <v>0</v>
      </c>
      <c r="D126" s="100">
        <f t="shared" si="106"/>
        <v>1197.2359999999999</v>
      </c>
      <c r="E126" s="100">
        <f t="shared" si="106"/>
        <v>499.90800000000002</v>
      </c>
      <c r="F126" s="109">
        <f t="shared" si="132"/>
        <v>-697.32799999999986</v>
      </c>
      <c r="G126" s="109">
        <f t="shared" si="128"/>
        <v>0.41755176088924828</v>
      </c>
      <c r="H126" s="100">
        <v>0.93600000000000005</v>
      </c>
      <c r="I126" s="100"/>
      <c r="J126" s="103">
        <f t="shared" si="113"/>
        <v>-0.93600000000000005</v>
      </c>
      <c r="K126" s="103">
        <f t="shared" si="131"/>
        <v>0</v>
      </c>
      <c r="L126" s="100"/>
      <c r="M126" s="100"/>
      <c r="N126" s="103">
        <f t="shared" si="109"/>
        <v>0</v>
      </c>
      <c r="O126" s="103"/>
      <c r="P126" s="100"/>
      <c r="Q126" s="100"/>
      <c r="R126" s="103">
        <f t="shared" si="110"/>
        <v>0</v>
      </c>
      <c r="S126" s="103"/>
      <c r="T126" s="100"/>
      <c r="U126" s="100"/>
      <c r="V126" s="103">
        <f t="shared" si="111"/>
        <v>0</v>
      </c>
      <c r="W126" s="103"/>
      <c r="X126" s="100">
        <f t="shared" si="107"/>
        <v>0</v>
      </c>
      <c r="Y126" s="100">
        <f t="shared" si="107"/>
        <v>0</v>
      </c>
      <c r="Z126" s="103">
        <f t="shared" si="114"/>
        <v>0</v>
      </c>
      <c r="AA126" s="103"/>
      <c r="AB126" s="100"/>
      <c r="AC126" s="100"/>
      <c r="AD126" s="103"/>
      <c r="AE126" s="103"/>
      <c r="AF126" s="100"/>
      <c r="AG126" s="100"/>
      <c r="AH126" s="103"/>
      <c r="AI126" s="100"/>
      <c r="AJ126" s="100"/>
      <c r="AK126" s="103">
        <f t="shared" si="116"/>
        <v>0</v>
      </c>
      <c r="AL126" s="103"/>
      <c r="AM126" s="100"/>
      <c r="AN126" s="100"/>
      <c r="AO126" s="103">
        <f t="shared" si="112"/>
        <v>0</v>
      </c>
      <c r="AP126" s="103"/>
      <c r="AQ126" s="103"/>
      <c r="AR126" s="103"/>
      <c r="AS126" s="103"/>
      <c r="AT126" s="103"/>
      <c r="AU126" s="100"/>
      <c r="AV126" s="100"/>
      <c r="AW126" s="103">
        <f t="shared" si="117"/>
        <v>0</v>
      </c>
      <c r="AX126" s="103"/>
      <c r="AY126" s="100"/>
      <c r="AZ126" s="100"/>
      <c r="BA126" s="103">
        <v>0</v>
      </c>
      <c r="BB126" s="103"/>
      <c r="BC126" s="100"/>
      <c r="BD126" s="100"/>
      <c r="BE126" s="103">
        <f t="shared" si="118"/>
        <v>0</v>
      </c>
      <c r="BF126" s="103"/>
      <c r="BG126" s="100"/>
      <c r="BH126" s="100"/>
      <c r="BI126" s="103">
        <f t="shared" si="119"/>
        <v>0</v>
      </c>
      <c r="BJ126" s="103"/>
      <c r="BK126" s="100"/>
      <c r="BL126" s="100"/>
      <c r="BM126" s="103">
        <f t="shared" si="120"/>
        <v>0</v>
      </c>
      <c r="BN126" s="103"/>
      <c r="BO126" s="100"/>
      <c r="BP126" s="100"/>
      <c r="BQ126" s="103">
        <f t="shared" si="121"/>
        <v>0</v>
      </c>
      <c r="BR126" s="103"/>
      <c r="BS126" s="100"/>
      <c r="BT126" s="100"/>
      <c r="BU126" s="103">
        <f t="shared" si="122"/>
        <v>0</v>
      </c>
      <c r="BV126" s="103" t="e">
        <f t="shared" si="130"/>
        <v>#DIV/0!</v>
      </c>
      <c r="BW126" s="100"/>
      <c r="BX126" s="100"/>
      <c r="BY126" s="103">
        <f t="shared" si="123"/>
        <v>0</v>
      </c>
      <c r="BZ126" s="103"/>
      <c r="CA126" s="100"/>
      <c r="CB126" s="100"/>
      <c r="CC126" s="103">
        <f t="shared" si="124"/>
        <v>0</v>
      </c>
      <c r="CD126" s="103"/>
      <c r="CE126" s="100">
        <v>1196.3</v>
      </c>
      <c r="CF126" s="100">
        <v>499.90800000000002</v>
      </c>
      <c r="CG126" s="103">
        <f t="shared" si="125"/>
        <v>-696.39199999999994</v>
      </c>
      <c r="CH126" s="103"/>
      <c r="CI126" s="100"/>
      <c r="CJ126" s="100"/>
      <c r="CK126" s="103">
        <f t="shared" si="126"/>
        <v>0</v>
      </c>
      <c r="CL126" s="139"/>
      <c r="CM126" s="139"/>
      <c r="CN126" s="139"/>
      <c r="CO126" s="139">
        <v>0</v>
      </c>
      <c r="CP126" s="139"/>
      <c r="CQ126" s="14"/>
      <c r="CR126" s="14"/>
      <c r="CS126" s="167"/>
      <c r="CT126" s="168"/>
      <c r="CU126" s="13"/>
      <c r="CV126" s="13"/>
      <c r="CW126" s="167"/>
      <c r="CX126" s="168"/>
      <c r="CY126" s="13"/>
      <c r="CZ126" s="13"/>
      <c r="DA126" s="167">
        <f t="shared" si="127"/>
        <v>0</v>
      </c>
      <c r="DB126" s="168"/>
    </row>
    <row r="127" spans="1:106" ht="14.25" hidden="1" customHeight="1">
      <c r="A127" s="213"/>
      <c r="B127" s="219" t="s">
        <v>325</v>
      </c>
      <c r="C127" s="138"/>
      <c r="D127" s="100">
        <f t="shared" si="106"/>
        <v>0</v>
      </c>
      <c r="E127" s="160">
        <f t="shared" si="106"/>
        <v>0</v>
      </c>
      <c r="F127" s="109">
        <f t="shared" si="132"/>
        <v>0</v>
      </c>
      <c r="G127" s="109" t="e">
        <f t="shared" si="128"/>
        <v>#DIV/0!</v>
      </c>
      <c r="H127" s="100"/>
      <c r="I127" s="100"/>
      <c r="J127" s="103">
        <f t="shared" si="113"/>
        <v>0</v>
      </c>
      <c r="K127" s="103" t="e">
        <f t="shared" si="131"/>
        <v>#DIV/0!</v>
      </c>
      <c r="L127" s="100"/>
      <c r="M127" s="100"/>
      <c r="N127" s="103">
        <f t="shared" si="109"/>
        <v>0</v>
      </c>
      <c r="O127" s="103"/>
      <c r="P127" s="100"/>
      <c r="Q127" s="100"/>
      <c r="R127" s="103">
        <f t="shared" si="110"/>
        <v>0</v>
      </c>
      <c r="S127" s="103" t="e">
        <f>Q127/P127</f>
        <v>#DIV/0!</v>
      </c>
      <c r="T127" s="100"/>
      <c r="U127" s="100"/>
      <c r="V127" s="103">
        <f t="shared" si="111"/>
        <v>0</v>
      </c>
      <c r="W127" s="103"/>
      <c r="X127" s="100">
        <f t="shared" si="107"/>
        <v>0</v>
      </c>
      <c r="Y127" s="100">
        <f t="shared" si="107"/>
        <v>0</v>
      </c>
      <c r="Z127" s="103">
        <f t="shared" si="114"/>
        <v>0</v>
      </c>
      <c r="AA127" s="103"/>
      <c r="AB127" s="100"/>
      <c r="AC127" s="100"/>
      <c r="AD127" s="103">
        <f t="shared" ref="AD127:AD137" si="133">AC127-AB127</f>
        <v>0</v>
      </c>
      <c r="AE127" s="103"/>
      <c r="AF127" s="100"/>
      <c r="AG127" s="100"/>
      <c r="AH127" s="103"/>
      <c r="AI127" s="100"/>
      <c r="AJ127" s="100"/>
      <c r="AK127" s="103">
        <f t="shared" si="116"/>
        <v>0</v>
      </c>
      <c r="AL127" s="103"/>
      <c r="AM127" s="100"/>
      <c r="AN127" s="100"/>
      <c r="AO127" s="103">
        <f t="shared" si="112"/>
        <v>0</v>
      </c>
      <c r="AP127" s="103"/>
      <c r="AQ127" s="103"/>
      <c r="AR127" s="103"/>
      <c r="AS127" s="103"/>
      <c r="AT127" s="103"/>
      <c r="AU127" s="100"/>
      <c r="AV127" s="100"/>
      <c r="AW127" s="103">
        <f t="shared" si="117"/>
        <v>0</v>
      </c>
      <c r="AX127" s="103"/>
      <c r="AY127" s="100"/>
      <c r="AZ127" s="100"/>
      <c r="BA127" s="103">
        <v>0</v>
      </c>
      <c r="BB127" s="103"/>
      <c r="BC127" s="100"/>
      <c r="BD127" s="100"/>
      <c r="BE127" s="103">
        <f t="shared" si="118"/>
        <v>0</v>
      </c>
      <c r="BF127" s="103"/>
      <c r="BG127" s="100"/>
      <c r="BH127" s="100"/>
      <c r="BI127" s="103">
        <f t="shared" si="119"/>
        <v>0</v>
      </c>
      <c r="BJ127" s="103"/>
      <c r="BK127" s="100"/>
      <c r="BL127" s="100"/>
      <c r="BM127" s="103">
        <f t="shared" si="120"/>
        <v>0</v>
      </c>
      <c r="BN127" s="103"/>
      <c r="BO127" s="100"/>
      <c r="BP127" s="100"/>
      <c r="BQ127" s="103">
        <f t="shared" si="121"/>
        <v>0</v>
      </c>
      <c r="BR127" s="103"/>
      <c r="BS127" s="100"/>
      <c r="BT127" s="100"/>
      <c r="BU127" s="103">
        <f t="shared" si="122"/>
        <v>0</v>
      </c>
      <c r="BV127" s="103" t="e">
        <f t="shared" si="130"/>
        <v>#DIV/0!</v>
      </c>
      <c r="BW127" s="100"/>
      <c r="BX127" s="100"/>
      <c r="BY127" s="103">
        <f t="shared" si="123"/>
        <v>0</v>
      </c>
      <c r="BZ127" s="103"/>
      <c r="CA127" s="100"/>
      <c r="CB127" s="100"/>
      <c r="CC127" s="103">
        <f t="shared" si="124"/>
        <v>0</v>
      </c>
      <c r="CD127" s="103"/>
      <c r="CE127" s="100"/>
      <c r="CF127" s="100"/>
      <c r="CG127" s="103">
        <f t="shared" si="125"/>
        <v>0</v>
      </c>
      <c r="CH127" s="103"/>
      <c r="CI127" s="100"/>
      <c r="CJ127" s="100"/>
      <c r="CK127" s="103">
        <f t="shared" si="126"/>
        <v>0</v>
      </c>
      <c r="CL127" s="139"/>
      <c r="CM127" s="139"/>
      <c r="CN127" s="139"/>
      <c r="CO127" s="139">
        <v>0</v>
      </c>
      <c r="CP127" s="139"/>
      <c r="CQ127" s="14"/>
      <c r="CR127" s="14"/>
      <c r="CS127" s="167">
        <f t="shared" ref="CS127:CS139" si="134">CR127-CQ127</f>
        <v>0</v>
      </c>
      <c r="CT127" s="168"/>
      <c r="CU127" s="13"/>
      <c r="CV127" s="13"/>
      <c r="CW127" s="167"/>
      <c r="CX127" s="168"/>
      <c r="CY127" s="13"/>
      <c r="CZ127" s="13"/>
      <c r="DA127" s="167">
        <f t="shared" si="127"/>
        <v>0</v>
      </c>
      <c r="DB127" s="168"/>
    </row>
    <row r="128" spans="1:106" ht="14.25" customHeight="1">
      <c r="A128" s="213"/>
      <c r="B128" s="219" t="s">
        <v>477</v>
      </c>
      <c r="C128" s="138"/>
      <c r="D128" s="100">
        <f t="shared" si="106"/>
        <v>0</v>
      </c>
      <c r="E128" s="160">
        <f t="shared" si="106"/>
        <v>43.155999999999999</v>
      </c>
      <c r="F128" s="109">
        <f t="shared" si="132"/>
        <v>43.155999999999999</v>
      </c>
      <c r="G128" s="109" t="e">
        <f t="shared" si="128"/>
        <v>#DIV/0!</v>
      </c>
      <c r="H128" s="100"/>
      <c r="I128" s="100"/>
      <c r="J128" s="103">
        <f t="shared" si="113"/>
        <v>0</v>
      </c>
      <c r="K128" s="103" t="e">
        <f t="shared" si="131"/>
        <v>#DIV/0!</v>
      </c>
      <c r="L128" s="100"/>
      <c r="M128" s="100"/>
      <c r="N128" s="103">
        <f t="shared" si="109"/>
        <v>0</v>
      </c>
      <c r="O128" s="103"/>
      <c r="P128" s="100"/>
      <c r="Q128" s="100"/>
      <c r="R128" s="103">
        <f t="shared" si="110"/>
        <v>0</v>
      </c>
      <c r="S128" s="103" t="e">
        <f>Q128/P128</f>
        <v>#DIV/0!</v>
      </c>
      <c r="T128" s="100"/>
      <c r="U128" s="100"/>
      <c r="V128" s="103">
        <f t="shared" si="111"/>
        <v>0</v>
      </c>
      <c r="W128" s="103" t="e">
        <f>U128/T128</f>
        <v>#DIV/0!</v>
      </c>
      <c r="X128" s="100">
        <f t="shared" si="107"/>
        <v>0</v>
      </c>
      <c r="Y128" s="100">
        <f t="shared" si="107"/>
        <v>0</v>
      </c>
      <c r="Z128" s="103">
        <f t="shared" si="114"/>
        <v>0</v>
      </c>
      <c r="AA128" s="103" t="e">
        <f>Y128/X128</f>
        <v>#DIV/0!</v>
      </c>
      <c r="AB128" s="100"/>
      <c r="AC128" s="100"/>
      <c r="AD128" s="103">
        <f t="shared" si="133"/>
        <v>0</v>
      </c>
      <c r="AE128" s="103" t="e">
        <f>AC128/AB128</f>
        <v>#DIV/0!</v>
      </c>
      <c r="AF128" s="100"/>
      <c r="AG128" s="100"/>
      <c r="AH128" s="103">
        <f>AG128-AF128</f>
        <v>0</v>
      </c>
      <c r="AI128" s="100"/>
      <c r="AJ128" s="100"/>
      <c r="AK128" s="103">
        <f t="shared" si="116"/>
        <v>0</v>
      </c>
      <c r="AL128" s="103" t="e">
        <f>AJ128/AI128</f>
        <v>#DIV/0!</v>
      </c>
      <c r="AM128" s="100"/>
      <c r="AN128" s="100"/>
      <c r="AO128" s="103">
        <f t="shared" si="112"/>
        <v>0</v>
      </c>
      <c r="AP128" s="103"/>
      <c r="AQ128" s="103"/>
      <c r="AR128" s="103"/>
      <c r="AS128" s="103"/>
      <c r="AT128" s="103"/>
      <c r="AU128" s="100"/>
      <c r="AV128" s="100"/>
      <c r="AW128" s="103">
        <f t="shared" si="117"/>
        <v>0</v>
      </c>
      <c r="AX128" s="103"/>
      <c r="AY128" s="100"/>
      <c r="AZ128" s="100"/>
      <c r="BA128" s="103">
        <v>0</v>
      </c>
      <c r="BB128" s="103"/>
      <c r="BC128" s="100"/>
      <c r="BD128" s="100"/>
      <c r="BE128" s="103">
        <f t="shared" si="118"/>
        <v>0</v>
      </c>
      <c r="BF128" s="103"/>
      <c r="BG128" s="100"/>
      <c r="BH128" s="100"/>
      <c r="BI128" s="103">
        <f t="shared" si="119"/>
        <v>0</v>
      </c>
      <c r="BJ128" s="103"/>
      <c r="BK128" s="100"/>
      <c r="BL128" s="100">
        <v>43.155999999999999</v>
      </c>
      <c r="BM128" s="103">
        <f t="shared" si="120"/>
        <v>43.155999999999999</v>
      </c>
      <c r="BN128" s="103"/>
      <c r="BO128" s="100"/>
      <c r="BP128" s="100"/>
      <c r="BQ128" s="103">
        <f t="shared" si="121"/>
        <v>0</v>
      </c>
      <c r="BR128" s="103"/>
      <c r="BS128" s="100"/>
      <c r="BT128" s="100"/>
      <c r="BU128" s="103">
        <f t="shared" si="122"/>
        <v>0</v>
      </c>
      <c r="BV128" s="103"/>
      <c r="BW128" s="100"/>
      <c r="BX128" s="100"/>
      <c r="BY128" s="103">
        <f t="shared" si="123"/>
        <v>0</v>
      </c>
      <c r="BZ128" s="103" t="e">
        <f>BX128/BW128</f>
        <v>#DIV/0!</v>
      </c>
      <c r="CA128" s="100"/>
      <c r="CB128" s="100"/>
      <c r="CC128" s="103">
        <f t="shared" si="124"/>
        <v>0</v>
      </c>
      <c r="CD128" s="103"/>
      <c r="CE128" s="100"/>
      <c r="CF128" s="100"/>
      <c r="CG128" s="103">
        <f t="shared" si="125"/>
        <v>0</v>
      </c>
      <c r="CH128" s="103"/>
      <c r="CI128" s="100"/>
      <c r="CJ128" s="100"/>
      <c r="CK128" s="103">
        <f t="shared" si="126"/>
        <v>0</v>
      </c>
      <c r="CL128" s="139"/>
      <c r="CM128" s="139"/>
      <c r="CN128" s="139"/>
      <c r="CO128" s="139">
        <v>0</v>
      </c>
      <c r="CP128" s="139"/>
      <c r="CQ128" s="14"/>
      <c r="CR128" s="14"/>
      <c r="CS128" s="167">
        <f t="shared" si="134"/>
        <v>0</v>
      </c>
      <c r="CT128" s="168" t="e">
        <f t="shared" ref="CT128:CT137" si="135">CR128/CQ128</f>
        <v>#DIV/0!</v>
      </c>
      <c r="CU128" s="13"/>
      <c r="CV128" s="13"/>
      <c r="CW128" s="167">
        <f t="shared" ref="CW128:CW139" si="136">CV128-CU128</f>
        <v>0</v>
      </c>
      <c r="CX128" s="168" t="e">
        <f t="shared" ref="CX128:CX137" si="137">CV128/CU128</f>
        <v>#DIV/0!</v>
      </c>
      <c r="CY128" s="13"/>
      <c r="CZ128" s="13"/>
      <c r="DA128" s="167">
        <f t="shared" si="127"/>
        <v>0</v>
      </c>
      <c r="DB128" s="168" t="e">
        <f t="shared" ref="DB128:DB137" si="138">CZ128/CY128</f>
        <v>#DIV/0!</v>
      </c>
    </row>
    <row r="129" spans="1:106" ht="14.25" hidden="1" customHeight="1">
      <c r="A129" s="213"/>
      <c r="B129" s="219" t="s">
        <v>326</v>
      </c>
      <c r="C129" s="138"/>
      <c r="D129" s="100">
        <f t="shared" si="106"/>
        <v>0</v>
      </c>
      <c r="E129" s="160">
        <f>I129+M129+Q129+U129+Y129+AJ129+AN129+AR129+AV129+BD129+BH129+BX129+CF129+CJ129+CN129+CR129+CV129+CZ129+AZ129+BL129+BT129+BP129</f>
        <v>0</v>
      </c>
      <c r="F129" s="109">
        <f t="shared" si="132"/>
        <v>0</v>
      </c>
      <c r="G129" s="109"/>
      <c r="H129" s="100"/>
      <c r="I129" s="100"/>
      <c r="J129" s="103">
        <f t="shared" si="113"/>
        <v>0</v>
      </c>
      <c r="K129" s="103"/>
      <c r="L129" s="100"/>
      <c r="M129" s="100"/>
      <c r="N129" s="103">
        <f t="shared" si="109"/>
        <v>0</v>
      </c>
      <c r="O129" s="103"/>
      <c r="P129" s="100"/>
      <c r="Q129" s="100"/>
      <c r="R129" s="103">
        <f t="shared" si="110"/>
        <v>0</v>
      </c>
      <c r="S129" s="103"/>
      <c r="T129" s="100"/>
      <c r="U129" s="100"/>
      <c r="V129" s="103">
        <f t="shared" si="111"/>
        <v>0</v>
      </c>
      <c r="W129" s="103"/>
      <c r="X129" s="100">
        <f t="shared" si="107"/>
        <v>0</v>
      </c>
      <c r="Y129" s="100">
        <f t="shared" si="107"/>
        <v>0</v>
      </c>
      <c r="Z129" s="103">
        <f t="shared" si="114"/>
        <v>0</v>
      </c>
      <c r="AA129" s="103"/>
      <c r="AB129" s="100"/>
      <c r="AC129" s="100"/>
      <c r="AD129" s="103">
        <f t="shared" si="133"/>
        <v>0</v>
      </c>
      <c r="AE129" s="103"/>
      <c r="AF129" s="100"/>
      <c r="AG129" s="100"/>
      <c r="AH129" s="103">
        <f>AG129-AF129</f>
        <v>0</v>
      </c>
      <c r="AI129" s="100"/>
      <c r="AJ129" s="100"/>
      <c r="AK129" s="103">
        <f t="shared" si="116"/>
        <v>0</v>
      </c>
      <c r="AL129" s="103"/>
      <c r="AM129" s="100"/>
      <c r="AN129" s="100"/>
      <c r="AO129" s="103">
        <f t="shared" si="112"/>
        <v>0</v>
      </c>
      <c r="AP129" s="103"/>
      <c r="AQ129" s="103"/>
      <c r="AR129" s="103"/>
      <c r="AS129" s="103"/>
      <c r="AT129" s="103"/>
      <c r="AU129" s="100"/>
      <c r="AV129" s="100"/>
      <c r="AW129" s="103">
        <f t="shared" si="117"/>
        <v>0</v>
      </c>
      <c r="AX129" s="103"/>
      <c r="AY129" s="100"/>
      <c r="AZ129" s="100"/>
      <c r="BA129" s="103">
        <v>0</v>
      </c>
      <c r="BB129" s="103"/>
      <c r="BC129" s="100"/>
      <c r="BD129" s="100"/>
      <c r="BE129" s="103">
        <f t="shared" si="118"/>
        <v>0</v>
      </c>
      <c r="BF129" s="103"/>
      <c r="BG129" s="100"/>
      <c r="BH129" s="100"/>
      <c r="BI129" s="103">
        <f t="shared" si="119"/>
        <v>0</v>
      </c>
      <c r="BJ129" s="103"/>
      <c r="BK129" s="100"/>
      <c r="BL129" s="100"/>
      <c r="BM129" s="103">
        <f t="shared" si="120"/>
        <v>0</v>
      </c>
      <c r="BN129" s="103"/>
      <c r="BO129" s="100"/>
      <c r="BP129" s="100"/>
      <c r="BQ129" s="103">
        <f t="shared" si="121"/>
        <v>0</v>
      </c>
      <c r="BR129" s="103"/>
      <c r="BS129" s="100"/>
      <c r="BT129" s="100"/>
      <c r="BU129" s="103">
        <f t="shared" si="122"/>
        <v>0</v>
      </c>
      <c r="BV129" s="103"/>
      <c r="BW129" s="100"/>
      <c r="BX129" s="100"/>
      <c r="BY129" s="103">
        <f t="shared" si="123"/>
        <v>0</v>
      </c>
      <c r="BZ129" s="103"/>
      <c r="CA129" s="100"/>
      <c r="CB129" s="100"/>
      <c r="CC129" s="103">
        <f t="shared" si="124"/>
        <v>0</v>
      </c>
      <c r="CD129" s="103"/>
      <c r="CE129" s="100"/>
      <c r="CF129" s="100"/>
      <c r="CG129" s="103">
        <f t="shared" si="125"/>
        <v>0</v>
      </c>
      <c r="CH129" s="103"/>
      <c r="CI129" s="100"/>
      <c r="CJ129" s="100"/>
      <c r="CK129" s="103">
        <f t="shared" si="126"/>
        <v>0</v>
      </c>
      <c r="CL129" s="139"/>
      <c r="CM129" s="139"/>
      <c r="CN129" s="139"/>
      <c r="CO129" s="139">
        <v>0</v>
      </c>
      <c r="CP129" s="139"/>
      <c r="CQ129" s="14"/>
      <c r="CR129" s="14"/>
      <c r="CS129" s="167">
        <f t="shared" si="134"/>
        <v>0</v>
      </c>
      <c r="CT129" s="168" t="e">
        <f t="shared" si="135"/>
        <v>#DIV/0!</v>
      </c>
      <c r="CU129" s="13"/>
      <c r="CV129" s="13"/>
      <c r="CW129" s="167">
        <f t="shared" si="136"/>
        <v>0</v>
      </c>
      <c r="CX129" s="168" t="e">
        <f t="shared" si="137"/>
        <v>#DIV/0!</v>
      </c>
      <c r="CY129" s="13"/>
      <c r="CZ129" s="13"/>
      <c r="DA129" s="167">
        <f t="shared" si="127"/>
        <v>0</v>
      </c>
      <c r="DB129" s="168" t="e">
        <f t="shared" si="138"/>
        <v>#DIV/0!</v>
      </c>
    </row>
    <row r="130" spans="1:106" ht="14.25" hidden="1" customHeight="1">
      <c r="A130" s="213"/>
      <c r="B130" s="219" t="s">
        <v>478</v>
      </c>
      <c r="C130" s="138"/>
      <c r="D130" s="100">
        <f t="shared" si="106"/>
        <v>0</v>
      </c>
      <c r="E130" s="160">
        <f t="shared" si="106"/>
        <v>0</v>
      </c>
      <c r="F130" s="109">
        <f t="shared" si="132"/>
        <v>0</v>
      </c>
      <c r="G130" s="109" t="e">
        <f t="shared" ref="G130:G140" si="139">E130/D130</f>
        <v>#DIV/0!</v>
      </c>
      <c r="H130" s="100"/>
      <c r="I130" s="100"/>
      <c r="J130" s="103">
        <f t="shared" si="113"/>
        <v>0</v>
      </c>
      <c r="K130" s="103"/>
      <c r="L130" s="100"/>
      <c r="M130" s="100"/>
      <c r="N130" s="103"/>
      <c r="O130" s="103"/>
      <c r="P130" s="100"/>
      <c r="Q130" s="100"/>
      <c r="R130" s="103"/>
      <c r="S130" s="103"/>
      <c r="T130" s="100"/>
      <c r="U130" s="100"/>
      <c r="V130" s="103"/>
      <c r="W130" s="103"/>
      <c r="X130" s="100"/>
      <c r="Y130" s="100"/>
      <c r="Z130" s="103"/>
      <c r="AA130" s="103"/>
      <c r="AB130" s="100"/>
      <c r="AC130" s="100"/>
      <c r="AD130" s="103">
        <f t="shared" si="133"/>
        <v>0</v>
      </c>
      <c r="AE130" s="103"/>
      <c r="AF130" s="100"/>
      <c r="AG130" s="100"/>
      <c r="AH130" s="103"/>
      <c r="AI130" s="100"/>
      <c r="AJ130" s="100"/>
      <c r="AK130" s="103"/>
      <c r="AL130" s="103"/>
      <c r="AM130" s="100"/>
      <c r="AN130" s="100"/>
      <c r="AO130" s="103">
        <f t="shared" si="112"/>
        <v>0</v>
      </c>
      <c r="AP130" s="103"/>
      <c r="AQ130" s="103"/>
      <c r="AR130" s="103"/>
      <c r="AS130" s="103"/>
      <c r="AT130" s="103"/>
      <c r="AU130" s="100"/>
      <c r="AV130" s="100"/>
      <c r="AW130" s="103">
        <f t="shared" si="117"/>
        <v>0</v>
      </c>
      <c r="AX130" s="103"/>
      <c r="AY130" s="100"/>
      <c r="AZ130" s="100"/>
      <c r="BA130" s="103">
        <f t="shared" ref="BA130:BA140" si="140">AZ130-AY130</f>
        <v>0</v>
      </c>
      <c r="BB130" s="103"/>
      <c r="BC130" s="100"/>
      <c r="BD130" s="100"/>
      <c r="BE130" s="103">
        <f t="shared" si="118"/>
        <v>0</v>
      </c>
      <c r="BF130" s="103"/>
      <c r="BG130" s="100"/>
      <c r="BH130" s="100"/>
      <c r="BI130" s="103">
        <f t="shared" si="119"/>
        <v>0</v>
      </c>
      <c r="BJ130" s="103"/>
      <c r="BK130" s="100"/>
      <c r="BL130" s="100"/>
      <c r="BM130" s="103">
        <f t="shared" si="120"/>
        <v>0</v>
      </c>
      <c r="BN130" s="103"/>
      <c r="BO130" s="100"/>
      <c r="BP130" s="100"/>
      <c r="BQ130" s="103">
        <f t="shared" si="121"/>
        <v>0</v>
      </c>
      <c r="BR130" s="103"/>
      <c r="BS130" s="100"/>
      <c r="BT130" s="100"/>
      <c r="BU130" s="103">
        <f t="shared" si="122"/>
        <v>0</v>
      </c>
      <c r="BV130" s="103"/>
      <c r="BW130" s="100"/>
      <c r="BX130" s="100"/>
      <c r="BY130" s="103">
        <f t="shared" si="123"/>
        <v>0</v>
      </c>
      <c r="BZ130" s="103" t="e">
        <f t="shared" ref="BZ130:BZ138" si="141">BX130/BW130</f>
        <v>#DIV/0!</v>
      </c>
      <c r="CA130" s="100"/>
      <c r="CB130" s="100"/>
      <c r="CC130" s="103">
        <f t="shared" si="124"/>
        <v>0</v>
      </c>
      <c r="CD130" s="103"/>
      <c r="CE130" s="152"/>
      <c r="CF130" s="152"/>
      <c r="CG130" s="103">
        <f t="shared" si="125"/>
        <v>0</v>
      </c>
      <c r="CH130" s="103"/>
      <c r="CI130" s="100"/>
      <c r="CJ130" s="100"/>
      <c r="CK130" s="103">
        <f t="shared" si="126"/>
        <v>0</v>
      </c>
      <c r="CL130" s="139"/>
      <c r="CM130" s="139"/>
      <c r="CN130" s="139"/>
      <c r="CO130" s="139">
        <f t="shared" ref="CO130:CO140" si="142">CN130-CM130</f>
        <v>0</v>
      </c>
      <c r="CP130" s="139"/>
      <c r="CQ130" s="14"/>
      <c r="CR130" s="14"/>
      <c r="CS130" s="167">
        <f t="shared" si="134"/>
        <v>0</v>
      </c>
      <c r="CT130" s="168" t="e">
        <f t="shared" si="135"/>
        <v>#DIV/0!</v>
      </c>
      <c r="CU130" s="13"/>
      <c r="CV130" s="13"/>
      <c r="CW130" s="167">
        <f t="shared" si="136"/>
        <v>0</v>
      </c>
      <c r="CX130" s="168" t="e">
        <f t="shared" si="137"/>
        <v>#DIV/0!</v>
      </c>
      <c r="CY130" s="13"/>
      <c r="CZ130" s="13"/>
      <c r="DA130" s="167">
        <f t="shared" si="127"/>
        <v>0</v>
      </c>
      <c r="DB130" s="168" t="e">
        <f t="shared" si="138"/>
        <v>#DIV/0!</v>
      </c>
    </row>
    <row r="131" spans="1:106" ht="14.25" hidden="1" customHeight="1">
      <c r="A131" s="213"/>
      <c r="B131" s="213" t="s">
        <v>479</v>
      </c>
      <c r="C131" s="138"/>
      <c r="D131" s="100">
        <f t="shared" si="106"/>
        <v>0</v>
      </c>
      <c r="E131" s="160">
        <f t="shared" si="106"/>
        <v>0</v>
      </c>
      <c r="F131" s="109">
        <f t="shared" si="132"/>
        <v>0</v>
      </c>
      <c r="G131" s="109" t="e">
        <f t="shared" si="139"/>
        <v>#DIV/0!</v>
      </c>
      <c r="H131" s="100"/>
      <c r="I131" s="100"/>
      <c r="J131" s="103">
        <f t="shared" si="113"/>
        <v>0</v>
      </c>
      <c r="K131" s="103"/>
      <c r="L131" s="100"/>
      <c r="M131" s="100"/>
      <c r="N131" s="103"/>
      <c r="O131" s="103"/>
      <c r="P131" s="100"/>
      <c r="Q131" s="100"/>
      <c r="R131" s="103"/>
      <c r="S131" s="103"/>
      <c r="T131" s="100"/>
      <c r="U131" s="100"/>
      <c r="V131" s="103"/>
      <c r="W131" s="103"/>
      <c r="X131" s="100"/>
      <c r="Y131" s="100"/>
      <c r="Z131" s="103"/>
      <c r="AA131" s="103"/>
      <c r="AB131" s="100"/>
      <c r="AC131" s="100"/>
      <c r="AD131" s="103">
        <f t="shared" si="133"/>
        <v>0</v>
      </c>
      <c r="AE131" s="103"/>
      <c r="AF131" s="100"/>
      <c r="AG131" s="100"/>
      <c r="AH131" s="103"/>
      <c r="AI131" s="100"/>
      <c r="AJ131" s="100"/>
      <c r="AK131" s="103"/>
      <c r="AL131" s="103"/>
      <c r="AM131" s="100"/>
      <c r="AN131" s="100"/>
      <c r="AO131" s="103">
        <f t="shared" si="112"/>
        <v>0</v>
      </c>
      <c r="AP131" s="103"/>
      <c r="AQ131" s="103"/>
      <c r="AR131" s="103"/>
      <c r="AS131" s="103"/>
      <c r="AT131" s="103"/>
      <c r="AU131" s="100"/>
      <c r="AV131" s="100"/>
      <c r="AW131" s="103">
        <f t="shared" si="117"/>
        <v>0</v>
      </c>
      <c r="AX131" s="103"/>
      <c r="AY131" s="100"/>
      <c r="AZ131" s="100"/>
      <c r="BA131" s="103">
        <f t="shared" si="140"/>
        <v>0</v>
      </c>
      <c r="BB131" s="103"/>
      <c r="BC131" s="100"/>
      <c r="BD131" s="100"/>
      <c r="BE131" s="103">
        <f t="shared" si="118"/>
        <v>0</v>
      </c>
      <c r="BF131" s="103"/>
      <c r="BG131" s="100"/>
      <c r="BH131" s="100"/>
      <c r="BI131" s="103">
        <f t="shared" si="119"/>
        <v>0</v>
      </c>
      <c r="BJ131" s="103"/>
      <c r="BK131" s="100"/>
      <c r="BL131" s="100"/>
      <c r="BM131" s="103">
        <f t="shared" si="120"/>
        <v>0</v>
      </c>
      <c r="BN131" s="103"/>
      <c r="BO131" s="100"/>
      <c r="BP131" s="100"/>
      <c r="BQ131" s="103">
        <f t="shared" si="121"/>
        <v>0</v>
      </c>
      <c r="BR131" s="103"/>
      <c r="BS131" s="100"/>
      <c r="BT131" s="100"/>
      <c r="BU131" s="103">
        <f t="shared" si="122"/>
        <v>0</v>
      </c>
      <c r="BV131" s="103"/>
      <c r="BW131" s="100"/>
      <c r="BX131" s="100"/>
      <c r="BY131" s="103">
        <f t="shared" si="123"/>
        <v>0</v>
      </c>
      <c r="BZ131" s="103" t="e">
        <f t="shared" si="141"/>
        <v>#DIV/0!</v>
      </c>
      <c r="CA131" s="100"/>
      <c r="CB131" s="100"/>
      <c r="CC131" s="103">
        <f t="shared" si="124"/>
        <v>0</v>
      </c>
      <c r="CD131" s="103"/>
      <c r="CE131" s="100"/>
      <c r="CF131" s="100"/>
      <c r="CG131" s="103">
        <f t="shared" si="125"/>
        <v>0</v>
      </c>
      <c r="CH131" s="103"/>
      <c r="CI131" s="100"/>
      <c r="CJ131" s="100"/>
      <c r="CK131" s="103">
        <f t="shared" si="126"/>
        <v>0</v>
      </c>
      <c r="CL131" s="139"/>
      <c r="CM131" s="139"/>
      <c r="CN131" s="139"/>
      <c r="CO131" s="139">
        <f t="shared" si="142"/>
        <v>0</v>
      </c>
      <c r="CP131" s="139"/>
      <c r="CQ131" s="14"/>
      <c r="CR131" s="14"/>
      <c r="CS131" s="167">
        <f t="shared" si="134"/>
        <v>0</v>
      </c>
      <c r="CT131" s="168" t="e">
        <f t="shared" si="135"/>
        <v>#DIV/0!</v>
      </c>
      <c r="CU131" s="13"/>
      <c r="CV131" s="13"/>
      <c r="CW131" s="167">
        <f t="shared" si="136"/>
        <v>0</v>
      </c>
      <c r="CX131" s="168" t="e">
        <f t="shared" si="137"/>
        <v>#DIV/0!</v>
      </c>
      <c r="CY131" s="13"/>
      <c r="CZ131" s="13"/>
      <c r="DA131" s="167">
        <f t="shared" si="127"/>
        <v>0</v>
      </c>
      <c r="DB131" s="168" t="e">
        <f t="shared" si="138"/>
        <v>#DIV/0!</v>
      </c>
    </row>
    <row r="132" spans="1:106" ht="14.25" hidden="1" customHeight="1">
      <c r="A132" s="213"/>
      <c r="B132" s="213" t="s">
        <v>511</v>
      </c>
      <c r="C132" s="138"/>
      <c r="D132" s="100">
        <f t="shared" si="106"/>
        <v>0</v>
      </c>
      <c r="E132" s="160">
        <f t="shared" si="106"/>
        <v>0</v>
      </c>
      <c r="F132" s="109">
        <f t="shared" si="132"/>
        <v>0</v>
      </c>
      <c r="G132" s="109" t="e">
        <f t="shared" si="139"/>
        <v>#DIV/0!</v>
      </c>
      <c r="H132" s="100"/>
      <c r="I132" s="100"/>
      <c r="J132" s="103">
        <f t="shared" si="113"/>
        <v>0</v>
      </c>
      <c r="K132" s="103"/>
      <c r="L132" s="100"/>
      <c r="M132" s="100"/>
      <c r="N132" s="103"/>
      <c r="O132" s="103"/>
      <c r="P132" s="100"/>
      <c r="Q132" s="100"/>
      <c r="R132" s="103"/>
      <c r="S132" s="103"/>
      <c r="T132" s="100"/>
      <c r="U132" s="100"/>
      <c r="V132" s="103"/>
      <c r="W132" s="103"/>
      <c r="X132" s="100"/>
      <c r="Y132" s="100"/>
      <c r="Z132" s="103"/>
      <c r="AA132" s="103"/>
      <c r="AB132" s="100"/>
      <c r="AC132" s="100"/>
      <c r="AD132" s="103">
        <f t="shared" si="133"/>
        <v>0</v>
      </c>
      <c r="AE132" s="103"/>
      <c r="AF132" s="100"/>
      <c r="AG132" s="100"/>
      <c r="AH132" s="103"/>
      <c r="AI132" s="100"/>
      <c r="AJ132" s="100"/>
      <c r="AK132" s="103"/>
      <c r="AL132" s="103"/>
      <c r="AM132" s="100"/>
      <c r="AN132" s="100"/>
      <c r="AO132" s="103">
        <f t="shared" si="112"/>
        <v>0</v>
      </c>
      <c r="AP132" s="103"/>
      <c r="AQ132" s="103"/>
      <c r="AR132" s="103"/>
      <c r="AS132" s="103"/>
      <c r="AT132" s="103"/>
      <c r="AU132" s="100"/>
      <c r="AV132" s="100"/>
      <c r="AW132" s="103">
        <f t="shared" si="117"/>
        <v>0</v>
      </c>
      <c r="AX132" s="103"/>
      <c r="AY132" s="100"/>
      <c r="AZ132" s="100"/>
      <c r="BA132" s="103">
        <f t="shared" si="140"/>
        <v>0</v>
      </c>
      <c r="BB132" s="103"/>
      <c r="BC132" s="100"/>
      <c r="BD132" s="100"/>
      <c r="BE132" s="103">
        <f t="shared" si="118"/>
        <v>0</v>
      </c>
      <c r="BF132" s="103"/>
      <c r="BG132" s="100"/>
      <c r="BH132" s="100"/>
      <c r="BI132" s="103">
        <f t="shared" si="119"/>
        <v>0</v>
      </c>
      <c r="BJ132" s="103"/>
      <c r="BK132" s="100"/>
      <c r="BL132" s="100"/>
      <c r="BM132" s="103">
        <f t="shared" si="120"/>
        <v>0</v>
      </c>
      <c r="BN132" s="103"/>
      <c r="BO132" s="100"/>
      <c r="BP132" s="100"/>
      <c r="BQ132" s="103">
        <f t="shared" si="121"/>
        <v>0</v>
      </c>
      <c r="BR132" s="103"/>
      <c r="BS132" s="100"/>
      <c r="BT132" s="100"/>
      <c r="BU132" s="103">
        <f t="shared" si="122"/>
        <v>0</v>
      </c>
      <c r="BV132" s="103"/>
      <c r="BW132" s="100"/>
      <c r="BX132" s="100"/>
      <c r="BY132" s="103">
        <f t="shared" si="123"/>
        <v>0</v>
      </c>
      <c r="BZ132" s="103" t="e">
        <f t="shared" si="141"/>
        <v>#DIV/0!</v>
      </c>
      <c r="CA132" s="100"/>
      <c r="CB132" s="100"/>
      <c r="CC132" s="103">
        <f t="shared" si="124"/>
        <v>0</v>
      </c>
      <c r="CD132" s="103"/>
      <c r="CE132" s="100"/>
      <c r="CF132" s="100"/>
      <c r="CG132" s="103">
        <f t="shared" si="125"/>
        <v>0</v>
      </c>
      <c r="CH132" s="103"/>
      <c r="CI132" s="100"/>
      <c r="CJ132" s="100"/>
      <c r="CK132" s="103">
        <f t="shared" si="126"/>
        <v>0</v>
      </c>
      <c r="CL132" s="139"/>
      <c r="CM132" s="139"/>
      <c r="CN132" s="139"/>
      <c r="CO132" s="139">
        <f t="shared" si="142"/>
        <v>0</v>
      </c>
      <c r="CP132" s="139"/>
      <c r="CQ132" s="14"/>
      <c r="CR132" s="14"/>
      <c r="CS132" s="167">
        <f t="shared" si="134"/>
        <v>0</v>
      </c>
      <c r="CT132" s="168" t="e">
        <f t="shared" si="135"/>
        <v>#DIV/0!</v>
      </c>
      <c r="CU132" s="13"/>
      <c r="CV132" s="13"/>
      <c r="CW132" s="167">
        <f t="shared" si="136"/>
        <v>0</v>
      </c>
      <c r="CX132" s="168" t="e">
        <f t="shared" si="137"/>
        <v>#DIV/0!</v>
      </c>
      <c r="CY132" s="13"/>
      <c r="CZ132" s="13"/>
      <c r="DA132" s="167">
        <f t="shared" si="127"/>
        <v>0</v>
      </c>
      <c r="DB132" s="168" t="e">
        <f t="shared" si="138"/>
        <v>#DIV/0!</v>
      </c>
    </row>
    <row r="133" spans="1:106" ht="14.25" hidden="1" customHeight="1">
      <c r="A133" s="213"/>
      <c r="B133" s="213" t="s">
        <v>327</v>
      </c>
      <c r="C133" s="138"/>
      <c r="D133" s="100">
        <f t="shared" si="106"/>
        <v>0</v>
      </c>
      <c r="E133" s="160">
        <f t="shared" si="106"/>
        <v>0</v>
      </c>
      <c r="F133" s="109">
        <f t="shared" si="132"/>
        <v>0</v>
      </c>
      <c r="G133" s="109" t="e">
        <f t="shared" si="139"/>
        <v>#DIV/0!</v>
      </c>
      <c r="H133" s="100"/>
      <c r="I133" s="100"/>
      <c r="J133" s="103">
        <f t="shared" si="113"/>
        <v>0</v>
      </c>
      <c r="K133" s="103" t="e">
        <f t="shared" ref="K133:K140" si="143">I133/H133</f>
        <v>#DIV/0!</v>
      </c>
      <c r="L133" s="100"/>
      <c r="M133" s="100"/>
      <c r="N133" s="103">
        <f t="shared" ref="N133:N140" si="144">M133-L133</f>
        <v>0</v>
      </c>
      <c r="O133" s="103"/>
      <c r="P133" s="100"/>
      <c r="Q133" s="100"/>
      <c r="R133" s="103">
        <f t="shared" ref="R133:R140" si="145">Q133-P133</f>
        <v>0</v>
      </c>
      <c r="S133" s="103" t="e">
        <f t="shared" ref="S133:S140" si="146">Q133/P133</f>
        <v>#DIV/0!</v>
      </c>
      <c r="T133" s="100"/>
      <c r="U133" s="100"/>
      <c r="V133" s="103">
        <f t="shared" ref="V133:V140" si="147">U133-T133</f>
        <v>0</v>
      </c>
      <c r="W133" s="103" t="e">
        <f t="shared" ref="W133:W140" si="148">U133/T133</f>
        <v>#DIV/0!</v>
      </c>
      <c r="X133" s="100">
        <f t="shared" ref="X133:Y140" si="149">AB133</f>
        <v>0</v>
      </c>
      <c r="Y133" s="100">
        <f t="shared" si="149"/>
        <v>0</v>
      </c>
      <c r="Z133" s="103">
        <f t="shared" ref="Z133:Z140" si="150">Y133-X133</f>
        <v>0</v>
      </c>
      <c r="AA133" s="103" t="e">
        <f>Y133/X133</f>
        <v>#DIV/0!</v>
      </c>
      <c r="AB133" s="100"/>
      <c r="AC133" s="100"/>
      <c r="AD133" s="103">
        <f t="shared" si="133"/>
        <v>0</v>
      </c>
      <c r="AE133" s="103" t="e">
        <f>AC133/AB133</f>
        <v>#DIV/0!</v>
      </c>
      <c r="AF133" s="100"/>
      <c r="AG133" s="100"/>
      <c r="AH133" s="103">
        <f t="shared" ref="AH133:AH139" si="151">AG133-AF133</f>
        <v>0</v>
      </c>
      <c r="AI133" s="100"/>
      <c r="AJ133" s="100"/>
      <c r="AK133" s="103">
        <f t="shared" ref="AK133:AK140" si="152">AJ133-AI133</f>
        <v>0</v>
      </c>
      <c r="AL133" s="103"/>
      <c r="AM133" s="100"/>
      <c r="AN133" s="100"/>
      <c r="AO133" s="103">
        <f t="shared" si="112"/>
        <v>0</v>
      </c>
      <c r="AP133" s="103"/>
      <c r="AQ133" s="103"/>
      <c r="AR133" s="103"/>
      <c r="AS133" s="103">
        <f t="shared" ref="AS133:AS140" si="153">AR133-AQ133</f>
        <v>0</v>
      </c>
      <c r="AT133" s="103"/>
      <c r="AU133" s="100"/>
      <c r="AV133" s="100"/>
      <c r="AW133" s="103">
        <f t="shared" si="117"/>
        <v>0</v>
      </c>
      <c r="AX133" s="103"/>
      <c r="AY133" s="100"/>
      <c r="AZ133" s="100"/>
      <c r="BA133" s="103">
        <f t="shared" si="140"/>
        <v>0</v>
      </c>
      <c r="BB133" s="103"/>
      <c r="BC133" s="100"/>
      <c r="BD133" s="100"/>
      <c r="BE133" s="103">
        <f t="shared" si="118"/>
        <v>0</v>
      </c>
      <c r="BF133" s="103"/>
      <c r="BG133" s="100"/>
      <c r="BH133" s="100"/>
      <c r="BI133" s="103">
        <f t="shared" si="119"/>
        <v>0</v>
      </c>
      <c r="BJ133" s="103"/>
      <c r="BK133" s="100"/>
      <c r="BL133" s="100"/>
      <c r="BM133" s="103">
        <f t="shared" si="120"/>
        <v>0</v>
      </c>
      <c r="BN133" s="103"/>
      <c r="BO133" s="100"/>
      <c r="BP133" s="100"/>
      <c r="BQ133" s="103">
        <f t="shared" si="121"/>
        <v>0</v>
      </c>
      <c r="BR133" s="103"/>
      <c r="BS133" s="100"/>
      <c r="BT133" s="100"/>
      <c r="BU133" s="103">
        <f t="shared" si="122"/>
        <v>0</v>
      </c>
      <c r="BV133" s="103"/>
      <c r="BW133" s="100"/>
      <c r="BX133" s="100"/>
      <c r="BY133" s="103">
        <f t="shared" si="123"/>
        <v>0</v>
      </c>
      <c r="BZ133" s="103" t="e">
        <f t="shared" si="141"/>
        <v>#DIV/0!</v>
      </c>
      <c r="CA133" s="100"/>
      <c r="CB133" s="100"/>
      <c r="CC133" s="103">
        <f t="shared" si="124"/>
        <v>0</v>
      </c>
      <c r="CD133" s="103"/>
      <c r="CE133" s="100"/>
      <c r="CF133" s="100"/>
      <c r="CG133" s="103">
        <f t="shared" si="125"/>
        <v>0</v>
      </c>
      <c r="CH133" s="103"/>
      <c r="CI133" s="100"/>
      <c r="CJ133" s="100"/>
      <c r="CK133" s="103">
        <f t="shared" si="126"/>
        <v>0</v>
      </c>
      <c r="CL133" s="139"/>
      <c r="CM133" s="139"/>
      <c r="CN133" s="139"/>
      <c r="CO133" s="139">
        <f t="shared" si="142"/>
        <v>0</v>
      </c>
      <c r="CP133" s="139"/>
      <c r="CQ133" s="14"/>
      <c r="CR133" s="14"/>
      <c r="CS133" s="167">
        <f t="shared" si="134"/>
        <v>0</v>
      </c>
      <c r="CT133" s="168" t="e">
        <f t="shared" si="135"/>
        <v>#DIV/0!</v>
      </c>
      <c r="CU133" s="13"/>
      <c r="CV133" s="13"/>
      <c r="CW133" s="167">
        <f t="shared" si="136"/>
        <v>0</v>
      </c>
      <c r="CX133" s="168" t="e">
        <f t="shared" si="137"/>
        <v>#DIV/0!</v>
      </c>
      <c r="CY133" s="13"/>
      <c r="CZ133" s="13"/>
      <c r="DA133" s="167">
        <f t="shared" si="127"/>
        <v>0</v>
      </c>
      <c r="DB133" s="168" t="e">
        <f t="shared" si="138"/>
        <v>#DIV/0!</v>
      </c>
    </row>
    <row r="134" spans="1:106" ht="14.25" hidden="1" customHeight="1">
      <c r="A134" s="213"/>
      <c r="B134" s="213" t="s">
        <v>584</v>
      </c>
      <c r="C134" s="138"/>
      <c r="D134" s="100">
        <f t="shared" si="106"/>
        <v>0</v>
      </c>
      <c r="E134" s="160">
        <f t="shared" si="106"/>
        <v>0</v>
      </c>
      <c r="F134" s="109">
        <f t="shared" si="132"/>
        <v>0</v>
      </c>
      <c r="G134" s="109" t="e">
        <f t="shared" si="139"/>
        <v>#DIV/0!</v>
      </c>
      <c r="H134" s="100"/>
      <c r="I134" s="100"/>
      <c r="J134" s="103">
        <f t="shared" si="113"/>
        <v>0</v>
      </c>
      <c r="K134" s="103" t="e">
        <f t="shared" si="143"/>
        <v>#DIV/0!</v>
      </c>
      <c r="L134" s="100"/>
      <c r="M134" s="100"/>
      <c r="N134" s="103">
        <f t="shared" si="144"/>
        <v>0</v>
      </c>
      <c r="O134" s="103"/>
      <c r="P134" s="100"/>
      <c r="Q134" s="100"/>
      <c r="R134" s="103">
        <f t="shared" si="145"/>
        <v>0</v>
      </c>
      <c r="S134" s="103" t="e">
        <f t="shared" si="146"/>
        <v>#DIV/0!</v>
      </c>
      <c r="T134" s="100"/>
      <c r="U134" s="100"/>
      <c r="V134" s="103">
        <f t="shared" si="147"/>
        <v>0</v>
      </c>
      <c r="W134" s="103" t="e">
        <f t="shared" si="148"/>
        <v>#DIV/0!</v>
      </c>
      <c r="X134" s="100">
        <f t="shared" si="149"/>
        <v>0</v>
      </c>
      <c r="Y134" s="100">
        <f t="shared" si="149"/>
        <v>0</v>
      </c>
      <c r="Z134" s="103">
        <f t="shared" si="150"/>
        <v>0</v>
      </c>
      <c r="AA134" s="103" t="e">
        <f>Y134/X134</f>
        <v>#DIV/0!</v>
      </c>
      <c r="AB134" s="100"/>
      <c r="AC134" s="100"/>
      <c r="AD134" s="103">
        <f t="shared" si="133"/>
        <v>0</v>
      </c>
      <c r="AE134" s="103" t="e">
        <f>AC134/AB134</f>
        <v>#DIV/0!</v>
      </c>
      <c r="AF134" s="100"/>
      <c r="AG134" s="100"/>
      <c r="AH134" s="103">
        <f t="shared" si="151"/>
        <v>0</v>
      </c>
      <c r="AI134" s="100"/>
      <c r="AJ134" s="100"/>
      <c r="AK134" s="103">
        <f t="shared" si="152"/>
        <v>0</v>
      </c>
      <c r="AL134" s="103"/>
      <c r="AM134" s="100"/>
      <c r="AN134" s="100"/>
      <c r="AO134" s="103">
        <f t="shared" si="112"/>
        <v>0</v>
      </c>
      <c r="AP134" s="103"/>
      <c r="AQ134" s="103"/>
      <c r="AR134" s="103"/>
      <c r="AS134" s="103">
        <f t="shared" si="153"/>
        <v>0</v>
      </c>
      <c r="AT134" s="103"/>
      <c r="AU134" s="100"/>
      <c r="AV134" s="100"/>
      <c r="AW134" s="103">
        <f t="shared" si="117"/>
        <v>0</v>
      </c>
      <c r="AX134" s="103"/>
      <c r="AY134" s="100"/>
      <c r="AZ134" s="100"/>
      <c r="BA134" s="103">
        <f t="shared" si="140"/>
        <v>0</v>
      </c>
      <c r="BB134" s="103"/>
      <c r="BC134" s="100"/>
      <c r="BD134" s="100"/>
      <c r="BE134" s="103">
        <f t="shared" si="118"/>
        <v>0</v>
      </c>
      <c r="BF134" s="103"/>
      <c r="BG134" s="100"/>
      <c r="BH134" s="100"/>
      <c r="BI134" s="103">
        <f t="shared" si="119"/>
        <v>0</v>
      </c>
      <c r="BJ134" s="103"/>
      <c r="BK134" s="100"/>
      <c r="BL134" s="100"/>
      <c r="BM134" s="103">
        <f t="shared" si="120"/>
        <v>0</v>
      </c>
      <c r="BN134" s="103"/>
      <c r="BO134" s="100"/>
      <c r="BP134" s="100"/>
      <c r="BQ134" s="103">
        <f t="shared" si="121"/>
        <v>0</v>
      </c>
      <c r="BR134" s="103"/>
      <c r="BS134" s="100"/>
      <c r="BT134" s="100"/>
      <c r="BU134" s="103">
        <f t="shared" si="122"/>
        <v>0</v>
      </c>
      <c r="BV134" s="103"/>
      <c r="BW134" s="100"/>
      <c r="BX134" s="100"/>
      <c r="BY134" s="103">
        <f t="shared" si="123"/>
        <v>0</v>
      </c>
      <c r="BZ134" s="103" t="e">
        <f t="shared" si="141"/>
        <v>#DIV/0!</v>
      </c>
      <c r="CA134" s="100"/>
      <c r="CB134" s="100"/>
      <c r="CC134" s="103">
        <f t="shared" si="124"/>
        <v>0</v>
      </c>
      <c r="CD134" s="103"/>
      <c r="CE134" s="100"/>
      <c r="CF134" s="100"/>
      <c r="CG134" s="103">
        <f t="shared" si="125"/>
        <v>0</v>
      </c>
      <c r="CH134" s="103"/>
      <c r="CI134" s="100"/>
      <c r="CJ134" s="100"/>
      <c r="CK134" s="103">
        <f t="shared" si="126"/>
        <v>0</v>
      </c>
      <c r="CL134" s="139"/>
      <c r="CM134" s="139"/>
      <c r="CN134" s="139"/>
      <c r="CO134" s="139">
        <f t="shared" si="142"/>
        <v>0</v>
      </c>
      <c r="CP134" s="139"/>
      <c r="CQ134" s="14"/>
      <c r="CR134" s="14"/>
      <c r="CS134" s="167">
        <f t="shared" si="134"/>
        <v>0</v>
      </c>
      <c r="CT134" s="168" t="e">
        <f t="shared" si="135"/>
        <v>#DIV/0!</v>
      </c>
      <c r="CU134" s="13"/>
      <c r="CV134" s="13"/>
      <c r="CW134" s="167">
        <f t="shared" si="136"/>
        <v>0</v>
      </c>
      <c r="CX134" s="168" t="e">
        <f t="shared" si="137"/>
        <v>#DIV/0!</v>
      </c>
      <c r="CY134" s="13"/>
      <c r="CZ134" s="13"/>
      <c r="DA134" s="167">
        <f t="shared" si="127"/>
        <v>0</v>
      </c>
      <c r="DB134" s="168" t="e">
        <f t="shared" si="138"/>
        <v>#DIV/0!</v>
      </c>
    </row>
    <row r="135" spans="1:106" ht="14.25" customHeight="1">
      <c r="A135" s="213"/>
      <c r="B135" s="213" t="s">
        <v>481</v>
      </c>
      <c r="C135" s="138">
        <v>3.3</v>
      </c>
      <c r="D135" s="100">
        <f t="shared" si="106"/>
        <v>3.3</v>
      </c>
      <c r="E135" s="100">
        <f t="shared" si="106"/>
        <v>3.3</v>
      </c>
      <c r="F135" s="109">
        <f t="shared" si="132"/>
        <v>0</v>
      </c>
      <c r="G135" s="109">
        <f t="shared" si="139"/>
        <v>1</v>
      </c>
      <c r="H135" s="100"/>
      <c r="I135" s="100"/>
      <c r="J135" s="103">
        <f t="shared" si="113"/>
        <v>0</v>
      </c>
      <c r="K135" s="103" t="e">
        <f t="shared" si="143"/>
        <v>#DIV/0!</v>
      </c>
      <c r="L135" s="100"/>
      <c r="M135" s="100"/>
      <c r="N135" s="103">
        <f t="shared" si="144"/>
        <v>0</v>
      </c>
      <c r="O135" s="103"/>
      <c r="P135" s="100"/>
      <c r="Q135" s="100"/>
      <c r="R135" s="103">
        <f t="shared" si="145"/>
        <v>0</v>
      </c>
      <c r="S135" s="103" t="e">
        <f t="shared" si="146"/>
        <v>#DIV/0!</v>
      </c>
      <c r="T135" s="100"/>
      <c r="U135" s="100"/>
      <c r="V135" s="103">
        <f t="shared" si="147"/>
        <v>0</v>
      </c>
      <c r="W135" s="103" t="e">
        <f t="shared" si="148"/>
        <v>#DIV/0!</v>
      </c>
      <c r="X135" s="100">
        <f t="shared" si="149"/>
        <v>0</v>
      </c>
      <c r="Y135" s="100">
        <f t="shared" si="149"/>
        <v>0</v>
      </c>
      <c r="Z135" s="103">
        <f t="shared" si="150"/>
        <v>0</v>
      </c>
      <c r="AA135" s="103" t="e">
        <f>Y135/X135</f>
        <v>#DIV/0!</v>
      </c>
      <c r="AB135" s="100"/>
      <c r="AC135" s="100"/>
      <c r="AD135" s="103">
        <f t="shared" si="133"/>
        <v>0</v>
      </c>
      <c r="AE135" s="103" t="e">
        <f>AC135/AB135</f>
        <v>#DIV/0!</v>
      </c>
      <c r="AF135" s="100"/>
      <c r="AG135" s="100"/>
      <c r="AH135" s="103">
        <f t="shared" si="151"/>
        <v>0</v>
      </c>
      <c r="AI135" s="100"/>
      <c r="AJ135" s="100"/>
      <c r="AK135" s="103">
        <f t="shared" si="152"/>
        <v>0</v>
      </c>
      <c r="AL135" s="103"/>
      <c r="AM135" s="100"/>
      <c r="AN135" s="100"/>
      <c r="AO135" s="103">
        <f t="shared" si="112"/>
        <v>0</v>
      </c>
      <c r="AP135" s="103"/>
      <c r="AQ135" s="103"/>
      <c r="AR135" s="103"/>
      <c r="AS135" s="103">
        <f t="shared" si="153"/>
        <v>0</v>
      </c>
      <c r="AT135" s="103"/>
      <c r="AU135" s="100"/>
      <c r="AV135" s="100"/>
      <c r="AW135" s="103">
        <f t="shared" si="117"/>
        <v>0</v>
      </c>
      <c r="AX135" s="103"/>
      <c r="AY135" s="100"/>
      <c r="AZ135" s="100"/>
      <c r="BA135" s="103">
        <f t="shared" si="140"/>
        <v>0</v>
      </c>
      <c r="BB135" s="103"/>
      <c r="BC135" s="100"/>
      <c r="BD135" s="100"/>
      <c r="BE135" s="103">
        <f t="shared" si="118"/>
        <v>0</v>
      </c>
      <c r="BF135" s="103"/>
      <c r="BG135" s="100"/>
      <c r="BH135" s="100"/>
      <c r="BI135" s="103">
        <f t="shared" si="119"/>
        <v>0</v>
      </c>
      <c r="BJ135" s="103"/>
      <c r="BK135" s="100">
        <v>3.3</v>
      </c>
      <c r="BL135" s="100">
        <v>3.3</v>
      </c>
      <c r="BM135" s="103">
        <f t="shared" si="120"/>
        <v>0</v>
      </c>
      <c r="BN135" s="103"/>
      <c r="BO135" s="100"/>
      <c r="BP135" s="100"/>
      <c r="BQ135" s="103">
        <f t="shared" si="121"/>
        <v>0</v>
      </c>
      <c r="BR135" s="103"/>
      <c r="BS135" s="100"/>
      <c r="BT135" s="100"/>
      <c r="BU135" s="103">
        <f t="shared" si="122"/>
        <v>0</v>
      </c>
      <c r="BV135" s="103"/>
      <c r="BW135" s="100"/>
      <c r="BX135" s="100"/>
      <c r="BY135" s="103">
        <f t="shared" si="123"/>
        <v>0</v>
      </c>
      <c r="BZ135" s="103" t="e">
        <f t="shared" si="141"/>
        <v>#DIV/0!</v>
      </c>
      <c r="CA135" s="100"/>
      <c r="CB135" s="100"/>
      <c r="CC135" s="103">
        <f t="shared" si="124"/>
        <v>0</v>
      </c>
      <c r="CD135" s="103"/>
      <c r="CE135" s="100"/>
      <c r="CF135" s="100"/>
      <c r="CG135" s="103">
        <f t="shared" si="125"/>
        <v>0</v>
      </c>
      <c r="CH135" s="103"/>
      <c r="CI135" s="100"/>
      <c r="CJ135" s="100"/>
      <c r="CK135" s="103">
        <f t="shared" si="126"/>
        <v>0</v>
      </c>
      <c r="CL135" s="139"/>
      <c r="CM135" s="139"/>
      <c r="CN135" s="139"/>
      <c r="CO135" s="139">
        <f t="shared" si="142"/>
        <v>0</v>
      </c>
      <c r="CP135" s="139"/>
      <c r="CQ135" s="14"/>
      <c r="CR135" s="14"/>
      <c r="CS135" s="167">
        <f t="shared" si="134"/>
        <v>0</v>
      </c>
      <c r="CT135" s="168" t="e">
        <f t="shared" si="135"/>
        <v>#DIV/0!</v>
      </c>
      <c r="CU135" s="13"/>
      <c r="CV135" s="13"/>
      <c r="CW135" s="167">
        <f t="shared" si="136"/>
        <v>0</v>
      </c>
      <c r="CX135" s="168" t="e">
        <f t="shared" si="137"/>
        <v>#DIV/0!</v>
      </c>
      <c r="CY135" s="13"/>
      <c r="CZ135" s="13"/>
      <c r="DA135" s="167">
        <f t="shared" si="127"/>
        <v>0</v>
      </c>
      <c r="DB135" s="168" t="e">
        <f t="shared" si="138"/>
        <v>#DIV/0!</v>
      </c>
    </row>
    <row r="136" spans="1:106" ht="14.25" hidden="1" customHeight="1">
      <c r="A136" s="131"/>
      <c r="B136" s="131" t="s">
        <v>354</v>
      </c>
      <c r="C136" s="138"/>
      <c r="D136" s="100">
        <f>H136+L136+P136+T136+X136+AI136+AM136+AQ136+AU136+BC136+BG136+BW136+CE136+CI136+CM136+CQ136+CU136+CY136+AY136+BK136+BS136</f>
        <v>0</v>
      </c>
      <c r="E136" s="160">
        <f>I136+M136+Q136+U136+Y136+AJ136+AN136+AR136+AV136+BD136+BH136+BX136+CF136+CJ136+CN136+CR136+CV136+CZ136+AZ136+BL136+BT136</f>
        <v>0</v>
      </c>
      <c r="F136" s="109">
        <f t="shared" si="132"/>
        <v>0</v>
      </c>
      <c r="G136" s="109" t="e">
        <f t="shared" si="139"/>
        <v>#DIV/0!</v>
      </c>
      <c r="H136" s="100"/>
      <c r="I136" s="100"/>
      <c r="J136" s="103">
        <f t="shared" si="113"/>
        <v>0</v>
      </c>
      <c r="K136" s="103" t="e">
        <f t="shared" si="143"/>
        <v>#DIV/0!</v>
      </c>
      <c r="L136" s="100"/>
      <c r="M136" s="100"/>
      <c r="N136" s="103">
        <f t="shared" si="144"/>
        <v>0</v>
      </c>
      <c r="O136" s="103"/>
      <c r="P136" s="100"/>
      <c r="Q136" s="100"/>
      <c r="R136" s="139">
        <f t="shared" si="145"/>
        <v>0</v>
      </c>
      <c r="S136" s="139" t="e">
        <f t="shared" si="146"/>
        <v>#DIV/0!</v>
      </c>
      <c r="T136" s="16"/>
      <c r="U136" s="16"/>
      <c r="V136" s="139">
        <f t="shared" si="147"/>
        <v>0</v>
      </c>
      <c r="W136" s="139" t="e">
        <f t="shared" si="148"/>
        <v>#DIV/0!</v>
      </c>
      <c r="X136" s="140">
        <f t="shared" si="149"/>
        <v>0</v>
      </c>
      <c r="Y136" s="140">
        <f t="shared" si="149"/>
        <v>0</v>
      </c>
      <c r="Z136" s="139">
        <f t="shared" si="150"/>
        <v>0</v>
      </c>
      <c r="AA136" s="139" t="e">
        <f>Y136/X136</f>
        <v>#DIV/0!</v>
      </c>
      <c r="AB136" s="16"/>
      <c r="AC136" s="16"/>
      <c r="AD136" s="139">
        <f t="shared" si="133"/>
        <v>0</v>
      </c>
      <c r="AE136" s="139" t="e">
        <f>AC136/AB136</f>
        <v>#DIV/0!</v>
      </c>
      <c r="AF136" s="16"/>
      <c r="AG136" s="16"/>
      <c r="AH136" s="139">
        <f t="shared" si="151"/>
        <v>0</v>
      </c>
      <c r="AI136" s="16"/>
      <c r="AJ136" s="16"/>
      <c r="AK136" s="139">
        <f t="shared" si="152"/>
        <v>0</v>
      </c>
      <c r="AL136" s="139"/>
      <c r="AM136" s="16"/>
      <c r="AN136" s="16"/>
      <c r="AO136" s="139">
        <f t="shared" si="112"/>
        <v>0</v>
      </c>
      <c r="AP136" s="139"/>
      <c r="AQ136" s="139"/>
      <c r="AR136" s="139"/>
      <c r="AS136" s="139">
        <f t="shared" si="153"/>
        <v>0</v>
      </c>
      <c r="AT136" s="139"/>
      <c r="AU136" s="16"/>
      <c r="AV136" s="16"/>
      <c r="AW136" s="139">
        <f t="shared" si="117"/>
        <v>0</v>
      </c>
      <c r="AX136" s="139"/>
      <c r="AY136" s="16"/>
      <c r="AZ136" s="16"/>
      <c r="BA136" s="139">
        <f t="shared" si="140"/>
        <v>0</v>
      </c>
      <c r="BB136" s="139" t="e">
        <f>AZ136/AY136</f>
        <v>#DIV/0!</v>
      </c>
      <c r="BC136" s="16"/>
      <c r="BD136" s="16"/>
      <c r="BE136" s="139">
        <f t="shared" si="118"/>
        <v>0</v>
      </c>
      <c r="BF136" s="139" t="e">
        <f>BD136/BC136</f>
        <v>#DIV/0!</v>
      </c>
      <c r="BG136" s="16"/>
      <c r="BH136" s="16"/>
      <c r="BI136" s="139">
        <f t="shared" si="119"/>
        <v>0</v>
      </c>
      <c r="BJ136" s="139" t="e">
        <f>BH136/BG136</f>
        <v>#DIV/0!</v>
      </c>
      <c r="BK136" s="16"/>
      <c r="BL136" s="16"/>
      <c r="BM136" s="139">
        <f t="shared" si="120"/>
        <v>0</v>
      </c>
      <c r="BN136" s="139"/>
      <c r="BO136" s="16"/>
      <c r="BP136" s="16"/>
      <c r="BQ136" s="139">
        <f t="shared" si="121"/>
        <v>0</v>
      </c>
      <c r="BR136" s="139"/>
      <c r="BS136" s="16"/>
      <c r="BT136" s="16"/>
      <c r="BU136" s="139">
        <f t="shared" si="122"/>
        <v>0</v>
      </c>
      <c r="BV136" s="139"/>
      <c r="BW136" s="16"/>
      <c r="BX136" s="16"/>
      <c r="BY136" s="139">
        <f t="shared" si="123"/>
        <v>0</v>
      </c>
      <c r="BZ136" s="139" t="e">
        <f t="shared" si="141"/>
        <v>#DIV/0!</v>
      </c>
      <c r="CA136" s="16"/>
      <c r="CB136" s="16"/>
      <c r="CC136" s="139">
        <f t="shared" si="124"/>
        <v>0</v>
      </c>
      <c r="CD136" s="139"/>
      <c r="CE136" s="16"/>
      <c r="CF136" s="16"/>
      <c r="CG136" s="139">
        <f t="shared" si="125"/>
        <v>0</v>
      </c>
      <c r="CH136" s="139"/>
      <c r="CI136" s="16"/>
      <c r="CJ136" s="16"/>
      <c r="CK136" s="139">
        <f t="shared" si="126"/>
        <v>0</v>
      </c>
      <c r="CL136" s="139"/>
      <c r="CM136" s="139"/>
      <c r="CN136" s="139"/>
      <c r="CO136" s="139">
        <f t="shared" si="142"/>
        <v>0</v>
      </c>
      <c r="CP136" s="139"/>
      <c r="CQ136" s="14"/>
      <c r="CR136" s="14"/>
      <c r="CS136" s="167">
        <f t="shared" si="134"/>
        <v>0</v>
      </c>
      <c r="CT136" s="168" t="e">
        <f t="shared" si="135"/>
        <v>#DIV/0!</v>
      </c>
      <c r="CU136" s="13"/>
      <c r="CV136" s="13"/>
      <c r="CW136" s="167">
        <f t="shared" si="136"/>
        <v>0</v>
      </c>
      <c r="CX136" s="168" t="e">
        <f t="shared" si="137"/>
        <v>#DIV/0!</v>
      </c>
      <c r="CY136" s="13"/>
      <c r="CZ136" s="13"/>
      <c r="DA136" s="167">
        <f t="shared" si="127"/>
        <v>0</v>
      </c>
      <c r="DB136" s="168" t="e">
        <f t="shared" si="138"/>
        <v>#DIV/0!</v>
      </c>
    </row>
    <row r="137" spans="1:106" s="222" customFormat="1" ht="14.25" customHeight="1">
      <c r="A137" s="220"/>
      <c r="B137" s="221" t="s">
        <v>328</v>
      </c>
      <c r="C137" s="102">
        <f>C5+C18+C34+C71+C79+C89</f>
        <v>6944.26</v>
      </c>
      <c r="D137" s="102">
        <f>D5+D18+D34+D71+D79+D89</f>
        <v>9032.0098499999986</v>
      </c>
      <c r="E137" s="102">
        <f>E5+E18+E34+E71+E79+E89</f>
        <v>8433.3149700000013</v>
      </c>
      <c r="F137" s="147">
        <f t="shared" si="132"/>
        <v>-598.69487999999728</v>
      </c>
      <c r="G137" s="174">
        <f t="shared" si="139"/>
        <v>0.93371410240435049</v>
      </c>
      <c r="H137" s="102">
        <f>H5+H18+H34+H71+H79+H89</f>
        <v>1779.6447999999996</v>
      </c>
      <c r="I137" s="102">
        <f>I5+I18+I34+I71+I79+I89</f>
        <v>3837.2443000000003</v>
      </c>
      <c r="J137" s="147">
        <f t="shared" si="113"/>
        <v>2057.5995000000007</v>
      </c>
      <c r="K137" s="147">
        <f t="shared" si="143"/>
        <v>2.1561854927455193</v>
      </c>
      <c r="L137" s="102">
        <f>L5+L18+L34+L71+L79+L89</f>
        <v>43.626000000000005</v>
      </c>
      <c r="M137" s="102">
        <f>M5+M18+M34+M71+M79+M89</f>
        <v>65.59</v>
      </c>
      <c r="N137" s="147">
        <f t="shared" si="144"/>
        <v>21.963999999999999</v>
      </c>
      <c r="O137" s="147">
        <f>M137/L137</f>
        <v>1.5034612387108603</v>
      </c>
      <c r="P137" s="102">
        <f>P5+P18+P34+P71+P79+P89</f>
        <v>74.737049999999996</v>
      </c>
      <c r="Q137" s="102">
        <f>Q5+Q18+Q34+Q71+Q79+Q89</f>
        <v>110.714</v>
      </c>
      <c r="R137" s="147">
        <f t="shared" si="145"/>
        <v>35.976950000000002</v>
      </c>
      <c r="S137" s="147">
        <f t="shared" si="146"/>
        <v>1.4813803863010382</v>
      </c>
      <c r="T137" s="102">
        <f>T5+T18+T34+T71+T79+T89</f>
        <v>91.206000000000003</v>
      </c>
      <c r="U137" s="102">
        <f>U5+U18+U34+U71+U79+U89</f>
        <v>91.207999999999998</v>
      </c>
      <c r="V137" s="147">
        <f t="shared" si="147"/>
        <v>1.9999999999953388E-3</v>
      </c>
      <c r="W137" s="147">
        <f t="shared" si="148"/>
        <v>1.0000219283819047</v>
      </c>
      <c r="X137" s="102">
        <f t="shared" si="149"/>
        <v>0</v>
      </c>
      <c r="Y137" s="102">
        <f t="shared" si="149"/>
        <v>0</v>
      </c>
      <c r="Z137" s="147">
        <f t="shared" si="150"/>
        <v>0</v>
      </c>
      <c r="AA137" s="147" t="e">
        <f>Y137/X137</f>
        <v>#DIV/0!</v>
      </c>
      <c r="AB137" s="102">
        <f>AB5+AB18+AB34+AB71+AB79+AB89</f>
        <v>0</v>
      </c>
      <c r="AC137" s="102">
        <f>AC5+AC18+AC34+AC71+AC79+AC89</f>
        <v>0</v>
      </c>
      <c r="AD137" s="147">
        <f t="shared" si="133"/>
        <v>0</v>
      </c>
      <c r="AE137" s="147" t="e">
        <f>AC137/AB137</f>
        <v>#DIV/0!</v>
      </c>
      <c r="AF137" s="102">
        <f>AF5+AF18+AF34+AF71+AF79+AF89</f>
        <v>0</v>
      </c>
      <c r="AG137" s="102">
        <f>AG5+AG18+AG34+AG71+AG79+AG89</f>
        <v>0</v>
      </c>
      <c r="AH137" s="147">
        <f t="shared" si="151"/>
        <v>0</v>
      </c>
      <c r="AI137" s="102">
        <f>AI5+AI18+AI34+AI71+AI79+AI89</f>
        <v>927.63400000000001</v>
      </c>
      <c r="AJ137" s="102">
        <f>AJ5+AJ18+AJ34+AJ71+AJ79+AJ89</f>
        <v>751.63599999999997</v>
      </c>
      <c r="AK137" s="147">
        <f t="shared" si="152"/>
        <v>-175.99800000000005</v>
      </c>
      <c r="AL137" s="147">
        <f>AJ137/AI137</f>
        <v>0.81027215475068826</v>
      </c>
      <c r="AM137" s="102">
        <f>AM5+AM18+AM34+AM71+AM79+AM89</f>
        <v>0</v>
      </c>
      <c r="AN137" s="102">
        <f>AN5+AN18+AN34+AN71+AN79+AN89</f>
        <v>0</v>
      </c>
      <c r="AO137" s="147">
        <f t="shared" si="112"/>
        <v>0</v>
      </c>
      <c r="AP137" s="147" t="e">
        <f>AN137/AM137</f>
        <v>#DIV/0!</v>
      </c>
      <c r="AQ137" s="102">
        <f>AQ5+AQ18+AQ34+AQ71+AQ79+AQ89</f>
        <v>0</v>
      </c>
      <c r="AR137" s="102">
        <f>AR5+AR18+AR34+AR71+AR79+AR89</f>
        <v>0</v>
      </c>
      <c r="AS137" s="147">
        <f t="shared" si="153"/>
        <v>0</v>
      </c>
      <c r="AT137" s="147" t="e">
        <f>AR137/AQ137</f>
        <v>#DIV/0!</v>
      </c>
      <c r="AU137" s="102">
        <f>AU5+AU18+AU34+AU71+AU79+AU89</f>
        <v>21.07</v>
      </c>
      <c r="AV137" s="102">
        <f>AV5+AV18+AV34+AV71+AV79+AV89</f>
        <v>21.07</v>
      </c>
      <c r="AW137" s="147">
        <f t="shared" si="117"/>
        <v>0</v>
      </c>
      <c r="AX137" s="147">
        <f>AV137/AU137</f>
        <v>1</v>
      </c>
      <c r="AY137" s="102">
        <f>AY5+AY18+AY34+AY71+AY79+AY89</f>
        <v>0</v>
      </c>
      <c r="AZ137" s="102">
        <f>AZ5+AZ18+AZ34+AZ71+AZ79+AZ89</f>
        <v>0</v>
      </c>
      <c r="BA137" s="147">
        <f t="shared" si="140"/>
        <v>0</v>
      </c>
      <c r="BB137" s="147" t="e">
        <f>AZ137/AY137</f>
        <v>#DIV/0!</v>
      </c>
      <c r="BC137" s="102">
        <f>BC5+BC18+BC34+BC71+BC79+BC89</f>
        <v>0</v>
      </c>
      <c r="BD137" s="102">
        <f>BD5+BD18+BD34+BD71+BD79+BD89</f>
        <v>0</v>
      </c>
      <c r="BE137" s="147">
        <f t="shared" si="118"/>
        <v>0</v>
      </c>
      <c r="BF137" s="147" t="e">
        <f>BD137/BC137</f>
        <v>#DIV/0!</v>
      </c>
      <c r="BG137" s="102">
        <f>BG5+BG18+BG34+BG71+BG79+BG89</f>
        <v>0</v>
      </c>
      <c r="BH137" s="102">
        <f>BH5+BH18+BH34+BH71+BH79+BH89</f>
        <v>0</v>
      </c>
      <c r="BI137" s="147">
        <f t="shared" si="119"/>
        <v>0</v>
      </c>
      <c r="BJ137" s="147" t="e">
        <f>BH137/BG137</f>
        <v>#DIV/0!</v>
      </c>
      <c r="BK137" s="102">
        <f>BK5+BK18+BK34+BK71+BK79+BK89</f>
        <v>87.528000000000006</v>
      </c>
      <c r="BL137" s="102">
        <f>BL5+BL18+BL34+BL71+BL79+BL89</f>
        <v>216.88836999999998</v>
      </c>
      <c r="BM137" s="147">
        <f t="shared" si="120"/>
        <v>129.36036999999999</v>
      </c>
      <c r="BN137" s="147">
        <f>BL137/BK137</f>
        <v>2.4779312905584496</v>
      </c>
      <c r="BO137" s="102">
        <f>BO5+BO18+BO34+BO71+BO79+BO89</f>
        <v>55.01</v>
      </c>
      <c r="BP137" s="102">
        <f>BP5+BP18+BP34+BP71+BP79+BP89</f>
        <v>18.728999999999999</v>
      </c>
      <c r="BQ137" s="147">
        <f t="shared" si="121"/>
        <v>-36.280999999999999</v>
      </c>
      <c r="BR137" s="147">
        <f>BP137/BO137</f>
        <v>0.34046536993273951</v>
      </c>
      <c r="BS137" s="102">
        <f>BS5+BS18+BS34+BS71+BS79+BS89</f>
        <v>0</v>
      </c>
      <c r="BT137" s="102">
        <f>BT5+BT18+BT34+BT71+BT79+BT89</f>
        <v>0</v>
      </c>
      <c r="BU137" s="147">
        <f t="shared" si="122"/>
        <v>0</v>
      </c>
      <c r="BV137" s="147" t="e">
        <f>BT137/BS137</f>
        <v>#DIV/0!</v>
      </c>
      <c r="BW137" s="102">
        <f>BW5+BW18+BW34+BW71+BW79+BW89</f>
        <v>0</v>
      </c>
      <c r="BX137" s="102">
        <f>BX5+BX18+BX34+BX71+BX79+BX89</f>
        <v>0</v>
      </c>
      <c r="BY137" s="147">
        <f t="shared" si="123"/>
        <v>0</v>
      </c>
      <c r="BZ137" s="147" t="e">
        <f t="shared" si="141"/>
        <v>#DIV/0!</v>
      </c>
      <c r="CA137" s="102">
        <f>CA5+CA18+CA34+CA71+CA79+CA89</f>
        <v>0</v>
      </c>
      <c r="CB137" s="102">
        <f>CB5+CB18+CB34+CB71+CB79+CB89</f>
        <v>0</v>
      </c>
      <c r="CC137" s="147">
        <f t="shared" si="124"/>
        <v>0</v>
      </c>
      <c r="CD137" s="147" t="e">
        <f>CB137/CA137</f>
        <v>#DIV/0!</v>
      </c>
      <c r="CE137" s="102">
        <f>CE5+CE18+CE34+CE71+CE79+CE89</f>
        <v>6003.1639999999989</v>
      </c>
      <c r="CF137" s="102">
        <f>CF5+CF18+CF34+CF71+CF79+CF89</f>
        <v>3335.5643</v>
      </c>
      <c r="CG137" s="147">
        <f t="shared" si="125"/>
        <v>-2667.5996999999988</v>
      </c>
      <c r="CH137" s="147">
        <f>CF137/CE137</f>
        <v>0.55563437880424404</v>
      </c>
      <c r="CI137" s="102">
        <f>CI5+CI18+CI34+CI71+CI79+CI89</f>
        <v>0.56000000000000005</v>
      </c>
      <c r="CJ137" s="102">
        <f>CJ5+CJ18+CJ34+CJ71+CJ79+CJ89</f>
        <v>0</v>
      </c>
      <c r="CK137" s="147">
        <f t="shared" si="126"/>
        <v>-0.56000000000000005</v>
      </c>
      <c r="CL137" s="147">
        <f>CJ137/CI137</f>
        <v>0</v>
      </c>
      <c r="CM137" s="102">
        <f>CM5+CM18+CM34+CM71+CM79+CM89</f>
        <v>0</v>
      </c>
      <c r="CN137" s="102">
        <f>CN5+CN18+CN34+CN71+CN79+CN89</f>
        <v>0</v>
      </c>
      <c r="CO137" s="147">
        <f t="shared" si="142"/>
        <v>0</v>
      </c>
      <c r="CP137" s="147" t="e">
        <f>CN137/CM137</f>
        <v>#DIV/0!</v>
      </c>
      <c r="CQ137" s="172">
        <f>CQ5+CQ18+CQ34+CQ71+CQ79+CQ89</f>
        <v>0</v>
      </c>
      <c r="CR137" s="172">
        <f>CR5+CR18+CR34+CR71+CR79+CR89</f>
        <v>0</v>
      </c>
      <c r="CS137" s="173">
        <f t="shared" si="134"/>
        <v>0</v>
      </c>
      <c r="CT137" s="174" t="e">
        <f t="shared" si="135"/>
        <v>#DIV/0!</v>
      </c>
      <c r="CU137" s="172">
        <f>CU5+CU18+CU34+CU71+CU79+CU89</f>
        <v>0</v>
      </c>
      <c r="CV137" s="172">
        <f>CV5+CV18+CV34+CV71+CV79+CV89</f>
        <v>0</v>
      </c>
      <c r="CW137" s="175">
        <f t="shared" si="136"/>
        <v>0</v>
      </c>
      <c r="CX137" s="174" t="e">
        <f t="shared" si="137"/>
        <v>#DIV/0!</v>
      </c>
      <c r="CY137" s="172">
        <f>CY5+CY18+CY34+CY71+CY79+CY89</f>
        <v>0</v>
      </c>
      <c r="CZ137" s="172">
        <f>CZ5+CZ18+CZ34+CZ71+CZ79+CZ89</f>
        <v>0</v>
      </c>
      <c r="DA137" s="173">
        <f t="shared" si="127"/>
        <v>0</v>
      </c>
      <c r="DB137" s="174" t="e">
        <f t="shared" si="138"/>
        <v>#DIV/0!</v>
      </c>
    </row>
    <row r="138" spans="1:106" ht="14.25" customHeight="1">
      <c r="A138" s="146" t="s">
        <v>329</v>
      </c>
      <c r="B138" s="148" t="s">
        <v>330</v>
      </c>
      <c r="C138" s="142">
        <v>539.79999999999995</v>
      </c>
      <c r="D138" s="16">
        <f>H138+AU138+BK138+CE138+CM138</f>
        <v>4013.8</v>
      </c>
      <c r="E138" s="16">
        <f>I138+M138+Q138+U138+Y138+AJ138+AN138+AR138+AV138+BD138+BH138+BX138+CF138+CJ138+CN138+CR138+CV138+CZ138+BL138+BT138+AZ138+BP138</f>
        <v>950.61900000000003</v>
      </c>
      <c r="F138" s="168">
        <f t="shared" si="132"/>
        <v>-3063.181</v>
      </c>
      <c r="G138" s="168">
        <f t="shared" si="139"/>
        <v>0.23683766007274901</v>
      </c>
      <c r="H138" s="16">
        <v>1706.5</v>
      </c>
      <c r="I138" s="16">
        <v>224.1</v>
      </c>
      <c r="J138" s="144">
        <f t="shared" si="113"/>
        <v>-1482.4</v>
      </c>
      <c r="K138" s="144">
        <f t="shared" si="143"/>
        <v>0.13132141810723702</v>
      </c>
      <c r="L138" s="16"/>
      <c r="M138" s="16"/>
      <c r="N138" s="144">
        <f t="shared" si="144"/>
        <v>0</v>
      </c>
      <c r="O138" s="144" t="e">
        <f>M138/L138</f>
        <v>#DIV/0!</v>
      </c>
      <c r="P138" s="16"/>
      <c r="Q138" s="16"/>
      <c r="R138" s="139">
        <f t="shared" si="145"/>
        <v>0</v>
      </c>
      <c r="S138" s="144" t="e">
        <f t="shared" si="146"/>
        <v>#DIV/0!</v>
      </c>
      <c r="T138" s="16"/>
      <c r="U138" s="16"/>
      <c r="V138" s="139">
        <f t="shared" si="147"/>
        <v>0</v>
      </c>
      <c r="W138" s="144" t="e">
        <f t="shared" si="148"/>
        <v>#DIV/0!</v>
      </c>
      <c r="X138" s="140">
        <f t="shared" si="149"/>
        <v>0</v>
      </c>
      <c r="Y138" s="140">
        <f t="shared" si="149"/>
        <v>0</v>
      </c>
      <c r="Z138" s="139">
        <f t="shared" si="150"/>
        <v>0</v>
      </c>
      <c r="AA138" s="139"/>
      <c r="AB138" s="16"/>
      <c r="AC138" s="16"/>
      <c r="AD138" s="139"/>
      <c r="AE138" s="139"/>
      <c r="AF138" s="16"/>
      <c r="AG138" s="16"/>
      <c r="AH138" s="139">
        <f t="shared" si="151"/>
        <v>0</v>
      </c>
      <c r="AI138" s="16"/>
      <c r="AJ138" s="16"/>
      <c r="AK138" s="139">
        <f t="shared" si="152"/>
        <v>0</v>
      </c>
      <c r="AL138" s="144" t="e">
        <f>AJ138/AI138</f>
        <v>#DIV/0!</v>
      </c>
      <c r="AM138" s="16"/>
      <c r="AN138" s="16"/>
      <c r="AO138" s="139">
        <f t="shared" si="112"/>
        <v>0</v>
      </c>
      <c r="AP138" s="144" t="e">
        <f>AN138/AM138</f>
        <v>#DIV/0!</v>
      </c>
      <c r="AQ138" s="139"/>
      <c r="AR138" s="139"/>
      <c r="AS138" s="144">
        <f t="shared" si="153"/>
        <v>0</v>
      </c>
      <c r="AT138" s="144" t="e">
        <f>AR138/AQ138</f>
        <v>#DIV/0!</v>
      </c>
      <c r="AU138" s="16">
        <v>161.80000000000001</v>
      </c>
      <c r="AV138" s="16">
        <v>162.1</v>
      </c>
      <c r="AW138" s="139">
        <f>AV138-AU138</f>
        <v>0.29999999999998295</v>
      </c>
      <c r="AX138" s="139">
        <f>AV138/AU138</f>
        <v>1.0018541409147095</v>
      </c>
      <c r="AY138" s="16"/>
      <c r="AZ138" s="16">
        <v>0</v>
      </c>
      <c r="BA138" s="139">
        <f t="shared" si="140"/>
        <v>0</v>
      </c>
      <c r="BB138" s="139"/>
      <c r="BC138" s="16"/>
      <c r="BD138" s="16"/>
      <c r="BE138" s="139">
        <f t="shared" si="118"/>
        <v>0</v>
      </c>
      <c r="BF138" s="139"/>
      <c r="BG138" s="16"/>
      <c r="BH138" s="16"/>
      <c r="BI138" s="139">
        <f t="shared" si="119"/>
        <v>0</v>
      </c>
      <c r="BJ138" s="139" t="e">
        <f>BH138/BG138</f>
        <v>#DIV/0!</v>
      </c>
      <c r="BK138" s="16">
        <v>215.3</v>
      </c>
      <c r="BL138" s="16">
        <v>10.199999999999999</v>
      </c>
      <c r="BM138" s="139">
        <f t="shared" si="120"/>
        <v>-205.10000000000002</v>
      </c>
      <c r="BN138" s="144">
        <f>BL138/BK138</f>
        <v>4.7375754760798881E-2</v>
      </c>
      <c r="BO138" s="16">
        <v>0</v>
      </c>
      <c r="BP138" s="16">
        <v>4.2839999999999998</v>
      </c>
      <c r="BQ138" s="139">
        <f t="shared" si="121"/>
        <v>4.2839999999999998</v>
      </c>
      <c r="BR138" s="144" t="e">
        <f>BP138/BO138</f>
        <v>#DIV/0!</v>
      </c>
      <c r="BS138" s="16"/>
      <c r="BT138" s="16"/>
      <c r="BU138" s="139">
        <f t="shared" si="122"/>
        <v>0</v>
      </c>
      <c r="BV138" s="144" t="e">
        <f>BT138/BS138</f>
        <v>#DIV/0!</v>
      </c>
      <c r="BW138" s="16">
        <v>0</v>
      </c>
      <c r="BX138" s="16"/>
      <c r="BY138" s="139">
        <f t="shared" si="123"/>
        <v>0</v>
      </c>
      <c r="BZ138" s="139" t="e">
        <f t="shared" si="141"/>
        <v>#DIV/0!</v>
      </c>
      <c r="CA138" s="16"/>
      <c r="CB138" s="16"/>
      <c r="CC138" s="139">
        <f t="shared" si="124"/>
        <v>0</v>
      </c>
      <c r="CD138" s="144" t="e">
        <f>CB138/CA138</f>
        <v>#DIV/0!</v>
      </c>
      <c r="CE138" s="16">
        <v>1760.9</v>
      </c>
      <c r="CF138" s="16">
        <v>461.13499999999999</v>
      </c>
      <c r="CG138" s="139">
        <f t="shared" si="125"/>
        <v>-1299.7650000000001</v>
      </c>
      <c r="CH138" s="144">
        <f>CF138/CE138</f>
        <v>0.26187460957464931</v>
      </c>
      <c r="CI138" s="16">
        <v>0</v>
      </c>
      <c r="CJ138" s="16">
        <v>0</v>
      </c>
      <c r="CK138" s="139">
        <f t="shared" si="126"/>
        <v>0</v>
      </c>
      <c r="CL138" s="144" t="e">
        <f>CJ138/CI138</f>
        <v>#DIV/0!</v>
      </c>
      <c r="CM138" s="105">
        <v>169.3</v>
      </c>
      <c r="CN138" s="105">
        <v>88.8</v>
      </c>
      <c r="CO138" s="105">
        <f t="shared" si="142"/>
        <v>-80.500000000000014</v>
      </c>
      <c r="CP138" s="144">
        <f>CN138/CM138</f>
        <v>0.52451269935026579</v>
      </c>
      <c r="CQ138" s="14"/>
      <c r="CR138" s="14"/>
      <c r="CS138" s="167">
        <f t="shared" si="134"/>
        <v>0</v>
      </c>
      <c r="CT138" s="168"/>
      <c r="CU138" s="13"/>
      <c r="CV138" s="13"/>
      <c r="CW138" s="167">
        <f t="shared" si="136"/>
        <v>0</v>
      </c>
      <c r="CX138" s="168"/>
      <c r="CY138" s="13"/>
      <c r="CZ138" s="13"/>
      <c r="DA138" s="167">
        <f t="shared" si="127"/>
        <v>0</v>
      </c>
      <c r="DB138" s="168"/>
    </row>
    <row r="139" spans="1:106" ht="14.25" customHeight="1">
      <c r="A139" s="146" t="s">
        <v>331</v>
      </c>
      <c r="B139" s="148" t="s">
        <v>332</v>
      </c>
      <c r="C139" s="142">
        <v>4922.5</v>
      </c>
      <c r="D139" s="16">
        <f>L139+P139+T139</f>
        <v>4676.6279999999997</v>
      </c>
      <c r="E139" s="16">
        <f>I139+M139+Q139+U139+Y139+AJ139+AN139+AR139+AV139+BD139+BH139+BX139+CF139+CJ139+CN139+CR139+CV139+CZ139+BL139+BT139+AZ139</f>
        <v>3475.84</v>
      </c>
      <c r="F139" s="168">
        <f t="shared" si="132"/>
        <v>-1200.7879999999996</v>
      </c>
      <c r="G139" s="168">
        <f t="shared" si="139"/>
        <v>0.74323636603125165</v>
      </c>
      <c r="H139" s="16"/>
      <c r="I139" s="16"/>
      <c r="J139" s="144">
        <f t="shared" si="113"/>
        <v>0</v>
      </c>
      <c r="K139" s="144" t="e">
        <f t="shared" si="143"/>
        <v>#DIV/0!</v>
      </c>
      <c r="L139" s="100">
        <v>2051.1729999999998</v>
      </c>
      <c r="M139" s="100">
        <v>1655.44</v>
      </c>
      <c r="N139" s="103">
        <f t="shared" si="144"/>
        <v>-395.73299999999972</v>
      </c>
      <c r="O139" s="143">
        <f>M139/L139</f>
        <v>0.80706990585387006</v>
      </c>
      <c r="P139" s="100">
        <v>2193.1999999999998</v>
      </c>
      <c r="Q139" s="100">
        <v>1538.9</v>
      </c>
      <c r="R139" s="139">
        <f t="shared" si="145"/>
        <v>-654.29999999999973</v>
      </c>
      <c r="S139" s="144">
        <f t="shared" si="146"/>
        <v>0.70166879445559005</v>
      </c>
      <c r="T139" s="16">
        <v>432.255</v>
      </c>
      <c r="U139" s="16">
        <v>281.5</v>
      </c>
      <c r="V139" s="139">
        <f t="shared" si="147"/>
        <v>-150.755</v>
      </c>
      <c r="W139" s="139">
        <f t="shared" si="148"/>
        <v>0.65123596025494213</v>
      </c>
      <c r="X139" s="140">
        <f t="shared" si="149"/>
        <v>0</v>
      </c>
      <c r="Y139" s="140">
        <f t="shared" si="149"/>
        <v>0</v>
      </c>
      <c r="Z139" s="139">
        <f t="shared" si="150"/>
        <v>0</v>
      </c>
      <c r="AA139" s="139"/>
      <c r="AB139" s="16"/>
      <c r="AC139" s="16"/>
      <c r="AD139" s="139">
        <f>AC139-AB139</f>
        <v>0</v>
      </c>
      <c r="AE139" s="139"/>
      <c r="AF139" s="16"/>
      <c r="AG139" s="16"/>
      <c r="AH139" s="139">
        <f t="shared" si="151"/>
        <v>0</v>
      </c>
      <c r="AI139" s="16"/>
      <c r="AJ139" s="16"/>
      <c r="AK139" s="139">
        <f t="shared" si="152"/>
        <v>0</v>
      </c>
      <c r="AL139" s="144" t="e">
        <f>AJ139/AI139</f>
        <v>#DIV/0!</v>
      </c>
      <c r="AM139" s="16"/>
      <c r="AN139" s="16"/>
      <c r="AO139" s="139">
        <f t="shared" si="112"/>
        <v>0</v>
      </c>
      <c r="AP139" s="144" t="e">
        <f>AN139/AM139</f>
        <v>#DIV/0!</v>
      </c>
      <c r="AQ139" s="139"/>
      <c r="AR139" s="139"/>
      <c r="AS139" s="144">
        <f t="shared" si="153"/>
        <v>0</v>
      </c>
      <c r="AT139" s="144" t="e">
        <f>AR139/AQ139</f>
        <v>#DIV/0!</v>
      </c>
      <c r="AU139" s="16"/>
      <c r="AV139" s="16"/>
      <c r="AW139" s="139">
        <f t="shared" si="117"/>
        <v>0</v>
      </c>
      <c r="AX139" s="139" t="e">
        <f>AV139/AU139</f>
        <v>#DIV/0!</v>
      </c>
      <c r="AY139" s="16"/>
      <c r="AZ139" s="16"/>
      <c r="BA139" s="139">
        <f t="shared" si="140"/>
        <v>0</v>
      </c>
      <c r="BB139" s="139"/>
      <c r="BC139" s="16"/>
      <c r="BD139" s="16"/>
      <c r="BE139" s="139">
        <f t="shared" si="118"/>
        <v>0</v>
      </c>
      <c r="BF139" s="139"/>
      <c r="BG139" s="16"/>
      <c r="BH139" s="16"/>
      <c r="BI139" s="139">
        <f t="shared" si="119"/>
        <v>0</v>
      </c>
      <c r="BJ139" s="139"/>
      <c r="BK139" s="16">
        <v>0</v>
      </c>
      <c r="BL139" s="16"/>
      <c r="BM139" s="139">
        <f t="shared" si="120"/>
        <v>0</v>
      </c>
      <c r="BN139" s="144" t="e">
        <f>BL139/BK139</f>
        <v>#DIV/0!</v>
      </c>
      <c r="BO139" s="16">
        <v>0</v>
      </c>
      <c r="BP139" s="16"/>
      <c r="BQ139" s="139">
        <f t="shared" si="121"/>
        <v>0</v>
      </c>
      <c r="BR139" s="144" t="e">
        <f>BP139/BO139</f>
        <v>#DIV/0!</v>
      </c>
      <c r="BS139" s="16">
        <v>0</v>
      </c>
      <c r="BT139" s="16"/>
      <c r="BU139" s="139">
        <f t="shared" si="122"/>
        <v>0</v>
      </c>
      <c r="BV139" s="144" t="e">
        <f>BT139/BS139</f>
        <v>#DIV/0!</v>
      </c>
      <c r="BW139" s="16">
        <v>0</v>
      </c>
      <c r="BX139" s="16">
        <v>0</v>
      </c>
      <c r="BY139" s="139">
        <f t="shared" si="123"/>
        <v>0</v>
      </c>
      <c r="BZ139" s="139"/>
      <c r="CA139" s="16"/>
      <c r="CB139" s="16"/>
      <c r="CC139" s="139">
        <f t="shared" si="124"/>
        <v>0</v>
      </c>
      <c r="CD139" s="144" t="e">
        <f>CB139/CA139</f>
        <v>#DIV/0!</v>
      </c>
      <c r="CE139" s="16">
        <v>0</v>
      </c>
      <c r="CF139" s="16"/>
      <c r="CG139" s="139">
        <f t="shared" si="125"/>
        <v>0</v>
      </c>
      <c r="CH139" s="144" t="e">
        <f>CF139/CE139</f>
        <v>#DIV/0!</v>
      </c>
      <c r="CI139" s="16">
        <v>0</v>
      </c>
      <c r="CJ139" s="16">
        <v>0</v>
      </c>
      <c r="CK139" s="139">
        <f t="shared" si="126"/>
        <v>0</v>
      </c>
      <c r="CL139" s="144" t="e">
        <f>CJ139/CI139</f>
        <v>#DIV/0!</v>
      </c>
      <c r="CM139" s="105"/>
      <c r="CN139" s="105"/>
      <c r="CO139" s="105">
        <f t="shared" si="142"/>
        <v>0</v>
      </c>
      <c r="CP139" s="144" t="e">
        <f>CN139/CM139</f>
        <v>#DIV/0!</v>
      </c>
      <c r="CQ139" s="14"/>
      <c r="CR139" s="14"/>
      <c r="CS139" s="167">
        <f t="shared" si="134"/>
        <v>0</v>
      </c>
      <c r="CT139" s="168"/>
      <c r="CU139" s="13"/>
      <c r="CV139" s="13"/>
      <c r="CW139" s="167">
        <f t="shared" si="136"/>
        <v>0</v>
      </c>
      <c r="CX139" s="168"/>
      <c r="CY139" s="13"/>
      <c r="CZ139" s="13"/>
      <c r="DA139" s="167">
        <f t="shared" si="127"/>
        <v>0</v>
      </c>
      <c r="DB139" s="168"/>
    </row>
    <row r="140" spans="1:106" s="222" customFormat="1">
      <c r="A140" s="149"/>
      <c r="B140" s="223" t="s">
        <v>333</v>
      </c>
      <c r="C140" s="102">
        <f>C137+C139+C138</f>
        <v>12406.56</v>
      </c>
      <c r="D140" s="102">
        <f>D137+D139+D138</f>
        <v>17722.437849999998</v>
      </c>
      <c r="E140" s="102">
        <f>E137+E139+E138</f>
        <v>12859.773970000002</v>
      </c>
      <c r="F140" s="147">
        <f t="shared" si="132"/>
        <v>-4862.6638799999964</v>
      </c>
      <c r="G140" s="174">
        <f t="shared" si="139"/>
        <v>0.72562105049221559</v>
      </c>
      <c r="H140" s="102">
        <f>H137+H139+H138</f>
        <v>3486.1447999999996</v>
      </c>
      <c r="I140" s="102">
        <f>I137+I139+I138</f>
        <v>4061.3443000000002</v>
      </c>
      <c r="J140" s="102">
        <f>I140-H140</f>
        <v>575.19950000000063</v>
      </c>
      <c r="K140" s="147">
        <f t="shared" si="143"/>
        <v>1.1649958716574254</v>
      </c>
      <c r="L140" s="102">
        <f>L137+L139+L138</f>
        <v>2094.799</v>
      </c>
      <c r="M140" s="102">
        <f>M137+M139+M138</f>
        <v>1721.03</v>
      </c>
      <c r="N140" s="102">
        <f t="shared" si="144"/>
        <v>-373.76900000000001</v>
      </c>
      <c r="O140" s="147">
        <f>M140/L140</f>
        <v>0.82157285734812746</v>
      </c>
      <c r="P140" s="102">
        <f>P137+P139+P138</f>
        <v>2267.93705</v>
      </c>
      <c r="Q140" s="102">
        <f>Q137+Q139+Q138</f>
        <v>1649.614</v>
      </c>
      <c r="R140" s="102">
        <f t="shared" si="145"/>
        <v>-618.32304999999997</v>
      </c>
      <c r="S140" s="147">
        <f t="shared" si="146"/>
        <v>0.7273632220083005</v>
      </c>
      <c r="T140" s="102">
        <f>T137+T139+T138</f>
        <v>523.46100000000001</v>
      </c>
      <c r="U140" s="102">
        <f>U137+U139+U138</f>
        <v>372.70799999999997</v>
      </c>
      <c r="V140" s="102">
        <f t="shared" si="147"/>
        <v>-150.75300000000004</v>
      </c>
      <c r="W140" s="147">
        <f t="shared" si="148"/>
        <v>0.71200719824399517</v>
      </c>
      <c r="X140" s="102">
        <f t="shared" si="149"/>
        <v>0</v>
      </c>
      <c r="Y140" s="102">
        <f t="shared" si="149"/>
        <v>0</v>
      </c>
      <c r="Z140" s="102">
        <f t="shared" si="150"/>
        <v>0</v>
      </c>
      <c r="AA140" s="147" t="e">
        <f>Y140/X140</f>
        <v>#DIV/0!</v>
      </c>
      <c r="AB140" s="102">
        <f>AB137+AB139+AB138</f>
        <v>0</v>
      </c>
      <c r="AC140" s="102">
        <f>AC137+AC139+AC138</f>
        <v>0</v>
      </c>
      <c r="AD140" s="102">
        <f>AC140-AB140</f>
        <v>0</v>
      </c>
      <c r="AE140" s="147" t="e">
        <f>AC140/AB140</f>
        <v>#DIV/0!</v>
      </c>
      <c r="AF140" s="102">
        <f>AF137+AF139+AF138</f>
        <v>0</v>
      </c>
      <c r="AG140" s="102">
        <f>AG137+AG139+AG138</f>
        <v>0</v>
      </c>
      <c r="AH140" s="102">
        <f>AH5+AH18+AH34+AH79+AH89+AH137+AH138+AH139+AH71</f>
        <v>0</v>
      </c>
      <c r="AI140" s="102">
        <f>AI137+AI139+AI138</f>
        <v>927.63400000000001</v>
      </c>
      <c r="AJ140" s="102">
        <f>AJ137+AJ139+AJ138</f>
        <v>751.63599999999997</v>
      </c>
      <c r="AK140" s="102">
        <f t="shared" si="152"/>
        <v>-175.99800000000005</v>
      </c>
      <c r="AL140" s="147">
        <f>AJ140/AI140</f>
        <v>0.81027215475068826</v>
      </c>
      <c r="AM140" s="102">
        <f>AM137+AM139+AM138</f>
        <v>0</v>
      </c>
      <c r="AN140" s="102">
        <f>AN137+AN139+AN138</f>
        <v>0</v>
      </c>
      <c r="AO140" s="102">
        <f>AN140-AM140</f>
        <v>0</v>
      </c>
      <c r="AP140" s="147" t="e">
        <f>AN140/AM140</f>
        <v>#DIV/0!</v>
      </c>
      <c r="AQ140" s="102">
        <f>AQ5+AQ18+AQ34+AQ79+AQ89+AQ137+AQ138+AQ139+AQ71</f>
        <v>0</v>
      </c>
      <c r="AR140" s="102">
        <f>AR5+AR18+AR34+AR79+AR89+AR137+AR138+AR139+AR71</f>
        <v>0</v>
      </c>
      <c r="AS140" s="102">
        <f t="shared" si="153"/>
        <v>0</v>
      </c>
      <c r="AT140" s="102" t="e">
        <f>AR140/AQ140</f>
        <v>#DIV/0!</v>
      </c>
      <c r="AU140" s="102">
        <f>AU137+AU139+AU138</f>
        <v>182.87</v>
      </c>
      <c r="AV140" s="102">
        <f>AV137+AV139+AV138</f>
        <v>183.17</v>
      </c>
      <c r="AW140" s="102">
        <f>AV140-AU140</f>
        <v>0.29999999999998295</v>
      </c>
      <c r="AX140" s="147">
        <f>AV140/AU140</f>
        <v>1.001640509651665</v>
      </c>
      <c r="AY140" s="102">
        <f>AY137+AY139+AY138</f>
        <v>0</v>
      </c>
      <c r="AZ140" s="102">
        <f>AZ137+AZ139+AZ138</f>
        <v>0</v>
      </c>
      <c r="BA140" s="102">
        <f t="shared" si="140"/>
        <v>0</v>
      </c>
      <c r="BB140" s="147" t="e">
        <f>AZ140/AY140</f>
        <v>#DIV/0!</v>
      </c>
      <c r="BC140" s="102">
        <f>BC137+BC139+BC138</f>
        <v>0</v>
      </c>
      <c r="BD140" s="102">
        <f>BD137+BD139+BD138</f>
        <v>0</v>
      </c>
      <c r="BE140" s="102">
        <f t="shared" si="118"/>
        <v>0</v>
      </c>
      <c r="BF140" s="147" t="e">
        <f>BD140/BC140</f>
        <v>#DIV/0!</v>
      </c>
      <c r="BG140" s="102">
        <f>BG137+BG139+BG138</f>
        <v>0</v>
      </c>
      <c r="BH140" s="102">
        <f>BH137+BH139+BH138</f>
        <v>0</v>
      </c>
      <c r="BI140" s="102">
        <f t="shared" si="119"/>
        <v>0</v>
      </c>
      <c r="BJ140" s="147" t="e">
        <f>BH140/BG140</f>
        <v>#DIV/0!</v>
      </c>
      <c r="BK140" s="102">
        <f>BK137+BK139+BK138</f>
        <v>302.82800000000003</v>
      </c>
      <c r="BL140" s="102">
        <f>BL137+BL139+BL138</f>
        <v>227.08836999999997</v>
      </c>
      <c r="BM140" s="102">
        <f>BL140-BK140</f>
        <v>-75.739630000000062</v>
      </c>
      <c r="BN140" s="147">
        <f>BL140/BK140</f>
        <v>0.74989224906547591</v>
      </c>
      <c r="BO140" s="102">
        <f>BO137+BO139+BO138</f>
        <v>55.01</v>
      </c>
      <c r="BP140" s="102">
        <f>BP137+BP139+BP138</f>
        <v>23.012999999999998</v>
      </c>
      <c r="BQ140" s="102">
        <f>BP140-BO140</f>
        <v>-31.997</v>
      </c>
      <c r="BR140" s="147">
        <f>BP140/BO140</f>
        <v>0.41834211961461548</v>
      </c>
      <c r="BS140" s="102">
        <f>BS137+BS139+BS138</f>
        <v>0</v>
      </c>
      <c r="BT140" s="102">
        <f>BT137+BT139+BT138</f>
        <v>0</v>
      </c>
      <c r="BU140" s="102">
        <f>BT140-BS140</f>
        <v>0</v>
      </c>
      <c r="BV140" s="147" t="e">
        <f>BT140/BS140</f>
        <v>#DIV/0!</v>
      </c>
      <c r="BW140" s="102">
        <f>BW137+BW139+BW138</f>
        <v>0</v>
      </c>
      <c r="BX140" s="102">
        <f>BX137+BX139+BX138</f>
        <v>0</v>
      </c>
      <c r="BY140" s="102">
        <f t="shared" si="123"/>
        <v>0</v>
      </c>
      <c r="BZ140" s="147" t="e">
        <f>BX140/BW140</f>
        <v>#DIV/0!</v>
      </c>
      <c r="CA140" s="102">
        <f>CA137+CA139+CA138</f>
        <v>0</v>
      </c>
      <c r="CB140" s="102">
        <f>CB137+CB139+CB138</f>
        <v>0</v>
      </c>
      <c r="CC140" s="102">
        <f>CB140-CA140</f>
        <v>0</v>
      </c>
      <c r="CD140" s="147" t="e">
        <f>CB140/CA140</f>
        <v>#DIV/0!</v>
      </c>
      <c r="CE140" s="102">
        <f>CE137+CE139+CE138</f>
        <v>7764.0639999999985</v>
      </c>
      <c r="CF140" s="102">
        <f>CF137+CF139+CF138</f>
        <v>3796.6993000000002</v>
      </c>
      <c r="CG140" s="102">
        <f t="shared" si="125"/>
        <v>-3967.3646999999983</v>
      </c>
      <c r="CH140" s="147">
        <f>CF140/CE140</f>
        <v>0.48900927400907579</v>
      </c>
      <c r="CI140" s="102">
        <f>CI137+CI139+CI138</f>
        <v>0.56000000000000005</v>
      </c>
      <c r="CJ140" s="102">
        <f>CJ137+CJ139+CJ138</f>
        <v>0</v>
      </c>
      <c r="CK140" s="102">
        <f t="shared" si="126"/>
        <v>-0.56000000000000005</v>
      </c>
      <c r="CL140" s="147">
        <f>CJ140/CI140</f>
        <v>0</v>
      </c>
      <c r="CM140" s="150">
        <f>CM137+CM139+CM138</f>
        <v>169.3</v>
      </c>
      <c r="CN140" s="150">
        <f>CN137+CN139+CN138</f>
        <v>88.8</v>
      </c>
      <c r="CO140" s="150">
        <f t="shared" si="142"/>
        <v>-80.500000000000014</v>
      </c>
      <c r="CP140" s="151">
        <f>CN140/CM140</f>
        <v>0.52451269935026579</v>
      </c>
      <c r="CQ140" s="172">
        <f>CQ137+CQ139+CQ138</f>
        <v>0</v>
      </c>
      <c r="CR140" s="172">
        <f>CR137+CR139+CR138</f>
        <v>0</v>
      </c>
      <c r="CS140" s="172">
        <f>CS5+CS18+CS34+CS79+CS89+CS137+CS138+CS139+CS71</f>
        <v>0</v>
      </c>
      <c r="CT140" s="174" t="e">
        <f>CR140/CQ140</f>
        <v>#DIV/0!</v>
      </c>
      <c r="CU140" s="68">
        <f>CU137+CU139+CU138</f>
        <v>0</v>
      </c>
      <c r="CV140" s="68">
        <f>CV137+CV139+CV138</f>
        <v>0</v>
      </c>
      <c r="CW140" s="172">
        <f>CW5+CW18+CW34+CW79+CW89+CW137+CW138+CW139+CW71</f>
        <v>0</v>
      </c>
      <c r="CX140" s="174" t="e">
        <f>CV140/CU140</f>
        <v>#DIV/0!</v>
      </c>
      <c r="CY140" s="68">
        <f>CY137+CY139+CY138</f>
        <v>0</v>
      </c>
      <c r="CZ140" s="68">
        <f>CZ137+CZ139+CZ138</f>
        <v>0</v>
      </c>
      <c r="DA140" s="68">
        <f t="shared" si="127"/>
        <v>0</v>
      </c>
      <c r="DB140" s="174" t="e">
        <f>CZ140/CY140</f>
        <v>#DIV/0!</v>
      </c>
    </row>
    <row r="141" spans="1:106" ht="11.25" customHeight="1">
      <c r="AH141" s="228"/>
    </row>
    <row r="142" spans="1:106" ht="11.25" customHeight="1">
      <c r="D142" s="229"/>
      <c r="E142" s="230"/>
      <c r="AH142" s="228"/>
    </row>
    <row r="143" spans="1:106" s="226" customFormat="1">
      <c r="B143" s="224"/>
      <c r="C143" s="225"/>
      <c r="E143" s="231"/>
      <c r="F143" s="204"/>
      <c r="G143" s="204"/>
      <c r="J143" s="204"/>
      <c r="K143" s="204"/>
      <c r="N143" s="204"/>
      <c r="O143" s="204"/>
      <c r="R143" s="204"/>
      <c r="S143" s="204"/>
      <c r="V143" s="204"/>
      <c r="W143" s="204"/>
      <c r="X143" s="227"/>
      <c r="Y143" s="227"/>
      <c r="Z143" s="204"/>
      <c r="AA143" s="204"/>
      <c r="AD143" s="204"/>
      <c r="AE143" s="204"/>
      <c r="AF143" s="204"/>
      <c r="AG143" s="204"/>
      <c r="AH143" s="228"/>
      <c r="AK143" s="204"/>
      <c r="AL143" s="204"/>
      <c r="AO143" s="204"/>
      <c r="AP143" s="204"/>
      <c r="AQ143" s="204"/>
      <c r="AR143" s="204"/>
      <c r="AS143" s="204"/>
      <c r="AT143" s="204"/>
      <c r="AW143" s="204"/>
      <c r="AX143" s="204"/>
      <c r="AY143" s="204"/>
      <c r="AZ143" s="204"/>
      <c r="BA143" s="204"/>
      <c r="BB143" s="204"/>
      <c r="BE143" s="204"/>
      <c r="BF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Y143" s="204"/>
      <c r="BZ143" s="204"/>
      <c r="CA143" s="204"/>
      <c r="CB143" s="204"/>
      <c r="CC143" s="204"/>
      <c r="CD143" s="204"/>
      <c r="CG143" s="204"/>
      <c r="CH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W143" s="204"/>
      <c r="CX143" s="204"/>
    </row>
    <row r="144" spans="1:106" s="226" customFormat="1">
      <c r="B144" s="224"/>
      <c r="C144" s="225"/>
      <c r="E144" s="230"/>
      <c r="F144" s="204"/>
      <c r="G144" s="204"/>
      <c r="J144" s="204"/>
      <c r="K144" s="204"/>
      <c r="N144" s="204"/>
      <c r="O144" s="204"/>
      <c r="R144" s="204"/>
      <c r="S144" s="204"/>
      <c r="V144" s="204"/>
      <c r="W144" s="204"/>
      <c r="X144" s="227"/>
      <c r="Y144" s="227"/>
      <c r="Z144" s="204"/>
      <c r="AA144" s="204"/>
      <c r="AD144" s="204"/>
      <c r="AE144" s="204"/>
      <c r="AF144" s="204"/>
      <c r="AG144" s="204"/>
      <c r="AH144" s="228"/>
      <c r="AK144" s="204"/>
      <c r="AL144" s="204"/>
      <c r="AO144" s="204"/>
      <c r="AP144" s="204"/>
      <c r="AQ144" s="204"/>
      <c r="AR144" s="204"/>
      <c r="AS144" s="204"/>
      <c r="AT144" s="204"/>
      <c r="AW144" s="204"/>
      <c r="AX144" s="204"/>
      <c r="AY144" s="204"/>
      <c r="AZ144" s="204"/>
      <c r="BA144" s="204"/>
      <c r="BB144" s="204"/>
      <c r="BE144" s="204"/>
      <c r="BF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Y144" s="204"/>
      <c r="BZ144" s="204"/>
      <c r="CA144" s="204"/>
      <c r="CB144" s="204"/>
      <c r="CC144" s="204"/>
      <c r="CD144" s="204"/>
      <c r="CG144" s="204"/>
      <c r="CH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W144" s="204"/>
      <c r="CX144" s="204"/>
    </row>
    <row r="145" spans="2:102" s="226" customFormat="1">
      <c r="B145" s="224"/>
      <c r="C145" s="225"/>
      <c r="F145" s="204"/>
      <c r="G145" s="204"/>
      <c r="J145" s="204"/>
      <c r="K145" s="204"/>
      <c r="N145" s="204"/>
      <c r="O145" s="204"/>
      <c r="R145" s="204"/>
      <c r="S145" s="204"/>
      <c r="V145" s="204"/>
      <c r="W145" s="204"/>
      <c r="X145" s="227"/>
      <c r="Y145" s="227"/>
      <c r="Z145" s="204"/>
      <c r="AA145" s="204"/>
      <c r="AD145" s="204"/>
      <c r="AE145" s="204"/>
      <c r="AF145" s="204"/>
      <c r="AG145" s="204"/>
      <c r="AH145" s="228"/>
      <c r="AK145" s="204"/>
      <c r="AL145" s="204"/>
      <c r="AO145" s="204"/>
      <c r="AP145" s="204"/>
      <c r="AQ145" s="204"/>
      <c r="AR145" s="204"/>
      <c r="AS145" s="204"/>
      <c r="AT145" s="204"/>
      <c r="AW145" s="204"/>
      <c r="AX145" s="204"/>
      <c r="AY145" s="204"/>
      <c r="AZ145" s="204"/>
      <c r="BA145" s="204"/>
      <c r="BB145" s="204"/>
      <c r="BE145" s="204"/>
      <c r="BF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Y145" s="204"/>
      <c r="BZ145" s="204"/>
      <c r="CA145" s="204"/>
      <c r="CB145" s="204"/>
      <c r="CC145" s="204"/>
      <c r="CD145" s="204"/>
      <c r="CG145" s="204"/>
      <c r="CH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W145" s="204"/>
      <c r="CX145" s="204"/>
    </row>
    <row r="146" spans="2:102" s="226" customFormat="1">
      <c r="B146" s="224"/>
      <c r="C146" s="225"/>
      <c r="F146" s="204"/>
      <c r="G146" s="204"/>
      <c r="J146" s="204"/>
      <c r="K146" s="204"/>
      <c r="N146" s="204"/>
      <c r="O146" s="204"/>
      <c r="R146" s="204"/>
      <c r="S146" s="204"/>
      <c r="V146" s="204"/>
      <c r="W146" s="204"/>
      <c r="X146" s="227"/>
      <c r="Y146" s="227"/>
      <c r="Z146" s="204"/>
      <c r="AA146" s="204"/>
      <c r="AD146" s="204"/>
      <c r="AE146" s="204"/>
      <c r="AF146" s="204"/>
      <c r="AG146" s="204"/>
      <c r="AH146" s="228"/>
      <c r="AK146" s="204"/>
      <c r="AL146" s="204"/>
      <c r="AO146" s="204"/>
      <c r="AP146" s="204"/>
      <c r="AQ146" s="204"/>
      <c r="AR146" s="204"/>
      <c r="AS146" s="204"/>
      <c r="AT146" s="204"/>
      <c r="AW146" s="204"/>
      <c r="AX146" s="204"/>
      <c r="AY146" s="204"/>
      <c r="AZ146" s="204"/>
      <c r="BA146" s="204"/>
      <c r="BB146" s="204"/>
      <c r="BE146" s="204"/>
      <c r="BF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Y146" s="204"/>
      <c r="BZ146" s="204"/>
      <c r="CA146" s="204"/>
      <c r="CB146" s="204"/>
      <c r="CC146" s="204"/>
      <c r="CD146" s="204"/>
      <c r="CG146" s="204"/>
      <c r="CH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W146" s="204"/>
      <c r="CX146" s="204"/>
    </row>
    <row r="147" spans="2:102" s="226" customFormat="1">
      <c r="B147" s="224"/>
      <c r="C147" s="225"/>
      <c r="F147" s="204"/>
      <c r="G147" s="204"/>
      <c r="J147" s="204"/>
      <c r="K147" s="204"/>
      <c r="N147" s="204"/>
      <c r="O147" s="204"/>
      <c r="R147" s="204"/>
      <c r="S147" s="204"/>
      <c r="V147" s="204"/>
      <c r="W147" s="204"/>
      <c r="X147" s="227"/>
      <c r="Y147" s="227"/>
      <c r="Z147" s="204"/>
      <c r="AA147" s="204"/>
      <c r="AD147" s="204"/>
      <c r="AE147" s="204"/>
      <c r="AF147" s="204"/>
      <c r="AG147" s="204"/>
      <c r="AH147" s="228"/>
      <c r="AK147" s="204"/>
      <c r="AL147" s="204"/>
      <c r="AO147" s="204"/>
      <c r="AP147" s="204"/>
      <c r="AQ147" s="204"/>
      <c r="AR147" s="204"/>
      <c r="AS147" s="204"/>
      <c r="AT147" s="204"/>
      <c r="AW147" s="204"/>
      <c r="AX147" s="204"/>
      <c r="AY147" s="204"/>
      <c r="AZ147" s="204"/>
      <c r="BA147" s="204"/>
      <c r="BB147" s="204"/>
      <c r="BE147" s="204"/>
      <c r="BF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Y147" s="204"/>
      <c r="BZ147" s="204"/>
      <c r="CA147" s="204"/>
      <c r="CB147" s="204"/>
      <c r="CC147" s="204"/>
      <c r="CD147" s="204"/>
      <c r="CG147" s="204"/>
      <c r="CH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W147" s="204"/>
      <c r="CX147" s="204"/>
    </row>
    <row r="148" spans="2:102" s="226" customFormat="1">
      <c r="B148" s="224"/>
      <c r="C148" s="225"/>
      <c r="F148" s="204"/>
      <c r="G148" s="204"/>
      <c r="J148" s="204"/>
      <c r="K148" s="204"/>
      <c r="N148" s="204"/>
      <c r="O148" s="204"/>
      <c r="R148" s="204"/>
      <c r="S148" s="204"/>
      <c r="V148" s="204"/>
      <c r="W148" s="204"/>
      <c r="X148" s="227"/>
      <c r="Y148" s="227"/>
      <c r="Z148" s="204"/>
      <c r="AA148" s="204"/>
      <c r="AD148" s="204"/>
      <c r="AE148" s="204"/>
      <c r="AF148" s="204"/>
      <c r="AG148" s="204"/>
      <c r="AH148" s="228"/>
      <c r="AK148" s="204"/>
      <c r="AL148" s="204"/>
      <c r="AO148" s="204"/>
      <c r="AP148" s="204"/>
      <c r="AQ148" s="204"/>
      <c r="AR148" s="204"/>
      <c r="AS148" s="204"/>
      <c r="AT148" s="204"/>
      <c r="AW148" s="204"/>
      <c r="AX148" s="204"/>
      <c r="AY148" s="204"/>
      <c r="AZ148" s="204"/>
      <c r="BA148" s="204"/>
      <c r="BB148" s="204"/>
      <c r="BE148" s="204"/>
      <c r="BF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Y148" s="204"/>
      <c r="BZ148" s="204"/>
      <c r="CA148" s="204"/>
      <c r="CB148" s="204"/>
      <c r="CC148" s="204"/>
      <c r="CD148" s="204"/>
      <c r="CG148" s="204"/>
      <c r="CH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W148" s="204"/>
      <c r="CX148" s="204"/>
    </row>
    <row r="149" spans="2:102" s="226" customFormat="1">
      <c r="B149" s="224"/>
      <c r="C149" s="225"/>
      <c r="F149" s="204"/>
      <c r="G149" s="204"/>
      <c r="J149" s="204"/>
      <c r="K149" s="204"/>
      <c r="N149" s="204"/>
      <c r="O149" s="204"/>
      <c r="R149" s="204"/>
      <c r="S149" s="204"/>
      <c r="V149" s="204"/>
      <c r="W149" s="204"/>
      <c r="X149" s="227"/>
      <c r="Y149" s="227"/>
      <c r="Z149" s="204"/>
      <c r="AA149" s="204"/>
      <c r="AD149" s="204"/>
      <c r="AE149" s="204"/>
      <c r="AF149" s="204"/>
      <c r="AG149" s="204"/>
      <c r="AH149" s="232"/>
      <c r="AK149" s="204"/>
      <c r="AL149" s="204"/>
      <c r="AO149" s="204"/>
      <c r="AP149" s="204"/>
      <c r="AQ149" s="204"/>
      <c r="AR149" s="204"/>
      <c r="AS149" s="204"/>
      <c r="AT149" s="204"/>
      <c r="AW149" s="204"/>
      <c r="AX149" s="204"/>
      <c r="AY149" s="204"/>
      <c r="AZ149" s="204"/>
      <c r="BA149" s="204"/>
      <c r="BB149" s="204"/>
      <c r="BE149" s="204"/>
      <c r="BF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Y149" s="204"/>
      <c r="BZ149" s="204"/>
      <c r="CA149" s="204"/>
      <c r="CB149" s="204"/>
      <c r="CC149" s="204"/>
      <c r="CD149" s="204"/>
      <c r="CG149" s="204"/>
      <c r="CH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W149" s="204"/>
      <c r="CX149" s="204"/>
    </row>
    <row r="150" spans="2:102" s="226" customFormat="1">
      <c r="B150" s="224"/>
      <c r="C150" s="225"/>
      <c r="F150" s="204"/>
      <c r="G150" s="204"/>
      <c r="J150" s="204"/>
      <c r="K150" s="204"/>
      <c r="N150" s="204"/>
      <c r="O150" s="204"/>
      <c r="R150" s="204"/>
      <c r="S150" s="204"/>
      <c r="V150" s="204"/>
      <c r="W150" s="204"/>
      <c r="X150" s="227"/>
      <c r="Y150" s="227"/>
      <c r="Z150" s="204"/>
      <c r="AA150" s="204"/>
      <c r="AD150" s="204"/>
      <c r="AE150" s="204"/>
      <c r="AF150" s="204"/>
      <c r="AG150" s="204"/>
      <c r="AH150" s="228"/>
      <c r="AK150" s="204"/>
      <c r="AL150" s="204"/>
      <c r="AO150" s="204"/>
      <c r="AP150" s="204"/>
      <c r="AQ150" s="204"/>
      <c r="AR150" s="204"/>
      <c r="AS150" s="204"/>
      <c r="AT150" s="204"/>
      <c r="AW150" s="204"/>
      <c r="AX150" s="204"/>
      <c r="AY150" s="204"/>
      <c r="AZ150" s="204"/>
      <c r="BA150" s="204"/>
      <c r="BB150" s="204"/>
      <c r="BE150" s="204"/>
      <c r="BF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Y150" s="204"/>
      <c r="BZ150" s="204"/>
      <c r="CA150" s="204"/>
      <c r="CB150" s="204"/>
      <c r="CC150" s="204"/>
      <c r="CD150" s="204"/>
      <c r="CG150" s="204"/>
      <c r="CH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W150" s="204"/>
      <c r="CX150" s="204"/>
    </row>
    <row r="151" spans="2:102" s="226" customFormat="1">
      <c r="B151" s="224"/>
      <c r="C151" s="225"/>
      <c r="F151" s="204"/>
      <c r="G151" s="204"/>
      <c r="J151" s="204"/>
      <c r="K151" s="204"/>
      <c r="N151" s="204"/>
      <c r="O151" s="204"/>
      <c r="R151" s="204"/>
      <c r="S151" s="204"/>
      <c r="V151" s="204"/>
      <c r="W151" s="204"/>
      <c r="X151" s="227"/>
      <c r="Y151" s="227"/>
      <c r="Z151" s="204"/>
      <c r="AA151" s="204"/>
      <c r="AD151" s="204"/>
      <c r="AE151" s="204"/>
      <c r="AF151" s="204"/>
      <c r="AG151" s="204"/>
      <c r="AH151" s="228"/>
      <c r="AK151" s="204"/>
      <c r="AL151" s="204"/>
      <c r="AO151" s="204"/>
      <c r="AP151" s="204"/>
      <c r="AQ151" s="204"/>
      <c r="AR151" s="204"/>
      <c r="AS151" s="204"/>
      <c r="AT151" s="204"/>
      <c r="AW151" s="204"/>
      <c r="AX151" s="204"/>
      <c r="AY151" s="204"/>
      <c r="AZ151" s="204"/>
      <c r="BA151" s="204"/>
      <c r="BB151" s="204"/>
      <c r="BE151" s="204"/>
      <c r="BF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Y151" s="204"/>
      <c r="BZ151" s="204"/>
      <c r="CA151" s="204"/>
      <c r="CB151" s="204"/>
      <c r="CC151" s="204"/>
      <c r="CD151" s="204"/>
      <c r="CG151" s="204"/>
      <c r="CH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W151" s="204"/>
      <c r="CX151" s="204"/>
    </row>
    <row r="152" spans="2:102" s="226" customFormat="1">
      <c r="B152" s="224"/>
      <c r="C152" s="225"/>
      <c r="F152" s="204"/>
      <c r="G152" s="204"/>
      <c r="J152" s="204"/>
      <c r="K152" s="204"/>
      <c r="N152" s="204"/>
      <c r="O152" s="204"/>
      <c r="R152" s="204"/>
      <c r="S152" s="204"/>
      <c r="V152" s="204"/>
      <c r="W152" s="204"/>
      <c r="X152" s="227"/>
      <c r="Y152" s="227"/>
      <c r="Z152" s="204"/>
      <c r="AA152" s="204"/>
      <c r="AD152" s="204"/>
      <c r="AE152" s="204"/>
      <c r="AF152" s="204"/>
      <c r="AG152" s="204"/>
      <c r="AH152" s="232"/>
      <c r="AK152" s="204"/>
      <c r="AL152" s="204"/>
      <c r="AO152" s="204"/>
      <c r="AP152" s="204"/>
      <c r="AQ152" s="204"/>
      <c r="AR152" s="204"/>
      <c r="AS152" s="204"/>
      <c r="AT152" s="204"/>
      <c r="AW152" s="204"/>
      <c r="AX152" s="204"/>
      <c r="AY152" s="204"/>
      <c r="AZ152" s="204"/>
      <c r="BA152" s="204"/>
      <c r="BB152" s="204"/>
      <c r="BE152" s="204"/>
      <c r="BF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Y152" s="204"/>
      <c r="BZ152" s="204"/>
      <c r="CA152" s="204"/>
      <c r="CB152" s="204"/>
      <c r="CC152" s="204"/>
      <c r="CD152" s="204"/>
      <c r="CG152" s="204"/>
      <c r="CH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W152" s="204"/>
      <c r="CX152" s="204"/>
    </row>
    <row r="153" spans="2:102" s="226" customFormat="1">
      <c r="B153" s="224"/>
      <c r="C153" s="225"/>
      <c r="F153" s="204"/>
      <c r="G153" s="204"/>
      <c r="J153" s="204"/>
      <c r="K153" s="204"/>
      <c r="N153" s="204"/>
      <c r="O153" s="204"/>
      <c r="R153" s="204"/>
      <c r="S153" s="204"/>
      <c r="V153" s="204"/>
      <c r="W153" s="204"/>
      <c r="X153" s="227"/>
      <c r="Y153" s="227"/>
      <c r="Z153" s="204"/>
      <c r="AA153" s="204"/>
      <c r="AD153" s="204"/>
      <c r="AE153" s="204"/>
      <c r="AF153" s="204"/>
      <c r="AG153" s="204"/>
      <c r="AH153" s="228"/>
      <c r="AK153" s="204"/>
      <c r="AL153" s="204"/>
      <c r="AO153" s="204"/>
      <c r="AP153" s="204"/>
      <c r="AQ153" s="204"/>
      <c r="AR153" s="204"/>
      <c r="AS153" s="204"/>
      <c r="AT153" s="204"/>
      <c r="AW153" s="204"/>
      <c r="AX153" s="204"/>
      <c r="AY153" s="204"/>
      <c r="AZ153" s="204"/>
      <c r="BA153" s="204"/>
      <c r="BB153" s="204"/>
      <c r="BE153" s="204"/>
      <c r="BF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Y153" s="204"/>
      <c r="BZ153" s="204"/>
      <c r="CA153" s="204"/>
      <c r="CB153" s="204"/>
      <c r="CC153" s="204"/>
      <c r="CD153" s="204"/>
      <c r="CG153" s="204"/>
      <c r="CH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W153" s="204"/>
      <c r="CX153" s="204"/>
    </row>
  </sheetData>
  <mergeCells count="80">
    <mergeCell ref="CY3:CZ3"/>
    <mergeCell ref="DA3:DA4"/>
    <mergeCell ref="DB3:DB4"/>
    <mergeCell ref="CS3:CS4"/>
    <mergeCell ref="CT3:CT4"/>
    <mergeCell ref="CU3:CV3"/>
    <mergeCell ref="CW3:CW4"/>
    <mergeCell ref="CX3:CX4"/>
    <mergeCell ref="CL3:CL4"/>
    <mergeCell ref="CM3:CN3"/>
    <mergeCell ref="CO3:CO4"/>
    <mergeCell ref="CP3:CP4"/>
    <mergeCell ref="CQ3:CR3"/>
    <mergeCell ref="CE3:CF3"/>
    <mergeCell ref="CG3:CG4"/>
    <mergeCell ref="CH3:CH4"/>
    <mergeCell ref="CI3:CJ3"/>
    <mergeCell ref="CK3:CK4"/>
    <mergeCell ref="BJ3:BJ4"/>
    <mergeCell ref="BK3:BL3"/>
    <mergeCell ref="BM3:BM4"/>
    <mergeCell ref="BN3:BN4"/>
    <mergeCell ref="BO3:BP3"/>
    <mergeCell ref="BC3:BD3"/>
    <mergeCell ref="BE3:BE4"/>
    <mergeCell ref="BF3:BF4"/>
    <mergeCell ref="BG3:BH3"/>
    <mergeCell ref="BI3:BI4"/>
    <mergeCell ref="AW3:AW4"/>
    <mergeCell ref="AX3:AX4"/>
    <mergeCell ref="AY3:AZ3"/>
    <mergeCell ref="BA3:BA4"/>
    <mergeCell ref="BB3:BB4"/>
    <mergeCell ref="AP3:AP4"/>
    <mergeCell ref="AQ3:AR3"/>
    <mergeCell ref="AS3:AS4"/>
    <mergeCell ref="AT3:AT4"/>
    <mergeCell ref="AU3:AV3"/>
    <mergeCell ref="AI3:AJ3"/>
    <mergeCell ref="AK3:AK4"/>
    <mergeCell ref="AL3:AL4"/>
    <mergeCell ref="AM3:AN3"/>
    <mergeCell ref="AO3:AO4"/>
    <mergeCell ref="AB3:AC3"/>
    <mergeCell ref="AD3:AD4"/>
    <mergeCell ref="AE3:AE4"/>
    <mergeCell ref="AF3:AG3"/>
    <mergeCell ref="AH3:AH4"/>
    <mergeCell ref="V3:V4"/>
    <mergeCell ref="W3:W4"/>
    <mergeCell ref="X3:Y3"/>
    <mergeCell ref="Z3:Z4"/>
    <mergeCell ref="AA3:AA4"/>
    <mergeCell ref="BT1:CP1"/>
    <mergeCell ref="A2:A4"/>
    <mergeCell ref="B2:B4"/>
    <mergeCell ref="C2:E3"/>
    <mergeCell ref="F2:F4"/>
    <mergeCell ref="G2:G4"/>
    <mergeCell ref="H3:I3"/>
    <mergeCell ref="J3:J4"/>
    <mergeCell ref="K3:K4"/>
    <mergeCell ref="L3:M3"/>
    <mergeCell ref="N3:N4"/>
    <mergeCell ref="O3:O4"/>
    <mergeCell ref="P3:Q3"/>
    <mergeCell ref="R3:R4"/>
    <mergeCell ref="S3:S4"/>
    <mergeCell ref="T3:U3"/>
    <mergeCell ref="BQ3:BQ4"/>
    <mergeCell ref="BR3:BR4"/>
    <mergeCell ref="BS3:BT3"/>
    <mergeCell ref="BU3:BU4"/>
    <mergeCell ref="BV3:BV4"/>
    <mergeCell ref="CD3:CD4"/>
    <mergeCell ref="BW3:BX3"/>
    <mergeCell ref="BY3:BY4"/>
    <mergeCell ref="BZ3:BZ4"/>
    <mergeCell ref="CA3:CB3"/>
    <mergeCell ref="CC3:CC4"/>
  </mergeCells>
  <phoneticPr fontId="2" type="noConversion"/>
  <pageMargins left="0.19685039370078741" right="0" top="0.27559055118110237" bottom="0" header="0.27559055118110237" footer="0.2"/>
  <pageSetup paperSize="9" scale="75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5">
    <tabColor theme="0"/>
  </sheetPr>
  <dimension ref="A1:V247"/>
  <sheetViews>
    <sheetView topLeftCell="C20" workbookViewId="0">
      <selection activeCell="Q252" sqref="Q252"/>
    </sheetView>
  </sheetViews>
  <sheetFormatPr defaultColWidth="8.85546875" defaultRowHeight="12.75"/>
  <cols>
    <col min="1" max="1" width="40.140625" style="1" customWidth="1"/>
    <col min="2" max="2" width="6.28515625" style="1" customWidth="1"/>
    <col min="3" max="3" width="9.5703125" style="1" customWidth="1"/>
    <col min="4" max="4" width="10.140625" style="1" customWidth="1"/>
    <col min="5" max="6" width="7.7109375" style="1" hidden="1" customWidth="1"/>
    <col min="7" max="8" width="10.28515625" style="11" customWidth="1"/>
    <col min="9" max="9" width="7.42578125" style="1" hidden="1" customWidth="1"/>
    <col min="10" max="10" width="11" style="1" customWidth="1"/>
    <col min="11" max="11" width="8.42578125" style="1" customWidth="1"/>
    <col min="12" max="12" width="10.7109375" style="1" customWidth="1"/>
    <col min="13" max="13" width="9" style="1" customWidth="1"/>
    <col min="14" max="14" width="10.5703125" style="1" customWidth="1"/>
    <col min="15" max="15" width="11" style="1" bestFit="1" customWidth="1"/>
    <col min="16" max="16" width="11" style="1" hidden="1" customWidth="1"/>
    <col min="17" max="17" width="10.28515625" style="1" customWidth="1"/>
    <col min="18" max="18" width="9.7109375" style="1" customWidth="1"/>
    <col min="19" max="19" width="11.7109375" style="1" bestFit="1" customWidth="1"/>
    <col min="20" max="20" width="13.140625" style="1" customWidth="1"/>
    <col min="21" max="16384" width="8.85546875" style="1"/>
  </cols>
  <sheetData>
    <row r="1" spans="1:22" ht="16.5" thickBot="1">
      <c r="R1" s="98" t="s">
        <v>362</v>
      </c>
    </row>
    <row r="2" spans="1:22" ht="12.75" customHeight="1" thickBot="1">
      <c r="A2" s="1112" t="s">
        <v>401</v>
      </c>
      <c r="B2" s="1112"/>
      <c r="C2" s="1112"/>
      <c r="D2" s="1112"/>
      <c r="E2" s="1112"/>
      <c r="F2" s="1112"/>
      <c r="G2" s="1112"/>
      <c r="H2" s="1112"/>
      <c r="I2" s="23"/>
      <c r="J2" s="23"/>
      <c r="K2" s="1113" t="s">
        <v>204</v>
      </c>
      <c r="L2" s="1113"/>
      <c r="M2" s="1113"/>
      <c r="N2" s="1114">
        <v>224950.67</v>
      </c>
      <c r="O2" s="1114"/>
      <c r="P2" s="112"/>
      <c r="Q2" s="1115" t="s">
        <v>217</v>
      </c>
      <c r="R2" s="1115"/>
      <c r="S2" s="113">
        <v>9570953.3300000001</v>
      </c>
    </row>
    <row r="3" spans="1:22" s="45" customFormat="1" ht="12.75" customHeight="1">
      <c r="A3" s="1101" t="s">
        <v>55</v>
      </c>
      <c r="B3" s="1101" t="s">
        <v>56</v>
      </c>
      <c r="C3" s="1101" t="s">
        <v>197</v>
      </c>
      <c r="D3" s="1110" t="s">
        <v>57</v>
      </c>
      <c r="E3" s="1111"/>
      <c r="F3" s="1101" t="s">
        <v>97</v>
      </c>
      <c r="G3" s="1101" t="s">
        <v>218</v>
      </c>
      <c r="H3" s="1101" t="s">
        <v>219</v>
      </c>
      <c r="I3" s="1101" t="s">
        <v>58</v>
      </c>
      <c r="J3" s="1101" t="s">
        <v>123</v>
      </c>
      <c r="K3" s="1101" t="s">
        <v>59</v>
      </c>
      <c r="L3" s="1101" t="s">
        <v>402</v>
      </c>
      <c r="M3" s="1101" t="s">
        <v>40</v>
      </c>
      <c r="N3" s="1101" t="s">
        <v>61</v>
      </c>
      <c r="O3" s="1101" t="s">
        <v>41</v>
      </c>
      <c r="P3" s="107"/>
      <c r="Q3" s="1116" t="s">
        <v>198</v>
      </c>
      <c r="R3" s="1101" t="s">
        <v>62</v>
      </c>
      <c r="S3" s="1101" t="s">
        <v>63</v>
      </c>
    </row>
    <row r="4" spans="1:22" s="45" customFormat="1" ht="51">
      <c r="A4" s="1102"/>
      <c r="B4" s="1102"/>
      <c r="C4" s="1102"/>
      <c r="D4" s="35" t="s">
        <v>64</v>
      </c>
      <c r="E4" s="35" t="s">
        <v>199</v>
      </c>
      <c r="F4" s="1102"/>
      <c r="G4" s="1102"/>
      <c r="H4" s="1102"/>
      <c r="I4" s="1102"/>
      <c r="J4" s="1102"/>
      <c r="K4" s="1102"/>
      <c r="L4" s="1102"/>
      <c r="M4" s="1102"/>
      <c r="N4" s="1102"/>
      <c r="O4" s="1102"/>
      <c r="P4" s="106"/>
      <c r="Q4" s="1102"/>
      <c r="R4" s="1102"/>
      <c r="S4" s="1102"/>
    </row>
    <row r="5" spans="1:22" s="45" customFormat="1">
      <c r="A5" s="37" t="s">
        <v>65</v>
      </c>
      <c r="B5" s="38">
        <v>200</v>
      </c>
      <c r="C5" s="38">
        <f>D5+E5</f>
        <v>1822061.31</v>
      </c>
      <c r="D5" s="38">
        <f>SUM(D6+D12+D71+D78+D79+D84+D76+D77)</f>
        <v>1822061.31</v>
      </c>
      <c r="E5" s="38">
        <f>SUM(E6+E12+E71+E78+E79+E84+E76)</f>
        <v>0</v>
      </c>
      <c r="F5" s="38">
        <f>SUM(F6+F12+F71+F78+F79+F84+F76)</f>
        <v>0</v>
      </c>
      <c r="G5" s="38">
        <f>[3]март!G5+[3]фев!G5+[3]янв!G5</f>
        <v>2300</v>
      </c>
      <c r="H5" s="38">
        <f>[3]март!H5+[3]фев!H5+[3]янв!H5</f>
        <v>0</v>
      </c>
      <c r="I5" s="38">
        <f>SUM(I6+I12+I71+I78+I79+I84+I76)</f>
        <v>0</v>
      </c>
      <c r="J5" s="38">
        <f>SUM(J6+J12+J71+J78+J79+J84+J76)</f>
        <v>197363.1</v>
      </c>
      <c r="K5" s="38">
        <f>SUM(K6+K12+K71+K78+K79+K84+K76)</f>
        <v>313850</v>
      </c>
      <c r="L5" s="38">
        <f>SUM(L6+L12+L71+L78+L79+L84+L76)</f>
        <v>7158917.3300000001</v>
      </c>
      <c r="M5" s="38">
        <f>SUM(M6+M12+M71+M78+M79+M84+M76)</f>
        <v>128300.04000000001</v>
      </c>
      <c r="N5" s="38">
        <f>L5+M5</f>
        <v>7287217.3700000001</v>
      </c>
      <c r="O5" s="38" t="e">
        <f>SUM(O6+O12+O71+O78+O79+O84+O76)</f>
        <v>#REF!</v>
      </c>
      <c r="P5" s="38"/>
      <c r="Q5" s="38">
        <f>SUM(Q6+Q12+Q71+Q78+Q79+Q84+Q76)</f>
        <v>132214</v>
      </c>
      <c r="R5" s="38">
        <f>SUM(R6+R12+R71+R78+R79+R84+R76)</f>
        <v>302477.61</v>
      </c>
      <c r="S5" s="38" t="e">
        <f>C5+F5+G5+I5+J5+K5+N5+O5++R5+Q5+H5</f>
        <v>#REF!</v>
      </c>
    </row>
    <row r="6" spans="1:22" s="45" customFormat="1" ht="14.25" customHeight="1">
      <c r="A6" s="39" t="s">
        <v>66</v>
      </c>
      <c r="B6" s="38">
        <v>210</v>
      </c>
      <c r="C6" s="38">
        <f t="shared" ref="C6:C107" si="0">D6+E6</f>
        <v>770525.48</v>
      </c>
      <c r="D6" s="38">
        <f>SUM(D7+D8+D11)</f>
        <v>770525.48</v>
      </c>
      <c r="E6" s="38">
        <f t="shared" ref="E6:R6" si="1">SUM(E7+E8+E11)</f>
        <v>0</v>
      </c>
      <c r="F6" s="38">
        <f t="shared" si="1"/>
        <v>0</v>
      </c>
      <c r="G6" s="38">
        <f>[3]март!G6+[3]фев!G6+[3]янв!G6</f>
        <v>0</v>
      </c>
      <c r="H6" s="38">
        <f>[3]март!H6+[3]фев!H6+[3]янв!H6</f>
        <v>0</v>
      </c>
      <c r="I6" s="38">
        <f t="shared" si="1"/>
        <v>0</v>
      </c>
      <c r="J6" s="38">
        <f t="shared" si="1"/>
        <v>99266.1</v>
      </c>
      <c r="K6" s="38">
        <f t="shared" si="1"/>
        <v>84000</v>
      </c>
      <c r="L6" s="38">
        <f t="shared" si="1"/>
        <v>2294498.6800000002</v>
      </c>
      <c r="M6" s="38">
        <f t="shared" si="1"/>
        <v>55680.04</v>
      </c>
      <c r="N6" s="38">
        <f t="shared" si="1"/>
        <v>2350178.7200000002</v>
      </c>
      <c r="O6" s="38">
        <f t="shared" si="1"/>
        <v>1528696</v>
      </c>
      <c r="P6" s="38"/>
      <c r="Q6" s="38">
        <f t="shared" si="1"/>
        <v>0</v>
      </c>
      <c r="R6" s="38">
        <f t="shared" si="1"/>
        <v>129017.61</v>
      </c>
      <c r="S6" s="38">
        <f>C6+F6+G6+I6+J6+K6+N6+O6++R6+Q6</f>
        <v>4961683.9100000011</v>
      </c>
      <c r="T6" s="46">
        <f>[4]март!S6+[4]фев!S6+[4]янв!S6</f>
        <v>1617916</v>
      </c>
    </row>
    <row r="7" spans="1:22">
      <c r="A7" s="22" t="s">
        <v>67</v>
      </c>
      <c r="B7" s="3">
        <v>211</v>
      </c>
      <c r="C7" s="3">
        <f t="shared" si="0"/>
        <v>500</v>
      </c>
      <c r="D7" s="40">
        <f>[3]март!D7+[3]фев!D7+[3]янв!D7</f>
        <v>500</v>
      </c>
      <c r="E7" s="40">
        <f>[3]март!E7+[3]фев!E7+[3]янв!E7</f>
        <v>0</v>
      </c>
      <c r="F7" s="40">
        <f>[3]март!F7+[3]фев!F7+[3]янв!F7</f>
        <v>0</v>
      </c>
      <c r="G7" s="40">
        <f>[3]март!G7+[3]фев!G7+[3]янв!G7</f>
        <v>2300</v>
      </c>
      <c r="H7" s="40">
        <f>[3]март!H7+[3]фев!H7+[3]янв!H7</f>
        <v>0</v>
      </c>
      <c r="I7" s="40">
        <f>[3]март!J7+[3]фев!J7+[3]янв!J7</f>
        <v>0</v>
      </c>
      <c r="J7" s="40">
        <f>[3]март!K7+[3]фев!K7+[3]янв!K7</f>
        <v>0</v>
      </c>
      <c r="K7" s="40">
        <f>[3]март!L7+[3]фев!L7+[3]янв!L7</f>
        <v>0</v>
      </c>
      <c r="L7" s="40">
        <f>[3]март!M7+[3]фев!M7+[3]янв!M7</f>
        <v>0</v>
      </c>
      <c r="M7" s="40">
        <f>[3]март!N7+[3]фев!N7+[3]янв!N7</f>
        <v>10200</v>
      </c>
      <c r="N7" s="40">
        <f>[3]март!O7+[3]фев!O7+[3]янв!O7</f>
        <v>10200</v>
      </c>
      <c r="O7" s="40">
        <f>[3]март!P7+[3]фев!P7+[3]янв!P7</f>
        <v>0</v>
      </c>
      <c r="P7" s="40"/>
      <c r="Q7" s="40">
        <f>[3]март!Q7+[3]фев!Q7+[3]янв!Q7</f>
        <v>0</v>
      </c>
      <c r="R7" s="40">
        <f>[3]март!R7+[3]фев!R7+[3]янв!R7</f>
        <v>0</v>
      </c>
      <c r="S7" s="38">
        <f>C7+F7+G7+I7+J7+K7+N7+O7++R7+Q7</f>
        <v>13000</v>
      </c>
      <c r="T7" s="47">
        <f>[4]март!S6+[4]фев!S6</f>
        <v>1617916</v>
      </c>
      <c r="U7" s="47">
        <f>T7-S129</f>
        <v>0</v>
      </c>
      <c r="V7" s="48"/>
    </row>
    <row r="8" spans="1:22" s="45" customFormat="1">
      <c r="A8" s="39" t="s">
        <v>68</v>
      </c>
      <c r="B8" s="38">
        <v>212</v>
      </c>
      <c r="C8" s="38">
        <f t="shared" si="0"/>
        <v>0</v>
      </c>
      <c r="D8" s="38">
        <f>SUM(D9:D10)</f>
        <v>0</v>
      </c>
      <c r="E8" s="38">
        <f t="shared" ref="E8:R8" si="2">SUM(E9:E10)</f>
        <v>0</v>
      </c>
      <c r="F8" s="38">
        <f t="shared" si="2"/>
        <v>0</v>
      </c>
      <c r="G8" s="38">
        <f t="shared" si="2"/>
        <v>0</v>
      </c>
      <c r="H8" s="38"/>
      <c r="I8" s="38">
        <f t="shared" si="2"/>
        <v>0</v>
      </c>
      <c r="J8" s="38">
        <f t="shared" si="2"/>
        <v>0</v>
      </c>
      <c r="K8" s="38">
        <f t="shared" si="2"/>
        <v>0</v>
      </c>
      <c r="L8" s="38">
        <f t="shared" si="2"/>
        <v>0</v>
      </c>
      <c r="M8" s="38">
        <f t="shared" si="2"/>
        <v>0</v>
      </c>
      <c r="N8" s="38">
        <f t="shared" si="2"/>
        <v>0</v>
      </c>
      <c r="O8" s="38">
        <f t="shared" si="2"/>
        <v>0</v>
      </c>
      <c r="P8" s="38"/>
      <c r="Q8" s="38">
        <f t="shared" si="2"/>
        <v>0</v>
      </c>
      <c r="R8" s="38">
        <f t="shared" si="2"/>
        <v>0</v>
      </c>
      <c r="S8" s="38">
        <f t="shared" ref="S8:S71" si="3">C8+F8+G8+I8+J8+K8+N8+O8++R8+Q8</f>
        <v>0</v>
      </c>
    </row>
    <row r="9" spans="1:22">
      <c r="A9" s="22" t="s">
        <v>69</v>
      </c>
      <c r="B9" s="3">
        <v>212</v>
      </c>
      <c r="C9" s="3">
        <f t="shared" si="0"/>
        <v>0</v>
      </c>
      <c r="D9" s="40">
        <f>[3]март!D9+[3]фев!D9+[3]янв!D9</f>
        <v>0</v>
      </c>
      <c r="E9" s="40">
        <f>[3]март!E9+[3]фев!E9+[3]янв!E9</f>
        <v>0</v>
      </c>
      <c r="F9" s="40">
        <f>[3]март!F9+[3]фев!F9+[3]янв!F9</f>
        <v>0</v>
      </c>
      <c r="G9" s="40">
        <f>[3]март!G9+[3]фев!G9+[3]янв!G9</f>
        <v>0</v>
      </c>
      <c r="H9" s="40"/>
      <c r="I9" s="40">
        <f>[3]март!J9+[3]фев!J9+[3]янв!J9</f>
        <v>0</v>
      </c>
      <c r="J9" s="40">
        <f>[3]март!K9+[3]фев!K9+[3]янв!K9</f>
        <v>0</v>
      </c>
      <c r="K9" s="40">
        <f>[3]март!L9+[3]фев!L9+[3]янв!L9</f>
        <v>0</v>
      </c>
      <c r="L9" s="40">
        <f>[3]март!M9+[3]фев!M9+[3]янв!M9</f>
        <v>0</v>
      </c>
      <c r="M9" s="40">
        <f>[3]март!N9+[3]фев!N9+[3]янв!N9</f>
        <v>0</v>
      </c>
      <c r="N9" s="40">
        <f>[3]март!O9+[3]фев!O9+[3]янв!O9</f>
        <v>0</v>
      </c>
      <c r="O9" s="40">
        <f>[3]март!P9+[3]фев!P9+[3]янв!P9</f>
        <v>0</v>
      </c>
      <c r="P9" s="40"/>
      <c r="Q9" s="40">
        <f>[3]март!Q9+[3]фев!Q9+[3]янв!Q9</f>
        <v>0</v>
      </c>
      <c r="R9" s="40">
        <f>[3]март!R9+[3]фев!R9+[3]янв!R9</f>
        <v>0</v>
      </c>
      <c r="S9" s="35">
        <f t="shared" si="3"/>
        <v>0</v>
      </c>
      <c r="T9" s="48"/>
      <c r="U9" s="48"/>
      <c r="V9" s="48"/>
    </row>
    <row r="10" spans="1:22" hidden="1">
      <c r="A10" s="22" t="s">
        <v>70</v>
      </c>
      <c r="B10" s="3">
        <v>212</v>
      </c>
      <c r="C10" s="3">
        <f t="shared" si="0"/>
        <v>0</v>
      </c>
      <c r="D10" s="40">
        <f>[3]март!D10+[3]фев!D10+[3]янв!D10</f>
        <v>0</v>
      </c>
      <c r="E10" s="40">
        <f>[3]март!E10+[3]фев!E10+[3]янв!E10</f>
        <v>0</v>
      </c>
      <c r="F10" s="40">
        <f>[3]март!F10+[3]фев!F10+[3]янв!F10</f>
        <v>0</v>
      </c>
      <c r="G10" s="40">
        <f>[3]март!G10+[3]фев!G10+[3]янв!G10</f>
        <v>0</v>
      </c>
      <c r="H10" s="40"/>
      <c r="I10" s="40">
        <f>[3]март!J10+[3]фев!J10+[3]янв!J10</f>
        <v>0</v>
      </c>
      <c r="J10" s="40">
        <f>[3]март!K10+[3]фев!K10+[3]янв!K10</f>
        <v>0</v>
      </c>
      <c r="K10" s="40">
        <f>[3]март!L10+[3]фев!L10+[3]янв!L10</f>
        <v>0</v>
      </c>
      <c r="L10" s="40">
        <f>[3]март!M10+[3]фев!M10+[3]янв!M10</f>
        <v>0</v>
      </c>
      <c r="M10" s="40">
        <f>[3]март!N10+[3]фев!N10+[3]янв!N10</f>
        <v>0</v>
      </c>
      <c r="N10" s="40">
        <f>[3]март!O10+[3]фев!O10+[3]янв!O10</f>
        <v>0</v>
      </c>
      <c r="O10" s="40">
        <f>[3]март!P10+[3]фев!P10+[3]янв!P10</f>
        <v>0</v>
      </c>
      <c r="P10" s="40"/>
      <c r="Q10" s="40">
        <f>[3]март!Q10+[3]фев!Q10+[3]янв!Q10</f>
        <v>0</v>
      </c>
      <c r="R10" s="40">
        <f>[3]март!R10+[3]фев!R10+[3]янв!R10</f>
        <v>0</v>
      </c>
      <c r="S10" s="38">
        <f t="shared" si="3"/>
        <v>0</v>
      </c>
      <c r="T10" s="48"/>
      <c r="U10" s="48"/>
      <c r="V10" s="48"/>
    </row>
    <row r="11" spans="1:22" hidden="1">
      <c r="A11" s="21" t="s">
        <v>71</v>
      </c>
      <c r="B11" s="2">
        <v>213</v>
      </c>
      <c r="C11" s="2">
        <f t="shared" si="0"/>
        <v>770025.48</v>
      </c>
      <c r="D11" s="40">
        <f>[3]март!D11+[3]фев!D11+[3]янв!D11</f>
        <v>770025.48</v>
      </c>
      <c r="E11" s="40">
        <f>[3]март!E11+[3]фев!E11+[3]янв!E11</f>
        <v>0</v>
      </c>
      <c r="F11" s="40">
        <f>[3]март!F11+[3]фев!F11+[3]янв!F11</f>
        <v>0</v>
      </c>
      <c r="G11" s="40">
        <f>[3]март!G11+[3]фев!G11+[3]янв!G11</f>
        <v>80002.45</v>
      </c>
      <c r="H11" s="40"/>
      <c r="I11" s="40">
        <f>[3]март!J11+[3]фев!J11+[3]янв!J11</f>
        <v>0</v>
      </c>
      <c r="J11" s="40">
        <f>[3]март!K11+[3]фев!K11+[3]янв!K11</f>
        <v>99266.1</v>
      </c>
      <c r="K11" s="40">
        <f>[3]март!L11+[3]фев!L11+[3]янв!L11</f>
        <v>84000</v>
      </c>
      <c r="L11" s="40">
        <f>[3]март!M11+[3]фев!M11+[3]янв!M11</f>
        <v>2294498.6800000002</v>
      </c>
      <c r="M11" s="40">
        <f>[3]март!N11+[3]фев!N11+[3]янв!N11</f>
        <v>45480.04</v>
      </c>
      <c r="N11" s="40">
        <f>[3]март!O11+[3]фев!O11+[3]янв!O11</f>
        <v>2339978.7200000002</v>
      </c>
      <c r="O11" s="40">
        <f>[3]март!P11+[3]фев!P11+[3]янв!P11</f>
        <v>1528696</v>
      </c>
      <c r="P11" s="40"/>
      <c r="Q11" s="40">
        <f>[3]март!Q11+[3]фев!Q11+[3]янв!Q11</f>
        <v>0</v>
      </c>
      <c r="R11" s="40">
        <f>[3]март!R11+[3]фев!R11+[3]янв!R11</f>
        <v>129017.61</v>
      </c>
      <c r="S11" s="38">
        <f t="shared" si="3"/>
        <v>5030986.3600000003</v>
      </c>
      <c r="T11" s="48"/>
      <c r="U11" s="48"/>
      <c r="V11" s="48"/>
    </row>
    <row r="12" spans="1:22" s="45" customFormat="1">
      <c r="A12" s="39" t="s">
        <v>72</v>
      </c>
      <c r="B12" s="38">
        <v>220</v>
      </c>
      <c r="C12" s="38">
        <f t="shared" si="0"/>
        <v>1021416.5</v>
      </c>
      <c r="D12" s="38">
        <f>SUM(D13+D15+D18+D23+D34+D22+D14)</f>
        <v>1021416.5</v>
      </c>
      <c r="E12" s="38">
        <f t="shared" ref="E12:R12" si="4">SUM(E13+E15+E18+E23+E34+E22)</f>
        <v>0</v>
      </c>
      <c r="F12" s="38">
        <f t="shared" si="4"/>
        <v>0</v>
      </c>
      <c r="G12" s="38">
        <f t="shared" si="4"/>
        <v>52793.89</v>
      </c>
      <c r="H12" s="38">
        <f t="shared" si="4"/>
        <v>0</v>
      </c>
      <c r="I12" s="38">
        <f t="shared" si="4"/>
        <v>0</v>
      </c>
      <c r="J12" s="38">
        <f t="shared" si="4"/>
        <v>90646</v>
      </c>
      <c r="K12" s="38">
        <f t="shared" si="4"/>
        <v>168000</v>
      </c>
      <c r="L12" s="38">
        <f>SUM(L13+L15+L18+L23+L34+L22+L14)</f>
        <v>4376096.6500000004</v>
      </c>
      <c r="M12" s="38">
        <f>SUM(M13+M15+M18+M23+M34+M22+M14)</f>
        <v>72620</v>
      </c>
      <c r="N12" s="38">
        <f>SUM(N13+N15+N18+N23+N34+N22+N14)</f>
        <v>4448716.6500000004</v>
      </c>
      <c r="O12" s="38">
        <f t="shared" si="4"/>
        <v>1674575</v>
      </c>
      <c r="P12" s="38"/>
      <c r="Q12" s="38">
        <f t="shared" si="4"/>
        <v>0</v>
      </c>
      <c r="R12" s="38">
        <f t="shared" si="4"/>
        <v>173460</v>
      </c>
      <c r="S12" s="38">
        <f t="shared" si="3"/>
        <v>7629608.04</v>
      </c>
      <c r="T12" s="49"/>
    </row>
    <row r="13" spans="1:22">
      <c r="A13" s="22" t="s">
        <v>73</v>
      </c>
      <c r="B13" s="3">
        <v>221</v>
      </c>
      <c r="C13" s="3">
        <f t="shared" si="0"/>
        <v>0</v>
      </c>
      <c r="D13" s="40">
        <f>[3]янв!D13+[3]март!D13</f>
        <v>0</v>
      </c>
      <c r="E13" s="40">
        <f>[3]март!E13+[3]фев!E13+[3]янв!E13</f>
        <v>0</v>
      </c>
      <c r="F13" s="40">
        <f>[3]март!F13+[3]фев!F13+[3]янв!F13</f>
        <v>0</v>
      </c>
      <c r="G13" s="40">
        <f>[3]март!G13+[3]фев!G13+[3]янв!G13</f>
        <v>0</v>
      </c>
      <c r="H13" s="40">
        <f>[3]март!H13+[3]фев!H13+[3]янв!H13</f>
        <v>0</v>
      </c>
      <c r="I13" s="40">
        <f>[3]март!J13+[3]фев!J13+[3]янв!J13</f>
        <v>0</v>
      </c>
      <c r="J13" s="40">
        <f>[3]март!K13+[3]фев!K13+[3]янв!K13</f>
        <v>0</v>
      </c>
      <c r="K13" s="40">
        <f>[3]март!L13+[3]фев!L13+[3]янв!L13</f>
        <v>0</v>
      </c>
      <c r="L13" s="40">
        <f>[3]март!M13+[3]фев!M13+[3]янв!M13</f>
        <v>10500</v>
      </c>
      <c r="M13" s="40">
        <f>[3]март!N13+[3]фев!N13+[3]янв!N13</f>
        <v>20000</v>
      </c>
      <c r="N13" s="40">
        <f>[3]март!O13+[3]фев!O13+[3]янв!O13</f>
        <v>30500</v>
      </c>
      <c r="O13" s="40">
        <f>[3]март!P13+[3]фев!P13+[3]янв!P13</f>
        <v>0</v>
      </c>
      <c r="P13" s="40"/>
      <c r="Q13" s="40">
        <f>[3]март!Q13+[3]фев!Q13+[3]янв!Q13</f>
        <v>0</v>
      </c>
      <c r="R13" s="40">
        <f>[3]март!R13+[3]фев!R13+[3]янв!R13</f>
        <v>0</v>
      </c>
      <c r="S13" s="38">
        <f>C13+F13+G13+I13+J13+K13+N13+O13++R13+Q13+H13</f>
        <v>30500</v>
      </c>
      <c r="T13" s="48">
        <f>[4]март!S12+[4]фев!S12+[4]янв!S12</f>
        <v>153740.75</v>
      </c>
      <c r="U13" s="48"/>
      <c r="V13" s="48"/>
    </row>
    <row r="14" spans="1:22" hidden="1">
      <c r="A14" s="114" t="s">
        <v>335</v>
      </c>
      <c r="B14" s="28">
        <v>221</v>
      </c>
      <c r="C14" s="28">
        <f t="shared" si="0"/>
        <v>0</v>
      </c>
      <c r="D14" s="40"/>
      <c r="E14" s="40"/>
      <c r="F14" s="40"/>
      <c r="G14" s="40"/>
      <c r="H14" s="40"/>
      <c r="I14" s="40"/>
      <c r="J14" s="40"/>
      <c r="K14" s="40"/>
      <c r="L14" s="40">
        <f>[3]фев!M14+[3]янв!M14</f>
        <v>0</v>
      </c>
      <c r="M14" s="40">
        <f>[3]фев!N14+[3]янв!N14</f>
        <v>0</v>
      </c>
      <c r="N14" s="40">
        <f>[3]фев!O14+[3]янв!O14</f>
        <v>0</v>
      </c>
      <c r="O14" s="40"/>
      <c r="P14" s="40"/>
      <c r="Q14" s="40"/>
      <c r="R14" s="40"/>
      <c r="S14" s="38">
        <f t="shared" si="3"/>
        <v>0</v>
      </c>
      <c r="T14" s="48"/>
      <c r="U14" s="48"/>
      <c r="V14" s="48"/>
    </row>
    <row r="15" spans="1:22" s="45" customFormat="1">
      <c r="A15" s="39" t="s">
        <v>74</v>
      </c>
      <c r="B15" s="38">
        <v>222</v>
      </c>
      <c r="C15" s="38">
        <f t="shared" si="0"/>
        <v>443089</v>
      </c>
      <c r="D15" s="38">
        <f>D16+D17</f>
        <v>443089</v>
      </c>
      <c r="E15" s="38">
        <f t="shared" ref="E15:R15" si="5">E16+E17</f>
        <v>0</v>
      </c>
      <c r="F15" s="38">
        <f t="shared" si="5"/>
        <v>0</v>
      </c>
      <c r="G15" s="38">
        <f>G16+G17</f>
        <v>0</v>
      </c>
      <c r="H15" s="38"/>
      <c r="I15" s="38">
        <f t="shared" si="5"/>
        <v>0</v>
      </c>
      <c r="J15" s="38">
        <f t="shared" si="5"/>
        <v>0</v>
      </c>
      <c r="K15" s="38">
        <f t="shared" si="5"/>
        <v>0</v>
      </c>
      <c r="L15" s="38">
        <f t="shared" si="5"/>
        <v>1749071.88</v>
      </c>
      <c r="M15" s="38">
        <f t="shared" si="5"/>
        <v>20000</v>
      </c>
      <c r="N15" s="38">
        <f t="shared" si="5"/>
        <v>1769071.88</v>
      </c>
      <c r="O15" s="38">
        <f t="shared" si="5"/>
        <v>1517281</v>
      </c>
      <c r="P15" s="38"/>
      <c r="Q15" s="38">
        <f t="shared" si="5"/>
        <v>0</v>
      </c>
      <c r="R15" s="38">
        <f t="shared" si="5"/>
        <v>0</v>
      </c>
      <c r="S15" s="38">
        <f t="shared" si="3"/>
        <v>3729441.88</v>
      </c>
      <c r="T15" s="50">
        <f>[4]март!S13+[4]фев!S14+[4]янв!S14</f>
        <v>10900</v>
      </c>
    </row>
    <row r="16" spans="1:22">
      <c r="A16" s="22" t="s">
        <v>75</v>
      </c>
      <c r="B16" s="3">
        <v>222</v>
      </c>
      <c r="C16" s="3">
        <f t="shared" si="0"/>
        <v>0</v>
      </c>
      <c r="D16" s="40">
        <f>[3]март!D15+[3]фев!D16+[3]янв!D16</f>
        <v>0</v>
      </c>
      <c r="E16" s="40">
        <f>[3]март!E15+[3]фев!E16+[3]янв!E16</f>
        <v>0</v>
      </c>
      <c r="F16" s="40">
        <f>[3]март!F15+[3]фев!F16+[3]янв!F16</f>
        <v>0</v>
      </c>
      <c r="G16" s="40">
        <f>[3]март!G15+[3]фев!G16+[3]янв!G16</f>
        <v>0</v>
      </c>
      <c r="H16" s="40"/>
      <c r="I16" s="40">
        <f>[3]март!J15+[3]фев!J16+[3]янв!J16</f>
        <v>0</v>
      </c>
      <c r="J16" s="40">
        <f>[3]март!K15+[3]фев!K16+[3]янв!K16</f>
        <v>0</v>
      </c>
      <c r="K16" s="40">
        <f>[3]март!L15+[3]фев!L16+[3]янв!L16</f>
        <v>0</v>
      </c>
      <c r="L16" s="40">
        <f>[3]март!M15+[3]фев!M16+[3]янв!M16</f>
        <v>0</v>
      </c>
      <c r="M16" s="40">
        <f>[3]март!N15+[3]фев!N16+[3]янв!N16</f>
        <v>20000</v>
      </c>
      <c r="N16" s="40">
        <f>[3]март!O15+[3]фев!O16+[3]янв!O16</f>
        <v>20000</v>
      </c>
      <c r="O16" s="40">
        <f>[3]март!P15+[3]фев!P16+[3]янв!P16</f>
        <v>0</v>
      </c>
      <c r="P16" s="40"/>
      <c r="Q16" s="40">
        <f>[3]март!Q15+[3]фев!Q16+[3]янв!Q16</f>
        <v>0</v>
      </c>
      <c r="R16" s="40">
        <f>[3]март!R15+[3]фев!R16+[3]янв!R16</f>
        <v>0</v>
      </c>
      <c r="S16" s="35">
        <f t="shared" si="3"/>
        <v>20000</v>
      </c>
      <c r="T16" s="48"/>
      <c r="U16" s="48"/>
      <c r="V16" s="48"/>
    </row>
    <row r="17" spans="1:22">
      <c r="A17" s="22" t="s">
        <v>76</v>
      </c>
      <c r="B17" s="3">
        <v>222</v>
      </c>
      <c r="C17" s="3">
        <f t="shared" si="0"/>
        <v>443089</v>
      </c>
      <c r="D17" s="40">
        <f>[3]март!D16+[3]фев!D17+[3]янв!D17</f>
        <v>443089</v>
      </c>
      <c r="E17" s="40">
        <f>[3]март!E16+[3]фев!E17+[3]янв!E17</f>
        <v>0</v>
      </c>
      <c r="F17" s="40">
        <f>[3]март!F16+[3]фев!F17+[3]янв!F17</f>
        <v>0</v>
      </c>
      <c r="G17" s="40">
        <f>[3]март!G16+[3]фев!G17+[3]янв!G17</f>
        <v>0</v>
      </c>
      <c r="H17" s="40"/>
      <c r="I17" s="40">
        <f>[3]март!J16+[3]фев!J17+[3]янв!J17</f>
        <v>0</v>
      </c>
      <c r="J17" s="40">
        <f>[3]март!K16+[3]фев!K17+[3]янв!K17</f>
        <v>0</v>
      </c>
      <c r="K17" s="40">
        <f>[3]март!L16+[3]фев!L17+[3]янв!L17</f>
        <v>0</v>
      </c>
      <c r="L17" s="40">
        <f>[3]март!M16+[3]фев!M17+[3]янв!M17</f>
        <v>1749071.88</v>
      </c>
      <c r="M17" s="40">
        <f>[3]март!N16+[3]фев!N17+[3]янв!N17</f>
        <v>0</v>
      </c>
      <c r="N17" s="40">
        <f>[3]март!O16+[3]фев!O17+[3]янв!O17</f>
        <v>1749071.88</v>
      </c>
      <c r="O17" s="40">
        <f>[3]март!P16+[3]фев!P17+[3]янв!P17</f>
        <v>1517281</v>
      </c>
      <c r="P17" s="40"/>
      <c r="Q17" s="40">
        <f>[3]март!Q16+[3]фев!Q17+[3]янв!Q17</f>
        <v>0</v>
      </c>
      <c r="R17" s="40">
        <f>[3]март!R16+[3]фев!R17+[3]янв!R17</f>
        <v>0</v>
      </c>
      <c r="S17" s="35">
        <f t="shared" si="3"/>
        <v>3709441.88</v>
      </c>
      <c r="T17" s="48"/>
      <c r="U17" s="48"/>
      <c r="V17" s="48"/>
    </row>
    <row r="18" spans="1:22" s="45" customFormat="1">
      <c r="A18" s="39" t="s">
        <v>77</v>
      </c>
      <c r="B18" s="38">
        <v>223</v>
      </c>
      <c r="C18" s="38">
        <f t="shared" si="0"/>
        <v>203337</v>
      </c>
      <c r="D18" s="38">
        <f>SUM(D19:D21)</f>
        <v>203337</v>
      </c>
      <c r="E18" s="38">
        <f>SUM(E19:E21)</f>
        <v>0</v>
      </c>
      <c r="F18" s="38">
        <f>SUM(F19:F21)</f>
        <v>0</v>
      </c>
      <c r="G18" s="38">
        <f>SUM(G19:G21)</f>
        <v>0</v>
      </c>
      <c r="H18" s="38"/>
      <c r="I18" s="38">
        <f t="shared" ref="I18:R18" si="6">SUM(I19:I21)</f>
        <v>0</v>
      </c>
      <c r="J18" s="38">
        <f t="shared" si="6"/>
        <v>0</v>
      </c>
      <c r="K18" s="38">
        <f t="shared" si="6"/>
        <v>0</v>
      </c>
      <c r="L18" s="38">
        <f t="shared" si="6"/>
        <v>1749071.88</v>
      </c>
      <c r="M18" s="38">
        <f t="shared" si="6"/>
        <v>0</v>
      </c>
      <c r="N18" s="38">
        <f>L18+M18</f>
        <v>1749071.88</v>
      </c>
      <c r="O18" s="38">
        <f t="shared" si="6"/>
        <v>138039</v>
      </c>
      <c r="P18" s="38"/>
      <c r="Q18" s="38">
        <f t="shared" si="6"/>
        <v>0</v>
      </c>
      <c r="R18" s="38">
        <f t="shared" si="6"/>
        <v>0</v>
      </c>
      <c r="S18" s="38">
        <f t="shared" si="3"/>
        <v>2090447.88</v>
      </c>
      <c r="T18" s="46">
        <f>[4]март!S16+[4]фев!S17+[4]янв!S17</f>
        <v>2949543.2199999997</v>
      </c>
    </row>
    <row r="19" spans="1:22">
      <c r="A19" s="22" t="s">
        <v>78</v>
      </c>
      <c r="B19" s="3">
        <v>223</v>
      </c>
      <c r="C19" s="3">
        <f t="shared" si="0"/>
        <v>194967</v>
      </c>
      <c r="D19" s="40">
        <f>[3]март!D18+[3]фев!D19+[3]янв!D19</f>
        <v>194967</v>
      </c>
      <c r="E19" s="40">
        <f>[3]март!E18+[3]фев!E19+[3]янв!E19</f>
        <v>0</v>
      </c>
      <c r="F19" s="40">
        <f>[3]март!F18+[3]фев!F19+[3]янв!F19</f>
        <v>0</v>
      </c>
      <c r="G19" s="40">
        <f>[3]март!G18+[3]фев!G19+[3]янв!G19</f>
        <v>0</v>
      </c>
      <c r="H19" s="40"/>
      <c r="I19" s="40">
        <f>[3]март!J18+[3]фев!J19+[3]янв!J19</f>
        <v>0</v>
      </c>
      <c r="J19" s="40">
        <f>[3]март!K18+[3]фев!K19+[3]янв!K19</f>
        <v>0</v>
      </c>
      <c r="K19" s="40">
        <f>[3]март!L18+[3]фев!L19+[3]янв!L19</f>
        <v>0</v>
      </c>
      <c r="L19" s="40">
        <f>[3]март!M18+[3]фев!M19+[3]янв!M19</f>
        <v>1489084.88</v>
      </c>
      <c r="M19" s="40">
        <f>[3]март!N18+[3]фев!N19+[3]янв!N19</f>
        <v>0</v>
      </c>
      <c r="N19" s="40">
        <f>[3]март!O18+[3]фев!O19+[3]янв!O19</f>
        <v>1489084.88</v>
      </c>
      <c r="O19" s="40">
        <f>[3]март!P18+[3]фев!P19+[3]янв!P19</f>
        <v>121211</v>
      </c>
      <c r="P19" s="40"/>
      <c r="Q19" s="40">
        <f>[3]март!Q18+[3]фев!Q19+[3]янв!Q19</f>
        <v>0</v>
      </c>
      <c r="R19" s="40">
        <f>[3]март!R18+[3]фев!R19+[3]янв!R19</f>
        <v>0</v>
      </c>
      <c r="S19" s="35">
        <f t="shared" si="3"/>
        <v>1805262.88</v>
      </c>
      <c r="T19" s="48"/>
      <c r="U19" s="48"/>
      <c r="V19" s="48"/>
    </row>
    <row r="20" spans="1:22">
      <c r="A20" s="22" t="s">
        <v>79</v>
      </c>
      <c r="B20" s="3">
        <v>223</v>
      </c>
      <c r="C20" s="3">
        <f t="shared" si="0"/>
        <v>8370</v>
      </c>
      <c r="D20" s="40">
        <f>[3]март!D19+[3]фев!D20+[3]янв!D20</f>
        <v>8370</v>
      </c>
      <c r="E20" s="40">
        <f>[3]март!E19+[3]фев!E20+[3]янв!E20</f>
        <v>0</v>
      </c>
      <c r="F20" s="40">
        <f>[3]март!F19+[3]фев!F20+[3]янв!F20</f>
        <v>0</v>
      </c>
      <c r="G20" s="40">
        <f>[3]март!G19+[3]фев!G20+[3]янв!G20</f>
        <v>0</v>
      </c>
      <c r="H20" s="40"/>
      <c r="I20" s="40">
        <f>[3]март!J19+[3]фев!J20+[3]янв!J20</f>
        <v>0</v>
      </c>
      <c r="J20" s="40">
        <f>[3]март!K19+[3]фев!K20+[3]янв!K20</f>
        <v>0</v>
      </c>
      <c r="K20" s="40">
        <f>[3]март!L19+[3]фев!L20+[3]янв!L20</f>
        <v>0</v>
      </c>
      <c r="L20" s="40">
        <f>[3]март!M19+[3]фев!M20+[3]янв!M20</f>
        <v>259987</v>
      </c>
      <c r="M20" s="40">
        <f>[3]март!N19+[3]фев!N20+[3]янв!N20</f>
        <v>0</v>
      </c>
      <c r="N20" s="40">
        <f>[3]март!O19+[3]фев!O20+[3]янв!O20</f>
        <v>259987</v>
      </c>
      <c r="O20" s="40">
        <f>[3]март!P19+[3]фев!P20+[3]янв!P20</f>
        <v>16828</v>
      </c>
      <c r="P20" s="40"/>
      <c r="Q20" s="40">
        <f>[3]март!Q19+[3]фев!Q20+[3]янв!Q20</f>
        <v>0</v>
      </c>
      <c r="R20" s="40">
        <f>[3]март!R19+[3]фев!R20+[3]янв!R20</f>
        <v>0</v>
      </c>
      <c r="S20" s="35">
        <f t="shared" si="3"/>
        <v>285185</v>
      </c>
      <c r="T20" s="48"/>
      <c r="U20" s="48"/>
      <c r="V20" s="48"/>
    </row>
    <row r="21" spans="1:22">
      <c r="A21" s="14" t="s">
        <v>80</v>
      </c>
      <c r="B21" s="3">
        <v>223</v>
      </c>
      <c r="C21" s="3">
        <f t="shared" si="0"/>
        <v>0</v>
      </c>
      <c r="D21" s="40">
        <f>[3]март!D20+[3]фев!D21+[3]янв!D21</f>
        <v>0</v>
      </c>
      <c r="E21" s="40">
        <f>[3]март!E20+[3]фев!E21+[3]янв!E21</f>
        <v>0</v>
      </c>
      <c r="F21" s="40">
        <f>[3]март!F20+[3]фев!F21+[3]янв!F21</f>
        <v>0</v>
      </c>
      <c r="G21" s="40">
        <f>[3]март!G20+[3]фев!G21+[3]янв!G21</f>
        <v>0</v>
      </c>
      <c r="H21" s="40"/>
      <c r="I21" s="40">
        <f>[3]март!J20+[3]фев!J21+[3]янв!J21</f>
        <v>0</v>
      </c>
      <c r="J21" s="40">
        <f>[3]март!K20+[3]фев!K21+[3]янв!K21</f>
        <v>0</v>
      </c>
      <c r="K21" s="40">
        <f>[3]март!L20+[3]фев!L21+[3]янв!L21</f>
        <v>0</v>
      </c>
      <c r="L21" s="40">
        <f>[3]март!M20+[3]фев!M21+[3]янв!M21</f>
        <v>0</v>
      </c>
      <c r="M21" s="40">
        <f>[3]март!N20+[3]фев!N21+[3]янв!N21</f>
        <v>0</v>
      </c>
      <c r="N21" s="40">
        <f>[3]март!O20+[3]фев!O21+[3]янв!O21</f>
        <v>0</v>
      </c>
      <c r="O21" s="40">
        <f>[3]март!P20+[3]фев!P21+[3]янв!P21</f>
        <v>0</v>
      </c>
      <c r="P21" s="40"/>
      <c r="Q21" s="40">
        <f>[3]март!Q20+[3]фев!Q21+[3]янв!Q21</f>
        <v>0</v>
      </c>
      <c r="R21" s="40">
        <f>[3]март!R20+[3]фев!R21+[3]янв!R21</f>
        <v>0</v>
      </c>
      <c r="S21" s="35">
        <f t="shared" si="3"/>
        <v>0</v>
      </c>
      <c r="T21" s="48"/>
      <c r="U21" s="48"/>
      <c r="V21" s="48"/>
    </row>
    <row r="22" spans="1:22" hidden="1">
      <c r="A22" s="24" t="s">
        <v>124</v>
      </c>
      <c r="B22" s="3">
        <v>224</v>
      </c>
      <c r="C22" s="3">
        <f t="shared" si="0"/>
        <v>1896</v>
      </c>
      <c r="D22" s="40">
        <f>[3]март!D21+[3]фев!D22+[3]янв!D22</f>
        <v>1896</v>
      </c>
      <c r="E22" s="40">
        <f>[3]март!E21+[3]фев!E22+[3]янв!E22</f>
        <v>0</v>
      </c>
      <c r="F22" s="40">
        <f>[3]март!F21+[3]фев!F22+[3]янв!F22</f>
        <v>0</v>
      </c>
      <c r="G22" s="40">
        <f>[3]март!G21+[3]фев!G22+[3]янв!G22</f>
        <v>700</v>
      </c>
      <c r="H22" s="40"/>
      <c r="I22" s="40">
        <f>[3]март!J21+[3]фев!J22+[3]янв!J22</f>
        <v>0</v>
      </c>
      <c r="J22" s="40">
        <f>[3]март!K21+[3]фев!K22+[3]янв!K22</f>
        <v>1200</v>
      </c>
      <c r="K22" s="40">
        <f>[3]март!L21+[3]фев!L22+[3]янв!L22</f>
        <v>0</v>
      </c>
      <c r="L22" s="40">
        <f>[3]март!M21+[3]фев!M22+[3]янв!M22</f>
        <v>151839</v>
      </c>
      <c r="M22" s="40">
        <f>[3]март!N21+[3]фев!N22+[3]янв!N22</f>
        <v>0</v>
      </c>
      <c r="N22" s="40">
        <f>[3]март!O21+[3]фев!O22+[3]янв!O22</f>
        <v>151839</v>
      </c>
      <c r="O22" s="40">
        <f>[3]март!P21+[3]фев!P22+[3]янв!P22</f>
        <v>11415</v>
      </c>
      <c r="P22" s="40"/>
      <c r="Q22" s="40">
        <f>[3]март!Q21+[3]фев!Q22+[3]янв!Q22</f>
        <v>0</v>
      </c>
      <c r="R22" s="40">
        <f>[3]март!R21+[3]фев!R22+[3]янв!R22</f>
        <v>3600</v>
      </c>
      <c r="S22" s="38">
        <f t="shared" si="3"/>
        <v>170650</v>
      </c>
      <c r="T22" s="48"/>
      <c r="U22" s="48"/>
      <c r="V22" s="48"/>
    </row>
    <row r="23" spans="1:22" s="45" customFormat="1">
      <c r="A23" s="41" t="s">
        <v>81</v>
      </c>
      <c r="B23" s="38">
        <v>225</v>
      </c>
      <c r="C23" s="38">
        <f t="shared" si="0"/>
        <v>254418.5</v>
      </c>
      <c r="D23" s="38">
        <f>SUM(D24:D33)</f>
        <v>254418.5</v>
      </c>
      <c r="E23" s="38">
        <f t="shared" ref="E23:R23" si="7">SUM(E24:E33)</f>
        <v>0</v>
      </c>
      <c r="F23" s="38">
        <f t="shared" si="7"/>
        <v>0</v>
      </c>
      <c r="G23" s="38">
        <f t="shared" si="7"/>
        <v>52093.89</v>
      </c>
      <c r="H23" s="38">
        <f t="shared" si="7"/>
        <v>0</v>
      </c>
      <c r="I23" s="38">
        <f t="shared" si="7"/>
        <v>0</v>
      </c>
      <c r="J23" s="38">
        <f t="shared" si="7"/>
        <v>74546</v>
      </c>
      <c r="K23" s="38">
        <f t="shared" si="7"/>
        <v>84000</v>
      </c>
      <c r="L23" s="38">
        <f t="shared" si="7"/>
        <v>399133.89</v>
      </c>
      <c r="M23" s="38">
        <f t="shared" si="7"/>
        <v>21310</v>
      </c>
      <c r="N23" s="38">
        <f t="shared" si="7"/>
        <v>420443.89</v>
      </c>
      <c r="O23" s="38">
        <f t="shared" si="7"/>
        <v>7840</v>
      </c>
      <c r="P23" s="38"/>
      <c r="Q23" s="38">
        <f t="shared" si="7"/>
        <v>0</v>
      </c>
      <c r="R23" s="38">
        <f t="shared" si="7"/>
        <v>118013</v>
      </c>
      <c r="S23" s="38">
        <f>C23+F23+G23+I23+J23+K23+N23+O23++R23+Q23+H23</f>
        <v>1011355.28</v>
      </c>
      <c r="T23" s="45">
        <f>[4]март!S21+[4]фев!S22+[4]янв!S22</f>
        <v>159672.85999999999</v>
      </c>
      <c r="U23" s="45">
        <f>T23-S145</f>
        <v>400</v>
      </c>
    </row>
    <row r="24" spans="1:22" hidden="1">
      <c r="A24" s="24" t="s">
        <v>82</v>
      </c>
      <c r="B24" s="3">
        <v>225</v>
      </c>
      <c r="C24" s="3">
        <f t="shared" si="0"/>
        <v>1300</v>
      </c>
      <c r="D24" s="3">
        <f>[3]фев!D24+[3]март!D23</f>
        <v>1300</v>
      </c>
      <c r="E24" s="3">
        <f>[3]фев!E24</f>
        <v>0</v>
      </c>
      <c r="F24" s="3">
        <f>[3]фев!F24</f>
        <v>0</v>
      </c>
      <c r="G24" s="3">
        <f>[3]фев!G24</f>
        <v>0</v>
      </c>
      <c r="H24" s="3"/>
      <c r="I24" s="3">
        <f>[3]фев!J24</f>
        <v>0</v>
      </c>
      <c r="J24" s="3">
        <f>[3]фев!K24</f>
        <v>0</v>
      </c>
      <c r="K24" s="3">
        <f>[3]март!L23</f>
        <v>0</v>
      </c>
      <c r="L24" s="3">
        <f>[3]фев!M24</f>
        <v>0</v>
      </c>
      <c r="M24" s="3">
        <f>[3]фев!N24</f>
        <v>0</v>
      </c>
      <c r="N24" s="3">
        <f>[3]фев!O24</f>
        <v>0</v>
      </c>
      <c r="O24" s="3">
        <f>[3]март!P23</f>
        <v>7840</v>
      </c>
      <c r="P24" s="3"/>
      <c r="Q24" s="3">
        <f>[3]фев!Q24</f>
        <v>0</v>
      </c>
      <c r="R24" s="3">
        <f>[3]фев!R24</f>
        <v>0</v>
      </c>
      <c r="S24" s="35">
        <f t="shared" si="3"/>
        <v>9140</v>
      </c>
    </row>
    <row r="25" spans="1:22" ht="12" customHeight="1">
      <c r="A25" s="24" t="s">
        <v>83</v>
      </c>
      <c r="B25" s="3">
        <v>225</v>
      </c>
      <c r="C25" s="3">
        <f t="shared" si="0"/>
        <v>0</v>
      </c>
      <c r="D25" s="3">
        <f>[3]март!D24+[3]фев!D25+[3]янв!D25</f>
        <v>0</v>
      </c>
      <c r="E25" s="3">
        <f>[3]март!E24+[3]фев!E25+[3]янв!E25</f>
        <v>0</v>
      </c>
      <c r="F25" s="3">
        <f>[3]март!F24+[3]фев!F25+[3]янв!F25</f>
        <v>0</v>
      </c>
      <c r="G25" s="3">
        <f>[3]март!G24+[3]фев!G25+[3]янв!G25</f>
        <v>700</v>
      </c>
      <c r="H25" s="3">
        <f>[3]март!H24+[3]фев!H25+[3]янв!H25</f>
        <v>0</v>
      </c>
      <c r="I25" s="3">
        <f>[3]март!J24+[3]фев!J25+[3]янв!J25</f>
        <v>0</v>
      </c>
      <c r="J25" s="3">
        <f>[3]март!K24+[3]фев!K25+[3]янв!K25</f>
        <v>0</v>
      </c>
      <c r="K25" s="3">
        <f>[3]март!L24+[3]фев!L25+[3]янв!L25</f>
        <v>0</v>
      </c>
      <c r="L25" s="3">
        <f>[3]март!M24+[3]фев!M25+[3]янв!M25</f>
        <v>0</v>
      </c>
      <c r="M25" s="3">
        <f>[3]март!N24+[3]фев!N25+[3]янв!N25</f>
        <v>0</v>
      </c>
      <c r="N25" s="3">
        <f>[3]март!O24+[3]фев!O25+[3]янв!O25</f>
        <v>0</v>
      </c>
      <c r="O25" s="3">
        <f>[3]март!P24+[3]фев!P25+[3]янв!P25</f>
        <v>0</v>
      </c>
      <c r="P25" s="3"/>
      <c r="Q25" s="3">
        <f>[3]март!Q24+[3]фев!Q25+[3]янв!Q25</f>
        <v>0</v>
      </c>
      <c r="R25" s="3">
        <f>[3]март!R24+[3]фев!R25+[3]янв!R25</f>
        <v>0</v>
      </c>
      <c r="S25" s="35">
        <f t="shared" si="3"/>
        <v>700</v>
      </c>
    </row>
    <row r="26" spans="1:22">
      <c r="A26" s="115" t="s">
        <v>220</v>
      </c>
      <c r="B26" s="3">
        <v>225</v>
      </c>
      <c r="C26" s="3">
        <f t="shared" si="0"/>
        <v>0</v>
      </c>
      <c r="D26" s="3"/>
      <c r="E26" s="3">
        <f>[3]март!E25+[3]фев!E26</f>
        <v>0</v>
      </c>
      <c r="F26" s="3">
        <f>[3]март!F25+[3]фев!F26</f>
        <v>0</v>
      </c>
      <c r="G26" s="3">
        <f>[3]март!G26+[3]янв!G26</f>
        <v>0</v>
      </c>
      <c r="H26" s="3"/>
      <c r="I26" s="3">
        <f>[3]март!J25+[3]фев!J26</f>
        <v>0</v>
      </c>
      <c r="J26" s="3">
        <f>[3]янв!K26+[3]фев!K27+[3]март!K26</f>
        <v>0</v>
      </c>
      <c r="K26" s="3">
        <f>[3]март!L25+[3]фев!L26</f>
        <v>0</v>
      </c>
      <c r="L26" s="3"/>
      <c r="M26" s="3">
        <f>[3]март!N25+[3]фев!N26</f>
        <v>0</v>
      </c>
      <c r="N26" s="3"/>
      <c r="O26" s="3">
        <f>[3]март!P25+[3]фев!P26</f>
        <v>0</v>
      </c>
      <c r="P26" s="3"/>
      <c r="Q26" s="3">
        <f>[3]март!Q25+[3]фев!Q26</f>
        <v>0</v>
      </c>
      <c r="R26" s="3">
        <f>[3]март!R25+[3]фев!R26</f>
        <v>0</v>
      </c>
      <c r="S26" s="35">
        <f t="shared" si="3"/>
        <v>0</v>
      </c>
    </row>
    <row r="27" spans="1:22" hidden="1">
      <c r="A27" s="115" t="s">
        <v>235</v>
      </c>
      <c r="B27" s="3">
        <v>225</v>
      </c>
      <c r="C27" s="3">
        <f t="shared" si="0"/>
        <v>0</v>
      </c>
      <c r="D27" s="5">
        <f>[3]янв!D27</f>
        <v>0</v>
      </c>
      <c r="E27" s="5">
        <f>[3]янв!E27</f>
        <v>0</v>
      </c>
      <c r="F27" s="5">
        <f>[3]янв!F27</f>
        <v>0</v>
      </c>
      <c r="G27" s="5">
        <f>[3]янв!G27</f>
        <v>0</v>
      </c>
      <c r="H27" s="5">
        <f>[3]янв!H27</f>
        <v>0</v>
      </c>
      <c r="I27" s="5">
        <f>[3]янв!J27</f>
        <v>0</v>
      </c>
      <c r="J27" s="5">
        <f>[3]янв!K27</f>
        <v>0</v>
      </c>
      <c r="K27" s="5">
        <f>[3]янв!L27</f>
        <v>0</v>
      </c>
      <c r="L27" s="5">
        <f>[3]янв!M27</f>
        <v>0</v>
      </c>
      <c r="M27" s="5">
        <f>[3]янв!N27</f>
        <v>0</v>
      </c>
      <c r="N27" s="5">
        <f>[3]янв!O27</f>
        <v>0</v>
      </c>
      <c r="O27" s="5">
        <f>[3]янв!P27</f>
        <v>0</v>
      </c>
      <c r="P27" s="5"/>
      <c r="Q27" s="5">
        <f>[3]янв!Q27</f>
        <v>0</v>
      </c>
      <c r="R27" s="5">
        <f>[3]янв!R27</f>
        <v>0</v>
      </c>
      <c r="S27" s="35">
        <f t="shared" si="3"/>
        <v>0</v>
      </c>
    </row>
    <row r="28" spans="1:22" hidden="1">
      <c r="A28" s="30" t="s">
        <v>128</v>
      </c>
      <c r="B28" s="3">
        <v>225</v>
      </c>
      <c r="C28" s="3">
        <f t="shared" si="0"/>
        <v>0</v>
      </c>
      <c r="D28" s="5">
        <f>[3]янв!D28</f>
        <v>0</v>
      </c>
      <c r="E28" s="5">
        <f>[3]янв!E28</f>
        <v>0</v>
      </c>
      <c r="F28" s="5">
        <f>[3]янв!F28</f>
        <v>0</v>
      </c>
      <c r="G28" s="5">
        <f>[3]янв!G28</f>
        <v>0</v>
      </c>
      <c r="H28" s="5">
        <f>[3]янв!H28</f>
        <v>0</v>
      </c>
      <c r="I28" s="5">
        <f>[3]янв!I28</f>
        <v>0</v>
      </c>
      <c r="J28" s="5">
        <f>[3]янв!J28</f>
        <v>0</v>
      </c>
      <c r="K28" s="5">
        <f>[3]янв!K28</f>
        <v>0</v>
      </c>
      <c r="L28" s="5">
        <f>[3]янв!M28</f>
        <v>0</v>
      </c>
      <c r="M28" s="5">
        <f>[3]янв!N28</f>
        <v>0</v>
      </c>
      <c r="N28" s="5">
        <f>L28</f>
        <v>0</v>
      </c>
      <c r="O28" s="5"/>
      <c r="P28" s="5"/>
      <c r="Q28" s="5"/>
      <c r="R28" s="5"/>
      <c r="S28" s="35">
        <f t="shared" si="3"/>
        <v>0</v>
      </c>
    </row>
    <row r="29" spans="1:22">
      <c r="A29" s="24" t="s">
        <v>220</v>
      </c>
      <c r="B29" s="3">
        <v>225</v>
      </c>
      <c r="C29" s="3">
        <f t="shared" si="0"/>
        <v>0</v>
      </c>
      <c r="D29" s="3">
        <f>[3]март!D26</f>
        <v>0</v>
      </c>
      <c r="E29" s="3">
        <f>[3]март!E26</f>
        <v>0</v>
      </c>
      <c r="F29" s="3">
        <f>[3]март!F26</f>
        <v>0</v>
      </c>
      <c r="G29" s="3">
        <f>[3]март!G26</f>
        <v>0</v>
      </c>
      <c r="H29" s="3">
        <f>[3]март!H26</f>
        <v>0</v>
      </c>
      <c r="I29" s="3">
        <f>[3]март!J26</f>
        <v>0</v>
      </c>
      <c r="J29" s="3">
        <v>0</v>
      </c>
      <c r="K29" s="3">
        <f>[3]март!L26</f>
        <v>0</v>
      </c>
      <c r="L29" s="3">
        <f>[3]март!M26</f>
        <v>0</v>
      </c>
      <c r="M29" s="3">
        <f>[3]март!N26</f>
        <v>0</v>
      </c>
      <c r="N29" s="3">
        <f>[3]март!O26</f>
        <v>0</v>
      </c>
      <c r="O29" s="3">
        <f>[3]март!P26</f>
        <v>0</v>
      </c>
      <c r="P29" s="3"/>
      <c r="Q29" s="3">
        <f>[3]март!Q26</f>
        <v>0</v>
      </c>
      <c r="R29" s="3">
        <f>[3]март!R26</f>
        <v>0</v>
      </c>
      <c r="S29" s="35">
        <f t="shared" si="3"/>
        <v>0</v>
      </c>
    </row>
    <row r="30" spans="1:22" ht="15">
      <c r="A30" s="31" t="s">
        <v>336</v>
      </c>
      <c r="B30" s="3">
        <v>225</v>
      </c>
      <c r="C30" s="3">
        <f t="shared" si="0"/>
        <v>0</v>
      </c>
      <c r="D30" s="3">
        <f>[3]март!D27+[3]фев!D28</f>
        <v>0</v>
      </c>
      <c r="E30" s="3">
        <f>[3]март!E27+[3]фев!E28</f>
        <v>0</v>
      </c>
      <c r="F30" s="3">
        <f>[3]март!F27+[3]фев!F28</f>
        <v>0</v>
      </c>
      <c r="G30" s="3">
        <f>[3]март!G27+[3]фев!G28</f>
        <v>0</v>
      </c>
      <c r="H30" s="3">
        <f>[3]март!H27+[3]фев!H277</f>
        <v>0</v>
      </c>
      <c r="I30" s="3">
        <f>[3]март!I27+[3]фев!I28</f>
        <v>0</v>
      </c>
      <c r="J30" s="3">
        <f>[3]март!J27+[3]фев!J28</f>
        <v>0</v>
      </c>
      <c r="K30" s="3">
        <f>[3]март!K27+[3]фев!K28</f>
        <v>0</v>
      </c>
      <c r="L30" s="3">
        <f>[3]март!M27+[3]фев!M28</f>
        <v>50000</v>
      </c>
      <c r="M30" s="3">
        <f>[3]март!N27+[3]фев!N28</f>
        <v>0</v>
      </c>
      <c r="N30" s="3">
        <f>L30</f>
        <v>50000</v>
      </c>
      <c r="O30" s="3">
        <f>[3]март!P27+[3]фев!P30</f>
        <v>0</v>
      </c>
      <c r="P30" s="3"/>
      <c r="Q30" s="3">
        <f>[3]март!Q27+[3]фев!Q30</f>
        <v>0</v>
      </c>
      <c r="R30" s="3">
        <f>[3]март!R27+[3]фев!R30</f>
        <v>3600</v>
      </c>
      <c r="S30" s="35">
        <f t="shared" si="3"/>
        <v>53600</v>
      </c>
    </row>
    <row r="31" spans="1:22" ht="14.25" customHeight="1">
      <c r="A31" s="22" t="s">
        <v>221</v>
      </c>
      <c r="B31" s="3">
        <v>225</v>
      </c>
      <c r="C31" s="3">
        <f t="shared" si="0"/>
        <v>0</v>
      </c>
      <c r="D31" s="3">
        <f>[3]март!D25+[3]фев!D29+[3]янв!D43</f>
        <v>0</v>
      </c>
      <c r="E31" s="3">
        <f>[3]март!E25+[3]фев!E29+[3]янв!E43</f>
        <v>0</v>
      </c>
      <c r="F31" s="3">
        <f>[3]март!F25+[3]фев!F29+[3]янв!F43</f>
        <v>0</v>
      </c>
      <c r="G31" s="3">
        <f>[3]март!G25+[3]фев!G29+[3]янв!G43</f>
        <v>0</v>
      </c>
      <c r="H31" s="3">
        <f>[3]март!H25+[3]фев!H27</f>
        <v>0</v>
      </c>
      <c r="I31" s="3">
        <f>[3]март!J25+[3]фев!J29+[3]янв!J43</f>
        <v>0</v>
      </c>
      <c r="J31" s="3">
        <f>[3]март!K25+[3]фев!K29+[3]янв!K43</f>
        <v>1200</v>
      </c>
      <c r="K31" s="3">
        <f>[3]март!L25+[3]фев!L29+[3]янв!L43</f>
        <v>0</v>
      </c>
      <c r="L31" s="3">
        <f>[3]март!M25+[3]фев!M29+[3]янв!M43</f>
        <v>0</v>
      </c>
      <c r="M31" s="3">
        <f>[3]март!N25+[3]фев!N29+[3]янв!N43</f>
        <v>0</v>
      </c>
      <c r="N31" s="3">
        <f>[3]март!O25+[3]фев!O29+[3]янв!O43</f>
        <v>0</v>
      </c>
      <c r="O31" s="3">
        <f>[3]март!P25+[3]фев!P29+[3]янв!P43</f>
        <v>0</v>
      </c>
      <c r="P31" s="3"/>
      <c r="Q31" s="3">
        <f>[3]март!Q25+[3]фев!Q29+[3]янв!Q43</f>
        <v>0</v>
      </c>
      <c r="R31" s="3">
        <f>[3]март!R25+[3]фев!R29+[3]янв!R43</f>
        <v>0</v>
      </c>
      <c r="S31" s="35">
        <f>C31+F31+G31+I31+J31+K31+N31+O31++R31+Q31+H31</f>
        <v>1200</v>
      </c>
    </row>
    <row r="32" spans="1:22" ht="13.5" hidden="1" customHeight="1">
      <c r="A32" s="115" t="s">
        <v>337</v>
      </c>
      <c r="B32" s="3">
        <v>226</v>
      </c>
      <c r="C32" s="3">
        <f>D32+E32</f>
        <v>0</v>
      </c>
      <c r="D32" s="3"/>
      <c r="E32" s="3"/>
      <c r="F32" s="3"/>
      <c r="G32" s="3"/>
      <c r="H32" s="3"/>
      <c r="I32" s="3"/>
      <c r="J32" s="3"/>
      <c r="K32" s="3"/>
      <c r="L32" s="3">
        <f>[3]март!M28</f>
        <v>0</v>
      </c>
      <c r="M32" s="3">
        <f>[3]март!N28</f>
        <v>0</v>
      </c>
      <c r="N32" s="3">
        <f>[3]март!O28</f>
        <v>0</v>
      </c>
      <c r="O32" s="3"/>
      <c r="P32" s="3"/>
      <c r="Q32" s="3"/>
      <c r="R32" s="3"/>
      <c r="S32" s="35">
        <f t="shared" si="3"/>
        <v>0</v>
      </c>
    </row>
    <row r="33" spans="1:21">
      <c r="A33" s="24" t="s">
        <v>180</v>
      </c>
      <c r="B33" s="3">
        <v>225</v>
      </c>
      <c r="C33" s="3">
        <f t="shared" si="0"/>
        <v>253118.5</v>
      </c>
      <c r="D33" s="3">
        <f>[3]март!D29+[3]фев!D31+[3]янв!D30</f>
        <v>253118.5</v>
      </c>
      <c r="E33" s="3">
        <f>[3]март!E29+[3]фев!E31+[3]янв!E30</f>
        <v>0</v>
      </c>
      <c r="F33" s="3">
        <f>[3]март!F29+[3]фев!F31+[3]янв!F30</f>
        <v>0</v>
      </c>
      <c r="G33" s="3">
        <f>[3]март!G29+[3]фев!G31+[3]янв!G30</f>
        <v>51393.89</v>
      </c>
      <c r="H33" s="3">
        <f>[3]март!H29+[3]фев!H31+[3]янв!H30</f>
        <v>0</v>
      </c>
      <c r="I33" s="3">
        <f>[3]март!J29+[3]фев!J31+[3]янв!J30</f>
        <v>0</v>
      </c>
      <c r="J33" s="3">
        <f>[3]март!K29+[3]фев!K31+[3]янв!K30</f>
        <v>73346</v>
      </c>
      <c r="K33" s="3">
        <f>[3]март!L29+[3]фев!L31+[3]янв!L30</f>
        <v>84000</v>
      </c>
      <c r="L33" s="3">
        <f>[3]март!M29+[3]фев!M31+[3]янв!M30</f>
        <v>349133.89</v>
      </c>
      <c r="M33" s="3">
        <f>[3]март!N29+[3]фев!N31+[3]янв!N30</f>
        <v>21310</v>
      </c>
      <c r="N33" s="3">
        <f>[3]март!O29+[3]фев!O31+[3]янв!O30</f>
        <v>370443.89</v>
      </c>
      <c r="O33" s="3">
        <f>[3]март!P29+[3]фев!P31+[3]янв!P30</f>
        <v>0</v>
      </c>
      <c r="P33" s="3"/>
      <c r="Q33" s="3">
        <f>[3]март!Q29+[3]фев!Q31+[3]янв!Q30</f>
        <v>0</v>
      </c>
      <c r="R33" s="3">
        <f>[3]март!R29+[3]фев!R31+[3]янв!R30</f>
        <v>114413</v>
      </c>
      <c r="S33" s="35">
        <f>C33+F33+G33+I33+J33+K33+N33+O33++R33+Q33+H33</f>
        <v>946715.28</v>
      </c>
    </row>
    <row r="34" spans="1:21" s="45" customFormat="1">
      <c r="A34" s="39" t="s">
        <v>84</v>
      </c>
      <c r="B34" s="38">
        <v>226</v>
      </c>
      <c r="C34" s="38">
        <f t="shared" si="0"/>
        <v>118676</v>
      </c>
      <c r="D34" s="38">
        <f>SUM(D35:D70)</f>
        <v>118676</v>
      </c>
      <c r="E34" s="38">
        <f t="shared" ref="E34:R34" si="8">SUM(E35:E70)</f>
        <v>0</v>
      </c>
      <c r="F34" s="38">
        <f t="shared" si="8"/>
        <v>0</v>
      </c>
      <c r="G34" s="38">
        <f t="shared" si="8"/>
        <v>0</v>
      </c>
      <c r="H34" s="38">
        <f t="shared" si="8"/>
        <v>0</v>
      </c>
      <c r="I34" s="38">
        <f t="shared" si="8"/>
        <v>0</v>
      </c>
      <c r="J34" s="38">
        <f>SUM(J35:J70)</f>
        <v>14900</v>
      </c>
      <c r="K34" s="38">
        <f t="shared" si="8"/>
        <v>84000</v>
      </c>
      <c r="L34" s="38">
        <f t="shared" si="8"/>
        <v>316480</v>
      </c>
      <c r="M34" s="38">
        <f t="shared" si="8"/>
        <v>11310</v>
      </c>
      <c r="N34" s="38">
        <f t="shared" si="8"/>
        <v>327790</v>
      </c>
      <c r="O34" s="38">
        <f t="shared" si="8"/>
        <v>0</v>
      </c>
      <c r="P34" s="38"/>
      <c r="Q34" s="38">
        <f t="shared" si="8"/>
        <v>0</v>
      </c>
      <c r="R34" s="38">
        <f t="shared" si="8"/>
        <v>51847</v>
      </c>
      <c r="S34" s="38">
        <f>C34+F34+G34+I34+J34+K34+N34+O34++R34+Q34+H34</f>
        <v>597213</v>
      </c>
      <c r="T34" s="50">
        <f>[4]март!S29+[4]фев!S31+[4]янв!S30</f>
        <v>996288.31</v>
      </c>
      <c r="U34" s="46">
        <f>T34-S156</f>
        <v>3056.7199999999721</v>
      </c>
    </row>
    <row r="35" spans="1:21" ht="14.25" customHeight="1">
      <c r="A35" s="22" t="s">
        <v>85</v>
      </c>
      <c r="B35" s="3">
        <v>226</v>
      </c>
      <c r="C35" s="3">
        <f t="shared" si="0"/>
        <v>75498</v>
      </c>
      <c r="D35" s="3">
        <f>[3]март!D31+[3]фев!D33+[3]янв!D32</f>
        <v>75498</v>
      </c>
      <c r="E35" s="3">
        <f>[3]март!E31+[3]фев!E33+[3]янв!E32</f>
        <v>0</v>
      </c>
      <c r="F35" s="3">
        <f>[3]март!F31+[3]фев!F33+[3]янв!F32</f>
        <v>0</v>
      </c>
      <c r="G35" s="3">
        <f>[3]март!G31+[3]фев!G33+[3]янв!G32</f>
        <v>0</v>
      </c>
      <c r="H35" s="3"/>
      <c r="I35" s="3">
        <f>[3]март!J31+[3]фев!J33+[3]янв!J32</f>
        <v>0</v>
      </c>
      <c r="J35" s="3">
        <f>[3]март!K31+[3]фев!K33+[3]янв!K32</f>
        <v>0</v>
      </c>
      <c r="K35" s="3">
        <f>[3]март!L31+[3]фев!L33+[3]янв!L32</f>
        <v>0</v>
      </c>
      <c r="L35" s="3">
        <f>[3]март!M31+[3]фев!M33+[3]янв!M32</f>
        <v>0</v>
      </c>
      <c r="M35" s="3">
        <f>[3]март!N31+[3]фев!N33+[3]янв!N32</f>
        <v>0</v>
      </c>
      <c r="N35" s="3">
        <f>[3]март!O31+[3]фев!O33+[3]янв!O32</f>
        <v>0</v>
      </c>
      <c r="O35" s="3">
        <f>[3]март!P31+[3]фев!P33+[3]янв!P32</f>
        <v>0</v>
      </c>
      <c r="P35" s="3"/>
      <c r="Q35" s="3">
        <f>[3]март!Q31+[3]фев!Q33+[3]янв!Q32</f>
        <v>0</v>
      </c>
      <c r="R35" s="3">
        <f>[3]март!R31+[3]фев!R33+[3]янв!R32</f>
        <v>51847</v>
      </c>
      <c r="S35" s="35">
        <f t="shared" si="3"/>
        <v>127345</v>
      </c>
    </row>
    <row r="36" spans="1:21">
      <c r="A36" s="22" t="s">
        <v>125</v>
      </c>
      <c r="B36" s="3">
        <v>226</v>
      </c>
      <c r="C36" s="3">
        <f t="shared" si="0"/>
        <v>0</v>
      </c>
      <c r="D36" s="3">
        <f>[3]март!D34+[3]фев!D36+[3]янв!D35</f>
        <v>0</v>
      </c>
      <c r="E36" s="3">
        <f>[3]март!E34+[3]фев!E36+[3]янв!E35</f>
        <v>0</v>
      </c>
      <c r="F36" s="3">
        <f>[3]март!F34+[3]фев!F36+[3]янв!F35</f>
        <v>0</v>
      </c>
      <c r="G36" s="3">
        <f>[3]март!G34+[3]фев!G36+[3]янв!G35</f>
        <v>0</v>
      </c>
      <c r="H36" s="3">
        <f>[3]март!H34+[3]фев!H36+[3]янв!H35</f>
        <v>0</v>
      </c>
      <c r="I36" s="3">
        <f>[3]март!J34+[3]фев!J36+[3]янв!J35</f>
        <v>0</v>
      </c>
      <c r="J36" s="3">
        <f>[3]март!K34+[3]фев!K36+[3]янв!K35</f>
        <v>0</v>
      </c>
      <c r="K36" s="3">
        <f>[3]март!L34+[3]фев!L36+[3]янв!L35</f>
        <v>0</v>
      </c>
      <c r="L36" s="3">
        <f>[3]март!M34+[3]фев!M36+[3]янв!M35</f>
        <v>0</v>
      </c>
      <c r="M36" s="3">
        <f>[3]март!N34+[3]фев!N36+[3]янв!N35</f>
        <v>0</v>
      </c>
      <c r="N36" s="3">
        <f>[3]март!O34+[3]фев!O36+[3]янв!O35</f>
        <v>0</v>
      </c>
      <c r="O36" s="3">
        <f>[3]март!P34+[3]фев!P36+[3]янв!P35</f>
        <v>0</v>
      </c>
      <c r="P36" s="3"/>
      <c r="Q36" s="3">
        <f>[3]март!Q34+[3]фев!Q36+[3]янв!Q35</f>
        <v>0</v>
      </c>
      <c r="R36" s="3">
        <f>[3]март!R34+[3]фев!R36+[3]янв!R35</f>
        <v>0</v>
      </c>
      <c r="S36" s="35">
        <f t="shared" si="3"/>
        <v>0</v>
      </c>
    </row>
    <row r="37" spans="1:21" hidden="1">
      <c r="A37" s="22" t="s">
        <v>222</v>
      </c>
      <c r="B37" s="3">
        <v>226</v>
      </c>
      <c r="C37" s="3">
        <f t="shared" si="0"/>
        <v>20500</v>
      </c>
      <c r="D37" s="3">
        <f>[3]март!D32+[3]фев!D34</f>
        <v>20500</v>
      </c>
      <c r="E37" s="3">
        <f>[3]март!E32+[3]фев!E34</f>
        <v>0</v>
      </c>
      <c r="F37" s="3">
        <f>[3]март!F32+[3]фев!F34</f>
        <v>0</v>
      </c>
      <c r="G37" s="3">
        <f>[3]март!G32+[3]фев!G34</f>
        <v>0</v>
      </c>
      <c r="H37" s="3">
        <f>[3]март!H32+[3]фев!H34</f>
        <v>0</v>
      </c>
      <c r="I37" s="3">
        <f>[3]март!J32+[3]фев!J34</f>
        <v>0</v>
      </c>
      <c r="J37" s="3">
        <f>[3]март!K32+[3]фев!K34</f>
        <v>14000</v>
      </c>
      <c r="K37" s="3">
        <f>[3]март!L32+[3]фев!L34</f>
        <v>0</v>
      </c>
      <c r="L37" s="3">
        <f>[3]март!M32+[3]фев!M34</f>
        <v>0</v>
      </c>
      <c r="M37" s="3">
        <f>[3]март!N32+[3]фев!N34</f>
        <v>0</v>
      </c>
      <c r="N37" s="3">
        <f>[3]март!O32+[3]фев!O34</f>
        <v>0</v>
      </c>
      <c r="O37" s="3">
        <f>[3]март!P32+[3]фев!P34</f>
        <v>0</v>
      </c>
      <c r="P37" s="3"/>
      <c r="Q37" s="3">
        <f>[3]март!Q32+[3]фев!Q34</f>
        <v>0</v>
      </c>
      <c r="R37" s="3">
        <f>[3]март!R32+[3]фев!R34</f>
        <v>0</v>
      </c>
      <c r="S37" s="35">
        <f t="shared" si="3"/>
        <v>34500</v>
      </c>
    </row>
    <row r="38" spans="1:21" hidden="1">
      <c r="A38" s="22" t="s">
        <v>223</v>
      </c>
      <c r="B38" s="3">
        <v>226</v>
      </c>
      <c r="C38" s="3">
        <f t="shared" si="0"/>
        <v>0</v>
      </c>
      <c r="D38" s="3">
        <f>[3]янв!D34+[3]фев!D35+[3]март!D33</f>
        <v>0</v>
      </c>
      <c r="E38" s="3">
        <f>[3]март!E33+[3]фев!E35</f>
        <v>0</v>
      </c>
      <c r="F38" s="3">
        <f>[3]март!F33+[3]фев!F35</f>
        <v>0</v>
      </c>
      <c r="G38" s="3">
        <f>[3]март!G33+[3]фев!G35</f>
        <v>0</v>
      </c>
      <c r="H38" s="3">
        <f>[3]март!H33+[3]фев!H35</f>
        <v>0</v>
      </c>
      <c r="I38" s="3">
        <f>[3]март!J33+[3]фев!J35</f>
        <v>0</v>
      </c>
      <c r="J38" s="3">
        <f>[3]март!K33+[3]фев!K35</f>
        <v>0</v>
      </c>
      <c r="K38" s="3">
        <f>[3]март!L33+[3]фев!L35</f>
        <v>0</v>
      </c>
      <c r="L38" s="3">
        <f>[3]март!M33+[3]фев!M35</f>
        <v>0</v>
      </c>
      <c r="M38" s="3">
        <f>[3]март!N33+[3]фев!N35</f>
        <v>0</v>
      </c>
      <c r="N38" s="3">
        <f>[3]март!O33+[3]фев!O35</f>
        <v>0</v>
      </c>
      <c r="O38" s="3">
        <f>[3]март!P33+[3]фев!P35</f>
        <v>0</v>
      </c>
      <c r="P38" s="3"/>
      <c r="Q38" s="3">
        <f>[3]март!Q33+[3]фев!Q35</f>
        <v>0</v>
      </c>
      <c r="R38" s="3">
        <f>[3]март!R33+[3]фев!R35</f>
        <v>0</v>
      </c>
      <c r="S38" s="35">
        <f t="shared" si="3"/>
        <v>0</v>
      </c>
    </row>
    <row r="39" spans="1:21" hidden="1">
      <c r="A39" s="22" t="s">
        <v>86</v>
      </c>
      <c r="B39" s="3">
        <v>226</v>
      </c>
      <c r="C39" s="3">
        <f t="shared" si="0"/>
        <v>0</v>
      </c>
      <c r="D39" s="3">
        <f>[3]март!D36+[3]фев!D38+[3]янв!D37</f>
        <v>0</v>
      </c>
      <c r="E39" s="3">
        <f>[3]март!E36+[3]фев!E38+[3]янв!E37</f>
        <v>0</v>
      </c>
      <c r="F39" s="3">
        <f>[3]март!F36+[3]фев!F38+[3]янв!F37</f>
        <v>0</v>
      </c>
      <c r="G39" s="3">
        <f>[3]март!G36+[3]фев!G38+[3]янв!G37</f>
        <v>0</v>
      </c>
      <c r="H39" s="3"/>
      <c r="I39" s="3">
        <f>[3]март!J36+[3]фев!J38+[3]янв!J37</f>
        <v>0</v>
      </c>
      <c r="J39" s="3">
        <f>[3]март!K36+[3]фев!K38+[3]янв!K37</f>
        <v>0</v>
      </c>
      <c r="K39" s="3">
        <f>[3]март!L36+[3]фев!L38+[3]янв!L37</f>
        <v>0</v>
      </c>
      <c r="L39" s="3">
        <f>[3]март!M36+[3]фев!M38+[3]янв!M37</f>
        <v>0</v>
      </c>
      <c r="M39" s="3">
        <f>[3]март!N36+[3]фев!N38+[3]янв!N37</f>
        <v>0</v>
      </c>
      <c r="N39" s="3">
        <f>[3]март!O36+[3]фев!O38+[3]янв!O37</f>
        <v>0</v>
      </c>
      <c r="O39" s="3">
        <f>[3]март!P36+[3]фев!P38+[3]янв!P37</f>
        <v>0</v>
      </c>
      <c r="P39" s="3"/>
      <c r="Q39" s="3">
        <f>[3]март!Q36+[3]фев!Q38+[3]янв!Q37</f>
        <v>0</v>
      </c>
      <c r="R39" s="3">
        <f>[3]март!R36+[3]фев!R38+[3]янв!R37</f>
        <v>0</v>
      </c>
      <c r="S39" s="35">
        <f t="shared" si="3"/>
        <v>0</v>
      </c>
    </row>
    <row r="40" spans="1:21" hidden="1">
      <c r="A40" s="22" t="s">
        <v>87</v>
      </c>
      <c r="B40" s="3">
        <v>226</v>
      </c>
      <c r="C40" s="3">
        <f t="shared" si="0"/>
        <v>0</v>
      </c>
      <c r="D40" s="3">
        <f>[3]март!D40+[3]фев!D42+[3]янв!D41</f>
        <v>0</v>
      </c>
      <c r="E40" s="3">
        <f>[3]март!E40+[3]фев!E42+[3]янв!E41</f>
        <v>0</v>
      </c>
      <c r="F40" s="3">
        <f>[3]март!F40+[3]фев!F42+[3]янв!F41</f>
        <v>0</v>
      </c>
      <c r="G40" s="3">
        <f>[3]март!G40+[3]фев!G42+[3]янв!G41</f>
        <v>0</v>
      </c>
      <c r="H40" s="3"/>
      <c r="I40" s="3">
        <f>[3]март!J40+[3]фев!J42+[3]янв!J41</f>
        <v>0</v>
      </c>
      <c r="J40" s="3">
        <f>[3]март!K40+[3]фев!K42+[3]янв!K41</f>
        <v>0</v>
      </c>
      <c r="K40" s="3">
        <f>[3]март!L40+[3]фев!L42+[3]янв!L41</f>
        <v>0</v>
      </c>
      <c r="L40" s="3">
        <f>[3]март!M40+[3]фев!M42+[3]янв!M41</f>
        <v>14000</v>
      </c>
      <c r="M40" s="3">
        <f>[3]март!N40+[3]фев!N42+[3]янв!N41</f>
        <v>0</v>
      </c>
      <c r="N40" s="3">
        <f>[3]март!O40+[3]фев!O42+[3]янв!O41</f>
        <v>14000</v>
      </c>
      <c r="O40" s="3">
        <f>[3]март!P40+[3]фев!P42+[3]янв!P41</f>
        <v>0</v>
      </c>
      <c r="P40" s="3"/>
      <c r="Q40" s="3">
        <f>[3]март!Q40+[3]фев!Q42+[3]янв!Q41</f>
        <v>0</v>
      </c>
      <c r="R40" s="3">
        <f>[3]март!R40+[3]фев!R42+[3]янв!R41</f>
        <v>0</v>
      </c>
      <c r="S40" s="35">
        <f t="shared" si="3"/>
        <v>14000</v>
      </c>
    </row>
    <row r="41" spans="1:21">
      <c r="A41" s="22" t="s">
        <v>181</v>
      </c>
      <c r="B41" s="3">
        <v>227</v>
      </c>
      <c r="C41" s="3">
        <f>D41+E41</f>
        <v>0</v>
      </c>
      <c r="D41" s="3">
        <f>[3]март!D41+[3]янв!D42+[3]фев!D43</f>
        <v>0</v>
      </c>
      <c r="E41" s="3">
        <f>[3]март!E41+[3]янв!E42+[3]фев!E43</f>
        <v>0</v>
      </c>
      <c r="F41" s="3">
        <f>[3]март!F41+[3]янв!F42+[3]фев!F43</f>
        <v>0</v>
      </c>
      <c r="G41" s="3">
        <f>[3]март!G41+[3]янв!G42+[3]фев!G43</f>
        <v>0</v>
      </c>
      <c r="H41" s="3">
        <f>[3]март!H41+[3]янв!H42+[3]фев!H43</f>
        <v>0</v>
      </c>
      <c r="I41" s="3">
        <f>[3]март!I41+[3]янв!I42+[3]фев!I43</f>
        <v>0</v>
      </c>
      <c r="J41" s="3">
        <f>[3]фев!K43</f>
        <v>0</v>
      </c>
      <c r="K41" s="3"/>
      <c r="L41" s="3">
        <f>[3]март!M41</f>
        <v>0</v>
      </c>
      <c r="M41" s="3">
        <f>[3]март!N41+[3]янв!N42</f>
        <v>0</v>
      </c>
      <c r="N41" s="3">
        <f>[3]март!O41+[3]янв!O42</f>
        <v>0</v>
      </c>
      <c r="O41" s="3">
        <f>[3]март!P41+[3]янв!P42</f>
        <v>0</v>
      </c>
      <c r="P41" s="3"/>
      <c r="Q41" s="3">
        <f>[3]март!Q41+[3]янв!Q42</f>
        <v>0</v>
      </c>
      <c r="R41" s="3">
        <f>[3]март!R41+[3]янв!R42</f>
        <v>0</v>
      </c>
      <c r="S41" s="35">
        <f t="shared" si="3"/>
        <v>0</v>
      </c>
    </row>
    <row r="42" spans="1:21" hidden="1">
      <c r="A42" s="114" t="s">
        <v>236</v>
      </c>
      <c r="B42" s="3">
        <v>226</v>
      </c>
      <c r="C42" s="3">
        <f t="shared" si="0"/>
        <v>0</v>
      </c>
      <c r="D42" s="3">
        <f>[3]март!D51+[3]фев!D53</f>
        <v>0</v>
      </c>
      <c r="E42" s="3">
        <f>[3]март!E51+[3]фев!E53</f>
        <v>0</v>
      </c>
      <c r="F42" s="3">
        <f>[3]март!F51+[3]фев!F53</f>
        <v>0</v>
      </c>
      <c r="G42" s="3">
        <f>[3]март!G51+[3]фев!G53</f>
        <v>0</v>
      </c>
      <c r="H42" s="3"/>
      <c r="I42" s="3">
        <f>[3]март!J51+[3]фев!J53</f>
        <v>0</v>
      </c>
      <c r="J42" s="3">
        <f>[3]март!K51+[3]фев!K53</f>
        <v>0</v>
      </c>
      <c r="K42" s="3">
        <f>[3]март!L51+[3]фев!L53</f>
        <v>0</v>
      </c>
      <c r="L42" s="3">
        <f>[3]март!M51+[3]фев!M53</f>
        <v>0</v>
      </c>
      <c r="M42" s="3">
        <f>[3]март!N51+[3]фев!N53</f>
        <v>0</v>
      </c>
      <c r="N42" s="3">
        <f>[3]март!O51+[3]фев!O53</f>
        <v>0</v>
      </c>
      <c r="O42" s="3">
        <f>[3]март!P51+[3]фев!P53</f>
        <v>0</v>
      </c>
      <c r="P42" s="3"/>
      <c r="Q42" s="3">
        <f>[3]март!Q51+[3]фев!Q53</f>
        <v>0</v>
      </c>
      <c r="R42" s="3">
        <f>[3]янв!R53</f>
        <v>0</v>
      </c>
      <c r="S42" s="35">
        <f t="shared" si="3"/>
        <v>0</v>
      </c>
    </row>
    <row r="43" spans="1:21">
      <c r="A43" s="114" t="s">
        <v>357</v>
      </c>
      <c r="B43" s="3">
        <v>226</v>
      </c>
      <c r="C43" s="3">
        <f t="shared" si="0"/>
        <v>9578</v>
      </c>
      <c r="D43" s="3">
        <f>[3]фев!D56</f>
        <v>9578</v>
      </c>
      <c r="E43" s="3">
        <f>[3]март!E58+[3]янв!E59</f>
        <v>0</v>
      </c>
      <c r="F43" s="3">
        <f>[3]март!F58+[3]янв!F59</f>
        <v>0</v>
      </c>
      <c r="G43" s="3">
        <f>[3]март!G58+[3]янв!G59</f>
        <v>0</v>
      </c>
      <c r="H43" s="3">
        <f>[3]март!H58+[3]янв!H59</f>
        <v>0</v>
      </c>
      <c r="I43" s="3">
        <f>[3]март!J58+[3]янв!J59</f>
        <v>0</v>
      </c>
      <c r="J43" s="3">
        <f>[3]март!K58+[3]янв!K59</f>
        <v>0</v>
      </c>
      <c r="K43" s="3">
        <f>[3]март!L58+[3]янв!L59</f>
        <v>0</v>
      </c>
      <c r="L43" s="3">
        <f>[3]март!M58+[3]янв!M59</f>
        <v>302480</v>
      </c>
      <c r="M43" s="3">
        <f>[3]март!N58+[3]янв!N59</f>
        <v>11310</v>
      </c>
      <c r="N43" s="3">
        <f>[3]март!O58+[3]янв!O59</f>
        <v>313790</v>
      </c>
      <c r="O43" s="3">
        <f>[3]март!P58+[3]янв!P59</f>
        <v>0</v>
      </c>
      <c r="P43" s="3"/>
      <c r="Q43" s="3">
        <f>[3]март!Q58+[3]янв!Q59</f>
        <v>0</v>
      </c>
      <c r="R43" s="3">
        <f>[3]март!R58+[3]янв!R59</f>
        <v>0</v>
      </c>
      <c r="S43" s="35">
        <f t="shared" si="3"/>
        <v>323368</v>
      </c>
    </row>
    <row r="44" spans="1:21">
      <c r="A44" s="22" t="s">
        <v>89</v>
      </c>
      <c r="B44" s="3">
        <v>226</v>
      </c>
      <c r="C44" s="3">
        <f>D44+E44</f>
        <v>0</v>
      </c>
      <c r="D44" s="3">
        <f>[3]март!D55+[3]фев!D57+[3]янв!D56</f>
        <v>0</v>
      </c>
      <c r="E44" s="3">
        <f>[3]март!E55+[3]фев!E57+[3]янв!E56</f>
        <v>0</v>
      </c>
      <c r="F44" s="3">
        <f>[3]март!F55+[3]фев!F57+[3]янв!F56</f>
        <v>0</v>
      </c>
      <c r="G44" s="3">
        <f>[3]март!G55+[3]фев!G57+[3]янв!G56</f>
        <v>0</v>
      </c>
      <c r="H44" s="3">
        <f>[3]фев!H57</f>
        <v>0</v>
      </c>
      <c r="I44" s="3">
        <f>[3]март!J55+[3]фев!J57+[3]янв!J56</f>
        <v>0</v>
      </c>
      <c r="J44" s="3">
        <f>[3]март!K55+[3]фев!K57+[3]янв!K56</f>
        <v>0</v>
      </c>
      <c r="K44" s="3">
        <f>[3]март!L55+[3]фев!L57+[3]янв!L56</f>
        <v>0</v>
      </c>
      <c r="L44" s="3">
        <f>[3]март!M55+[3]фев!M57+[3]янв!M56</f>
        <v>0</v>
      </c>
      <c r="M44" s="3">
        <f>[3]март!N55+[3]фев!N57+[3]янв!N56</f>
        <v>0</v>
      </c>
      <c r="N44" s="3">
        <f>[3]март!O55+[3]фев!O57+[3]янв!O56</f>
        <v>0</v>
      </c>
      <c r="O44" s="3">
        <f>[3]март!P55+[3]фев!P57+[3]янв!P56</f>
        <v>0</v>
      </c>
      <c r="P44" s="3"/>
      <c r="Q44" s="3">
        <f>[3]март!Q55+[3]фев!Q57+[3]янв!Q56</f>
        <v>0</v>
      </c>
      <c r="R44" s="3">
        <f>[3]март!R55+[3]фев!R57+[3]янв!R56</f>
        <v>0</v>
      </c>
      <c r="S44" s="35">
        <f>C44+F44+G44+I44+J44+K44+N44+O44++R44+Q44+H44</f>
        <v>0</v>
      </c>
      <c r="T44" s="1">
        <f>[4]март!S54+[4]фев!S56+[4]янв!S55</f>
        <v>259040</v>
      </c>
    </row>
    <row r="45" spans="1:21">
      <c r="A45" s="22" t="s">
        <v>358</v>
      </c>
      <c r="B45" s="3">
        <v>226</v>
      </c>
      <c r="C45" s="3">
        <f>D45+E45</f>
        <v>0</v>
      </c>
      <c r="D45" s="3">
        <f>[3]март!D43+[3]фев!D77</f>
        <v>0</v>
      </c>
      <c r="E45" s="3">
        <f>[3]март!E43+[3]фев!E45</f>
        <v>0</v>
      </c>
      <c r="F45" s="3">
        <f>[3]март!F43+[3]фев!F45</f>
        <v>0</v>
      </c>
      <c r="G45" s="3">
        <f>[3]март!G43+[3]фев!G45</f>
        <v>0</v>
      </c>
      <c r="H45" s="3"/>
      <c r="I45" s="3">
        <f>[3]март!J43+[3]фев!J45</f>
        <v>0</v>
      </c>
      <c r="J45" s="3">
        <f>[3]март!K43+[3]фев!K45</f>
        <v>0</v>
      </c>
      <c r="K45" s="3">
        <f>[3]март!L43+[3]фев!L45</f>
        <v>0</v>
      </c>
      <c r="L45" s="3">
        <f>[3]март!M43+[3]фев!M45</f>
        <v>0</v>
      </c>
      <c r="M45" s="3">
        <f>[3]март!N43+[3]фев!N45</f>
        <v>0</v>
      </c>
      <c r="N45" s="3">
        <f>[3]март!O43+[3]фев!O45</f>
        <v>0</v>
      </c>
      <c r="O45" s="3">
        <f>[3]март!P43+[3]фев!P45</f>
        <v>0</v>
      </c>
      <c r="P45" s="3"/>
      <c r="Q45" s="3">
        <f>[3]март!Q43+[3]фев!Q45</f>
        <v>0</v>
      </c>
      <c r="R45" s="3">
        <f>[3]март!R43+[3]фев!R45</f>
        <v>0</v>
      </c>
      <c r="S45" s="35">
        <f t="shared" si="3"/>
        <v>0</v>
      </c>
    </row>
    <row r="46" spans="1:21">
      <c r="A46" s="22" t="s">
        <v>88</v>
      </c>
      <c r="B46" s="3">
        <v>226</v>
      </c>
      <c r="C46" s="3">
        <f t="shared" si="0"/>
        <v>0</v>
      </c>
      <c r="D46" s="3">
        <f>[3]март!D53+[3]фев!D55+[3]янв!D54</f>
        <v>0</v>
      </c>
      <c r="E46" s="3">
        <f>[3]фев!E55+[3]янв!E54</f>
        <v>0</v>
      </c>
      <c r="F46" s="3">
        <f>[3]фев!F55+[3]янв!F54</f>
        <v>0</v>
      </c>
      <c r="G46" s="3">
        <f>[3]фев!G55+[3]янв!G54+[3]март!G53</f>
        <v>0</v>
      </c>
      <c r="H46" s="3">
        <f>[3]фев!H55+[3]янв!H54</f>
        <v>0</v>
      </c>
      <c r="I46" s="3">
        <f>[3]фев!J55+[3]янв!J54</f>
        <v>0</v>
      </c>
      <c r="J46" s="3">
        <f>[3]фев!K55+[3]янв!K54</f>
        <v>0</v>
      </c>
      <c r="K46" s="3">
        <f>[3]фев!L55+[3]янв!L54</f>
        <v>0</v>
      </c>
      <c r="L46" s="20">
        <f>[3]фев!M55+[3]янв!M54+[3]март!M53</f>
        <v>0</v>
      </c>
      <c r="M46" s="3">
        <f>[3]фев!N55+[3]янв!N54</f>
        <v>0</v>
      </c>
      <c r="N46" s="3">
        <f>[3]фев!O55+[3]янв!O54</f>
        <v>0</v>
      </c>
      <c r="O46" s="3">
        <f>[3]фев!P55+[3]янв!P54</f>
        <v>0</v>
      </c>
      <c r="P46" s="3"/>
      <c r="Q46" s="3">
        <f>[3]фев!Q55+[3]янв!Q54</f>
        <v>0</v>
      </c>
      <c r="R46" s="3">
        <f>[3]фев!R55+[3]янв!R54+[3]март!R53</f>
        <v>0</v>
      </c>
      <c r="S46" s="35">
        <f t="shared" si="3"/>
        <v>0</v>
      </c>
    </row>
    <row r="47" spans="1:21" hidden="1">
      <c r="A47" s="114" t="s">
        <v>338</v>
      </c>
      <c r="B47" s="3">
        <v>226</v>
      </c>
      <c r="C47" s="3">
        <f t="shared" si="0"/>
        <v>0</v>
      </c>
      <c r="D47" s="3">
        <f>[3]фев!D44</f>
        <v>0</v>
      </c>
      <c r="E47" s="3">
        <f>[3]март!E39+[3]фев!E41+[3]янв!E40</f>
        <v>0</v>
      </c>
      <c r="F47" s="3">
        <f>[3]март!F39+[3]фев!F41+[3]янв!F40</f>
        <v>0</v>
      </c>
      <c r="G47" s="3">
        <f>[3]март!G39+[3]фев!G41+[3]янв!G40</f>
        <v>0</v>
      </c>
      <c r="H47" s="3"/>
      <c r="I47" s="3">
        <f>[3]март!J39+[3]фев!J41+[3]янв!J40</f>
        <v>0</v>
      </c>
      <c r="J47" s="3">
        <f>[3]март!K39+[3]фев!K41+[3]янв!K40</f>
        <v>0</v>
      </c>
      <c r="K47" s="3">
        <f>[3]март!L39+[3]фев!L41+[3]янв!L40</f>
        <v>0</v>
      </c>
      <c r="L47" s="3">
        <f>[3]март!M39+[3]фев!M41+[3]янв!M40</f>
        <v>0</v>
      </c>
      <c r="M47" s="3">
        <f>[3]март!N39+[3]фев!N41+[3]янв!N40</f>
        <v>0</v>
      </c>
      <c r="N47" s="3">
        <f>[3]март!O39+[3]фев!O41+[3]янв!O40</f>
        <v>0</v>
      </c>
      <c r="O47" s="3">
        <f>[3]март!P39+[3]фев!P41+[3]янв!P40</f>
        <v>0</v>
      </c>
      <c r="P47" s="3"/>
      <c r="Q47" s="3">
        <f>[3]март!Q39+[3]фев!Q41+[3]янв!Q40</f>
        <v>0</v>
      </c>
      <c r="R47" s="3">
        <f>[3]март!R39+[3]фев!R41+[3]янв!R40</f>
        <v>0</v>
      </c>
      <c r="S47" s="35">
        <f t="shared" si="3"/>
        <v>0</v>
      </c>
    </row>
    <row r="48" spans="1:21">
      <c r="A48" s="22" t="s">
        <v>339</v>
      </c>
      <c r="B48" s="3">
        <v>226</v>
      </c>
      <c r="C48" s="3">
        <f t="shared" si="0"/>
        <v>0</v>
      </c>
      <c r="D48" s="3">
        <f>[3]янв!D40+[3]фев!D40+[3]март!D38</f>
        <v>0</v>
      </c>
      <c r="E48" s="3">
        <f>[3]март!E38+[3]фев!E40+[3]янв!E39</f>
        <v>0</v>
      </c>
      <c r="F48" s="3">
        <f>[3]март!F38+[3]фев!F40+[3]янв!F39</f>
        <v>0</v>
      </c>
      <c r="G48" s="3">
        <f>[3]март!G38+[3]фев!G40+[3]янв!G39</f>
        <v>0</v>
      </c>
      <c r="H48" s="3"/>
      <c r="I48" s="3">
        <f>[3]март!J38+[3]фев!J40+[3]янв!J39</f>
        <v>0</v>
      </c>
      <c r="J48" s="3">
        <f>[3]март!K38+[3]фев!K40+[3]янв!K39</f>
        <v>900</v>
      </c>
      <c r="K48" s="3">
        <f>[3]март!L38+[3]фев!L40+[3]янв!L39</f>
        <v>0</v>
      </c>
      <c r="L48" s="3">
        <f>[3]март!M38+[3]фев!M40+[3]янв!M39</f>
        <v>0</v>
      </c>
      <c r="M48" s="3">
        <f>[3]март!N38+[3]фев!N40+[3]янв!N39</f>
        <v>0</v>
      </c>
      <c r="N48" s="3">
        <f>[3]март!O38+[3]фев!O40+[3]янв!O39</f>
        <v>0</v>
      </c>
      <c r="O48" s="3">
        <f>[3]март!P38+[3]фев!P40+[3]янв!P39</f>
        <v>0</v>
      </c>
      <c r="P48" s="3"/>
      <c r="Q48" s="3">
        <f>[3]март!Q38+[3]фев!Q40+[3]янв!Q39</f>
        <v>0</v>
      </c>
      <c r="R48" s="3">
        <f>[3]март!R38+[3]фев!R40+[3]янв!R39</f>
        <v>0</v>
      </c>
      <c r="S48" s="35">
        <f t="shared" si="3"/>
        <v>900</v>
      </c>
    </row>
    <row r="49" spans="1:19" hidden="1">
      <c r="A49" s="114" t="s">
        <v>237</v>
      </c>
      <c r="B49" s="3">
        <v>226</v>
      </c>
      <c r="C49" s="3">
        <f t="shared" si="0"/>
        <v>0</v>
      </c>
      <c r="D49" s="3">
        <f>[3]фев!D66</f>
        <v>0</v>
      </c>
      <c r="E49" s="3">
        <f>[3]март!E42</f>
        <v>0</v>
      </c>
      <c r="F49" s="3">
        <f>[3]март!F42</f>
        <v>0</v>
      </c>
      <c r="G49" s="3">
        <f>[3]март!G42</f>
        <v>0</v>
      </c>
      <c r="H49" s="3"/>
      <c r="I49" s="3">
        <f>[3]март!J42</f>
        <v>0</v>
      </c>
      <c r="J49" s="3">
        <f>[3]март!K42</f>
        <v>0</v>
      </c>
      <c r="K49" s="3">
        <f>[3]март!L42</f>
        <v>0</v>
      </c>
      <c r="L49" s="3">
        <f>[3]март!M42</f>
        <v>0</v>
      </c>
      <c r="M49" s="3">
        <f>[3]март!N42</f>
        <v>0</v>
      </c>
      <c r="N49" s="3">
        <f>[3]март!O42</f>
        <v>0</v>
      </c>
      <c r="O49" s="3">
        <f>[3]март!P42</f>
        <v>0</v>
      </c>
      <c r="P49" s="3"/>
      <c r="Q49" s="3">
        <f>[3]март!Q42</f>
        <v>0</v>
      </c>
      <c r="R49" s="3">
        <f>[3]март!R42</f>
        <v>0</v>
      </c>
      <c r="S49" s="35">
        <f t="shared" si="3"/>
        <v>0</v>
      </c>
    </row>
    <row r="50" spans="1:19">
      <c r="A50" s="22" t="s">
        <v>90</v>
      </c>
      <c r="B50" s="3">
        <v>226</v>
      </c>
      <c r="C50" s="3">
        <f t="shared" si="0"/>
        <v>0</v>
      </c>
      <c r="D50" s="3">
        <f>[3]март!D59+[3]фев!D61+[3]янв!D60</f>
        <v>0</v>
      </c>
      <c r="E50" s="3">
        <f>[3]март!E59+[3]фев!E61+[3]янв!E60</f>
        <v>0</v>
      </c>
      <c r="F50" s="3">
        <f>[3]март!F59+[3]фев!F61+[3]янв!F60</f>
        <v>0</v>
      </c>
      <c r="G50" s="3">
        <f>[3]март!G59+[3]фев!G61+[3]янв!G60</f>
        <v>0</v>
      </c>
      <c r="H50" s="3">
        <f>[3]март!H59+[3]фев!H61+[3]янв!H60</f>
        <v>0</v>
      </c>
      <c r="I50" s="3">
        <f>[3]март!J59+[3]фев!J61+[3]янв!J60</f>
        <v>0</v>
      </c>
      <c r="J50" s="3">
        <f>[3]март!K59+[3]фев!K61+[3]янв!K60</f>
        <v>0</v>
      </c>
      <c r="K50" s="3">
        <f>[3]март!L59+[3]фев!L61+[3]янв!L60</f>
        <v>84000</v>
      </c>
      <c r="L50" s="3">
        <f>[3]март!M59+[3]фев!M61+[3]янв!M60</f>
        <v>0</v>
      </c>
      <c r="M50" s="3">
        <f>[3]март!N59+[3]фев!N61+[3]янв!N60</f>
        <v>0</v>
      </c>
      <c r="N50" s="3">
        <f>[3]март!O59+[3]фев!O61+[3]янв!O60</f>
        <v>0</v>
      </c>
      <c r="O50" s="3">
        <f>[3]март!P59+[3]фев!P61+[3]янв!P60</f>
        <v>0</v>
      </c>
      <c r="P50" s="3"/>
      <c r="Q50" s="3">
        <f>[3]март!Q59+[3]фев!Q61+[3]янв!Q60</f>
        <v>0</v>
      </c>
      <c r="R50" s="3">
        <f>[3]март!R59+[3]фев!R61+[3]янв!R60</f>
        <v>0</v>
      </c>
      <c r="S50" s="35">
        <f t="shared" si="3"/>
        <v>84000</v>
      </c>
    </row>
    <row r="51" spans="1:19" hidden="1">
      <c r="A51" s="22" t="s">
        <v>224</v>
      </c>
      <c r="B51" s="3">
        <v>226</v>
      </c>
      <c r="C51" s="3">
        <f t="shared" si="0"/>
        <v>0</v>
      </c>
      <c r="D51" s="3">
        <f>[3]март!D60</f>
        <v>0</v>
      </c>
      <c r="E51" s="3">
        <f>[3]март!E60</f>
        <v>0</v>
      </c>
      <c r="F51" s="3">
        <f>[3]март!F60</f>
        <v>0</v>
      </c>
      <c r="G51" s="3">
        <f>[3]март!G60</f>
        <v>0</v>
      </c>
      <c r="H51" s="3">
        <f>[3]март!H60</f>
        <v>0</v>
      </c>
      <c r="I51" s="3">
        <f>[3]март!J60</f>
        <v>0</v>
      </c>
      <c r="J51" s="3">
        <f>[3]март!K60</f>
        <v>0</v>
      </c>
      <c r="K51" s="3">
        <f>[3]март!L60</f>
        <v>0</v>
      </c>
      <c r="L51" s="3">
        <f>[3]март!M60</f>
        <v>0</v>
      </c>
      <c r="M51" s="3">
        <f>[3]март!N60</f>
        <v>0</v>
      </c>
      <c r="N51" s="3">
        <f>[3]март!O60</f>
        <v>0</v>
      </c>
      <c r="O51" s="3">
        <f>[3]март!P60</f>
        <v>0</v>
      </c>
      <c r="P51" s="3"/>
      <c r="Q51" s="3">
        <f>[3]март!Q60</f>
        <v>0</v>
      </c>
      <c r="R51" s="3">
        <f>[3]март!R60</f>
        <v>0</v>
      </c>
      <c r="S51" s="35">
        <f t="shared" si="3"/>
        <v>0</v>
      </c>
    </row>
    <row r="52" spans="1:19" hidden="1">
      <c r="A52" s="22" t="s">
        <v>225</v>
      </c>
      <c r="B52" s="3">
        <v>226</v>
      </c>
      <c r="C52" s="3">
        <f t="shared" si="0"/>
        <v>0</v>
      </c>
      <c r="D52" s="3">
        <f>[3]март!D64</f>
        <v>0</v>
      </c>
      <c r="E52" s="3">
        <f>[3]март!E64</f>
        <v>0</v>
      </c>
      <c r="F52" s="3">
        <f>[3]март!F64</f>
        <v>0</v>
      </c>
      <c r="G52" s="3">
        <f>[3]март!G64</f>
        <v>0</v>
      </c>
      <c r="H52" s="3">
        <f>[3]март!H64</f>
        <v>0</v>
      </c>
      <c r="I52" s="3">
        <f>[3]март!J64</f>
        <v>0</v>
      </c>
      <c r="J52" s="3">
        <f>[3]март!K64</f>
        <v>0</v>
      </c>
      <c r="K52" s="3">
        <f>[3]март!L64</f>
        <v>0</v>
      </c>
      <c r="L52" s="3">
        <f>[3]март!M64</f>
        <v>0</v>
      </c>
      <c r="M52" s="3">
        <f>[3]март!N64</f>
        <v>0</v>
      </c>
      <c r="N52" s="3">
        <f>[3]март!O64</f>
        <v>0</v>
      </c>
      <c r="O52" s="3">
        <f>[3]март!P64</f>
        <v>0</v>
      </c>
      <c r="P52" s="3"/>
      <c r="Q52" s="3">
        <f>[3]март!Q64</f>
        <v>0</v>
      </c>
      <c r="R52" s="3">
        <f>[3]март!R64</f>
        <v>0</v>
      </c>
      <c r="S52" s="35">
        <f t="shared" si="3"/>
        <v>0</v>
      </c>
    </row>
    <row r="53" spans="1:19" hidden="1">
      <c r="A53" s="22" t="s">
        <v>126</v>
      </c>
      <c r="B53" s="3">
        <v>226</v>
      </c>
      <c r="C53" s="3">
        <f t="shared" si="0"/>
        <v>0</v>
      </c>
      <c r="D53" s="3">
        <f>[3]март!D44+[3]фев!D46</f>
        <v>0</v>
      </c>
      <c r="E53" s="3">
        <f>[3]март!E44+[3]фев!E46</f>
        <v>0</v>
      </c>
      <c r="F53" s="3">
        <f>[3]март!F44+[3]фев!F46</f>
        <v>0</v>
      </c>
      <c r="G53" s="3">
        <f>[3]март!G44+[3]фев!G46</f>
        <v>0</v>
      </c>
      <c r="H53" s="3"/>
      <c r="I53" s="3">
        <f>[3]март!J44+[3]фев!J46</f>
        <v>0</v>
      </c>
      <c r="J53" s="3">
        <f>[3]март!K44+[3]фев!K46</f>
        <v>0</v>
      </c>
      <c r="K53" s="3">
        <f>[3]март!L44+[3]фев!L46</f>
        <v>0</v>
      </c>
      <c r="L53" s="3">
        <f>[3]март!M44+[3]фев!M46</f>
        <v>0</v>
      </c>
      <c r="M53" s="3">
        <f>[3]март!N44+[3]фев!N46</f>
        <v>0</v>
      </c>
      <c r="N53" s="3">
        <f>[3]март!O44+[3]фев!O46</f>
        <v>0</v>
      </c>
      <c r="O53" s="3">
        <f>[3]март!P44+[3]фев!P46</f>
        <v>0</v>
      </c>
      <c r="P53" s="3"/>
      <c r="Q53" s="3">
        <f>[3]март!Q44+[3]фев!Q46</f>
        <v>0</v>
      </c>
      <c r="R53" s="3">
        <f>[3]март!R44+[3]фев!R46</f>
        <v>0</v>
      </c>
      <c r="S53" s="35">
        <f t="shared" si="3"/>
        <v>0</v>
      </c>
    </row>
    <row r="54" spans="1:19" hidden="1">
      <c r="A54" s="22" t="s">
        <v>182</v>
      </c>
      <c r="B54" s="3">
        <v>226</v>
      </c>
      <c r="C54" s="3">
        <f t="shared" si="0"/>
        <v>0</v>
      </c>
      <c r="D54" s="3">
        <f>[3]фев!D47</f>
        <v>0</v>
      </c>
      <c r="E54" s="3">
        <f>[3]фев!E47</f>
        <v>0</v>
      </c>
      <c r="F54" s="3">
        <f>[3]фев!F47</f>
        <v>0</v>
      </c>
      <c r="G54" s="3">
        <f>[3]фев!G47</f>
        <v>0</v>
      </c>
      <c r="H54" s="3"/>
      <c r="I54" s="3">
        <f>[3]фев!J47</f>
        <v>0</v>
      </c>
      <c r="J54" s="3">
        <f>[3]фев!K47</f>
        <v>0</v>
      </c>
      <c r="K54" s="3">
        <f>[3]фев!L47</f>
        <v>0</v>
      </c>
      <c r="L54" s="3">
        <f>[3]фев!M47</f>
        <v>0</v>
      </c>
      <c r="M54" s="3">
        <f>[3]фев!N47</f>
        <v>0</v>
      </c>
      <c r="N54" s="3">
        <f>[3]фев!O47</f>
        <v>0</v>
      </c>
      <c r="O54" s="3">
        <f>[3]фев!P47</f>
        <v>0</v>
      </c>
      <c r="P54" s="3"/>
      <c r="Q54" s="3">
        <f>[3]фев!Q47</f>
        <v>0</v>
      </c>
      <c r="R54" s="3">
        <f>[3]фев!R47</f>
        <v>0</v>
      </c>
      <c r="S54" s="35">
        <f t="shared" si="3"/>
        <v>0</v>
      </c>
    </row>
    <row r="55" spans="1:19" hidden="1">
      <c r="A55" s="22" t="s">
        <v>91</v>
      </c>
      <c r="B55" s="3">
        <v>226</v>
      </c>
      <c r="C55" s="3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>
        <f>[3]янв!K45+[3]фев!K45+[3]март!K43</f>
        <v>0</v>
      </c>
      <c r="M55" s="3"/>
      <c r="N55" s="3">
        <f>L55+M55</f>
        <v>0</v>
      </c>
      <c r="O55" s="3"/>
      <c r="P55" s="3"/>
      <c r="Q55" s="3"/>
      <c r="R55" s="3"/>
      <c r="S55" s="35">
        <f t="shared" si="3"/>
        <v>0</v>
      </c>
    </row>
    <row r="56" spans="1:19" hidden="1">
      <c r="A56" s="22" t="s">
        <v>403</v>
      </c>
      <c r="B56" s="3">
        <v>226</v>
      </c>
      <c r="C56" s="3">
        <f t="shared" si="0"/>
        <v>0</v>
      </c>
      <c r="D56" s="3">
        <f>[3]фев!D63</f>
        <v>0</v>
      </c>
      <c r="E56" s="3"/>
      <c r="F56" s="3"/>
      <c r="G56" s="3"/>
      <c r="H56" s="3"/>
      <c r="I56" s="3"/>
      <c r="J56" s="3"/>
      <c r="K56" s="3"/>
      <c r="L56" s="3"/>
      <c r="M56" s="3"/>
      <c r="N56" s="3">
        <f>L56+M56</f>
        <v>0</v>
      </c>
      <c r="O56" s="3"/>
      <c r="P56" s="3"/>
      <c r="Q56" s="3"/>
      <c r="R56" s="3"/>
      <c r="S56" s="35">
        <f t="shared" si="3"/>
        <v>0</v>
      </c>
    </row>
    <row r="57" spans="1:19" hidden="1">
      <c r="A57" s="22" t="s">
        <v>128</v>
      </c>
      <c r="B57" s="3">
        <v>226</v>
      </c>
      <c r="C57" s="3">
        <f t="shared" si="0"/>
        <v>0</v>
      </c>
      <c r="D57" s="3">
        <f>[3]янв!D61+[3]март!D66</f>
        <v>0</v>
      </c>
      <c r="E57" s="3">
        <f>[3]янв!E61</f>
        <v>0</v>
      </c>
      <c r="F57" s="3">
        <f>[3]янв!F61</f>
        <v>0</v>
      </c>
      <c r="G57" s="3">
        <f>[3]янв!G61</f>
        <v>0</v>
      </c>
      <c r="H57" s="3">
        <f>[3]янв!H61</f>
        <v>0</v>
      </c>
      <c r="I57" s="3">
        <f>[3]янв!J61</f>
        <v>0</v>
      </c>
      <c r="J57" s="3">
        <f>[3]янв!K61</f>
        <v>0</v>
      </c>
      <c r="K57" s="3">
        <f>[3]янв!L61</f>
        <v>0</v>
      </c>
      <c r="L57" s="3">
        <f>[3]янв!M61+[3]фев!M68+[3]март!M66</f>
        <v>0</v>
      </c>
      <c r="M57" s="3">
        <f>[3]янв!N61</f>
        <v>0</v>
      </c>
      <c r="N57" s="3">
        <f>[3]янв!O61+[3]фев!O68+[3]март!O66</f>
        <v>0</v>
      </c>
      <c r="O57" s="3">
        <f>[3]янв!P61</f>
        <v>0</v>
      </c>
      <c r="P57" s="3"/>
      <c r="Q57" s="3">
        <f>[3]янв!Q61</f>
        <v>0</v>
      </c>
      <c r="R57" s="3">
        <f>[3]март!R66</f>
        <v>0</v>
      </c>
      <c r="S57" s="35">
        <f t="shared" si="3"/>
        <v>0</v>
      </c>
    </row>
    <row r="58" spans="1:19" hidden="1">
      <c r="A58" s="22" t="s">
        <v>92</v>
      </c>
      <c r="B58" s="3">
        <v>226</v>
      </c>
      <c r="C58" s="3">
        <f t="shared" si="0"/>
        <v>0</v>
      </c>
      <c r="D58" s="3">
        <f>[3]янв!D48+[3]фев!D48+[3]март!D46</f>
        <v>0</v>
      </c>
      <c r="E58" s="3"/>
      <c r="F58" s="3"/>
      <c r="G58" s="3"/>
      <c r="H58" s="3"/>
      <c r="I58" s="3"/>
      <c r="J58" s="3"/>
      <c r="K58" s="3"/>
      <c r="L58" s="3">
        <f>[3]янв!K48+[3]фев!K48+[3]март!K46</f>
        <v>0</v>
      </c>
      <c r="M58" s="3"/>
      <c r="N58" s="3">
        <f>L58+M58</f>
        <v>0</v>
      </c>
      <c r="O58" s="3"/>
      <c r="P58" s="3"/>
      <c r="Q58" s="3"/>
      <c r="R58" s="3"/>
      <c r="S58" s="35">
        <f t="shared" si="3"/>
        <v>0</v>
      </c>
    </row>
    <row r="59" spans="1:19" hidden="1">
      <c r="A59" s="114" t="s">
        <v>340</v>
      </c>
      <c r="B59" s="3">
        <v>226</v>
      </c>
      <c r="C59" s="3">
        <f t="shared" si="0"/>
        <v>0</v>
      </c>
      <c r="D59" s="3">
        <f>[3]март!D57+[3]фев!D59</f>
        <v>0</v>
      </c>
      <c r="E59" s="3">
        <f>[3]март!E57+[3]фев!E59</f>
        <v>0</v>
      </c>
      <c r="F59" s="3">
        <f>[3]март!F57+[3]фев!F59</f>
        <v>0</v>
      </c>
      <c r="G59" s="3">
        <f>[3]март!G57+[3]фев!G59</f>
        <v>0</v>
      </c>
      <c r="H59" s="3"/>
      <c r="I59" s="3"/>
      <c r="J59" s="3"/>
      <c r="K59" s="3"/>
      <c r="L59" s="3">
        <f>[3]янв!K49+[3]фев!K49+[3]март!K47</f>
        <v>0</v>
      </c>
      <c r="M59" s="3"/>
      <c r="N59" s="3">
        <f>L59+M59</f>
        <v>0</v>
      </c>
      <c r="O59" s="3"/>
      <c r="P59" s="3"/>
      <c r="Q59" s="3"/>
      <c r="R59" s="3">
        <f>[3]март!R57+[3]фев!R59</f>
        <v>0</v>
      </c>
      <c r="S59" s="35">
        <f t="shared" si="3"/>
        <v>0</v>
      </c>
    </row>
    <row r="60" spans="1:19" hidden="1">
      <c r="A60" s="22" t="s">
        <v>129</v>
      </c>
      <c r="B60" s="3">
        <v>226</v>
      </c>
      <c r="C60" s="3">
        <f t="shared" si="0"/>
        <v>0</v>
      </c>
      <c r="D60" s="3">
        <f>[3]март!D48</f>
        <v>0</v>
      </c>
      <c r="E60" s="3">
        <f>[3]фев!E50</f>
        <v>0</v>
      </c>
      <c r="F60" s="3">
        <f>[3]фев!F50</f>
        <v>0</v>
      </c>
      <c r="G60" s="3">
        <f>[3]фев!G50</f>
        <v>0</v>
      </c>
      <c r="H60" s="3"/>
      <c r="I60" s="3">
        <f>[3]фев!J50</f>
        <v>0</v>
      </c>
      <c r="J60" s="3">
        <f>[3]фев!K50</f>
        <v>0</v>
      </c>
      <c r="K60" s="3">
        <f>[3]фев!L50</f>
        <v>0</v>
      </c>
      <c r="L60" s="3">
        <f>[3]фев!M50</f>
        <v>0</v>
      </c>
      <c r="M60" s="3">
        <f>[3]фев!N50</f>
        <v>0</v>
      </c>
      <c r="N60" s="3">
        <f>[3]фев!O50</f>
        <v>0</v>
      </c>
      <c r="O60" s="3">
        <f>[3]фев!P50</f>
        <v>0</v>
      </c>
      <c r="P60" s="3"/>
      <c r="Q60" s="3">
        <f>[3]фев!Q50</f>
        <v>0</v>
      </c>
      <c r="R60" s="3">
        <f>[3]фев!R50</f>
        <v>0</v>
      </c>
      <c r="S60" s="35">
        <f t="shared" si="3"/>
        <v>0</v>
      </c>
    </row>
    <row r="61" spans="1:19" hidden="1">
      <c r="A61" s="22" t="s">
        <v>183</v>
      </c>
      <c r="B61" s="3">
        <v>226</v>
      </c>
      <c r="C61" s="3">
        <f t="shared" si="0"/>
        <v>0</v>
      </c>
      <c r="D61" s="3">
        <f>[3]фев!D49</f>
        <v>0</v>
      </c>
      <c r="E61" s="3">
        <f>[3]фев!E49</f>
        <v>0</v>
      </c>
      <c r="F61" s="3">
        <f>[3]фев!F49</f>
        <v>0</v>
      </c>
      <c r="G61" s="3">
        <f>[3]фев!G49</f>
        <v>0</v>
      </c>
      <c r="H61" s="3"/>
      <c r="I61" s="3">
        <f>[3]фев!J49</f>
        <v>0</v>
      </c>
      <c r="J61" s="3">
        <f>[3]фев!K49</f>
        <v>0</v>
      </c>
      <c r="K61" s="3">
        <f>[3]фев!L49</f>
        <v>0</v>
      </c>
      <c r="L61" s="3">
        <f>[3]фев!M49</f>
        <v>0</v>
      </c>
      <c r="M61" s="3">
        <f>[3]фев!N49</f>
        <v>0</v>
      </c>
      <c r="N61" s="3">
        <f>[3]фев!O49</f>
        <v>0</v>
      </c>
      <c r="O61" s="3">
        <f>[3]фев!P49</f>
        <v>0</v>
      </c>
      <c r="P61" s="3"/>
      <c r="Q61" s="3">
        <f>[3]фев!Q49</f>
        <v>0</v>
      </c>
      <c r="R61" s="3">
        <f>[3]фев!R49</f>
        <v>0</v>
      </c>
      <c r="S61" s="35">
        <f t="shared" si="3"/>
        <v>0</v>
      </c>
    </row>
    <row r="62" spans="1:19">
      <c r="A62" s="114" t="s">
        <v>341</v>
      </c>
      <c r="B62" s="3">
        <v>226</v>
      </c>
      <c r="C62" s="3">
        <f t="shared" si="0"/>
        <v>0</v>
      </c>
      <c r="D62" s="3">
        <f>[3]март!D73</f>
        <v>0</v>
      </c>
      <c r="E62" s="3">
        <f>[3]март!E73</f>
        <v>0</v>
      </c>
      <c r="F62" s="3">
        <f>[3]март!F73</f>
        <v>0</v>
      </c>
      <c r="G62" s="3">
        <f>[3]март!G73</f>
        <v>0</v>
      </c>
      <c r="H62" s="3">
        <f>[3]март!H73</f>
        <v>0</v>
      </c>
      <c r="I62" s="3">
        <f>[3]март!J73</f>
        <v>0</v>
      </c>
      <c r="J62" s="3">
        <f>[3]март!K73</f>
        <v>0</v>
      </c>
      <c r="K62" s="3">
        <f>[3]фев!L62</f>
        <v>0</v>
      </c>
      <c r="L62" s="3">
        <f>[3]март!M73</f>
        <v>0</v>
      </c>
      <c r="M62" s="3">
        <f>[3]март!N73</f>
        <v>0</v>
      </c>
      <c r="N62" s="3">
        <f>[3]март!O73</f>
        <v>0</v>
      </c>
      <c r="O62" s="3">
        <f>[3]март!P73</f>
        <v>0</v>
      </c>
      <c r="P62" s="3"/>
      <c r="Q62" s="3">
        <f>[3]март!Q73</f>
        <v>0</v>
      </c>
      <c r="R62" s="3">
        <f>[3]март!R73</f>
        <v>0</v>
      </c>
      <c r="S62" s="35">
        <f t="shared" si="3"/>
        <v>0</v>
      </c>
    </row>
    <row r="63" spans="1:19" hidden="1">
      <c r="A63" s="114" t="s">
        <v>238</v>
      </c>
      <c r="B63" s="3">
        <v>226</v>
      </c>
      <c r="C63" s="3">
        <f t="shared" si="0"/>
        <v>0</v>
      </c>
      <c r="D63" s="3">
        <f>[3]фев!D71</f>
        <v>0</v>
      </c>
      <c r="E63" s="3">
        <f>[3]фев!E71</f>
        <v>0</v>
      </c>
      <c r="F63" s="3">
        <f>[3]фев!F71</f>
        <v>0</v>
      </c>
      <c r="G63" s="3">
        <f>[3]фев!G71</f>
        <v>0</v>
      </c>
      <c r="H63" s="3">
        <f>[3]фев!H71</f>
        <v>0</v>
      </c>
      <c r="I63" s="3">
        <f>[3]фев!J71</f>
        <v>0</v>
      </c>
      <c r="J63" s="3">
        <f>[3]фев!K71</f>
        <v>0</v>
      </c>
      <c r="K63" s="3">
        <f>[3]фев!L71</f>
        <v>0</v>
      </c>
      <c r="L63" s="3">
        <f>[3]фев!M71</f>
        <v>0</v>
      </c>
      <c r="M63" s="3">
        <f>[3]фев!N71</f>
        <v>0</v>
      </c>
      <c r="N63" s="3">
        <f>[3]фев!O71</f>
        <v>0</v>
      </c>
      <c r="O63" s="3">
        <f>[3]фев!P71</f>
        <v>0</v>
      </c>
      <c r="P63" s="3"/>
      <c r="Q63" s="3">
        <f>[3]фев!Q71</f>
        <v>0</v>
      </c>
      <c r="R63" s="3">
        <f>[3]фев!R71</f>
        <v>0</v>
      </c>
      <c r="S63" s="35">
        <f t="shared" si="3"/>
        <v>0</v>
      </c>
    </row>
    <row r="64" spans="1:19" hidden="1">
      <c r="A64" s="22" t="s">
        <v>184</v>
      </c>
      <c r="B64" s="3">
        <v>226</v>
      </c>
      <c r="C64" s="3">
        <f t="shared" si="0"/>
        <v>0</v>
      </c>
      <c r="D64" s="3">
        <f>[3]фев!D64+[3]март!D62</f>
        <v>0</v>
      </c>
      <c r="E64" s="3">
        <f>[3]фев!E64</f>
        <v>0</v>
      </c>
      <c r="F64" s="3">
        <f>[3]фев!F64</f>
        <v>0</v>
      </c>
      <c r="G64" s="3">
        <f>[3]фев!G64</f>
        <v>0</v>
      </c>
      <c r="H64" s="3"/>
      <c r="I64" s="3">
        <f>[3]фев!J64</f>
        <v>0</v>
      </c>
      <c r="J64" s="3">
        <f>[3]фев!K64</f>
        <v>0</v>
      </c>
      <c r="K64" s="3">
        <f>[3]фев!L64</f>
        <v>0</v>
      </c>
      <c r="L64" s="3">
        <f>[3]фев!M64</f>
        <v>0</v>
      </c>
      <c r="M64" s="3">
        <f>[3]фев!N64</f>
        <v>0</v>
      </c>
      <c r="N64" s="3">
        <f>[3]фев!O64</f>
        <v>0</v>
      </c>
      <c r="O64" s="3">
        <f>[3]фев!P64</f>
        <v>0</v>
      </c>
      <c r="P64" s="3"/>
      <c r="Q64" s="3">
        <f>[3]фев!Q64</f>
        <v>0</v>
      </c>
      <c r="R64" s="3">
        <f>[3]фев!R64</f>
        <v>0</v>
      </c>
      <c r="S64" s="35">
        <f t="shared" si="3"/>
        <v>0</v>
      </c>
    </row>
    <row r="65" spans="1:20">
      <c r="A65" s="22" t="s">
        <v>226</v>
      </c>
      <c r="B65" s="3">
        <v>226</v>
      </c>
      <c r="C65" s="3">
        <f t="shared" si="0"/>
        <v>0</v>
      </c>
      <c r="D65" s="3">
        <f>[3]фев!D58+[3]янв!D57+[3]март!D56</f>
        <v>0</v>
      </c>
      <c r="E65" s="3">
        <f>[3]март!E56+[3]фев!E58</f>
        <v>0</v>
      </c>
      <c r="F65" s="3">
        <f>[3]март!F56+[3]фев!F58</f>
        <v>0</v>
      </c>
      <c r="G65" s="3">
        <f>[3]март!G56+[3]фев!G58</f>
        <v>0</v>
      </c>
      <c r="H65" s="3">
        <f>[3]март!H56+[3]фев!H58</f>
        <v>0</v>
      </c>
      <c r="I65" s="3">
        <f>[3]март!J56+[3]фев!J58</f>
        <v>0</v>
      </c>
      <c r="J65" s="3">
        <f>[3]март!K56+[3]фев!K58</f>
        <v>0</v>
      </c>
      <c r="K65" s="3">
        <f>[3]март!L56+[3]фев!L58</f>
        <v>0</v>
      </c>
      <c r="L65" s="3">
        <f>[3]март!M56+[3]фев!M58</f>
        <v>0</v>
      </c>
      <c r="M65" s="3">
        <f>[3]март!N56+[3]фев!N58</f>
        <v>0</v>
      </c>
      <c r="N65" s="3">
        <f>[3]март!O56+[3]фев!O58</f>
        <v>0</v>
      </c>
      <c r="O65" s="3">
        <f>[3]март!P56+[3]фев!P58</f>
        <v>0</v>
      </c>
      <c r="P65" s="3"/>
      <c r="Q65" s="3">
        <f>[3]март!Q56+[3]фев!Q58</f>
        <v>0</v>
      </c>
      <c r="R65" s="3">
        <f>[3]март!R56+[3]фев!R58</f>
        <v>0</v>
      </c>
      <c r="S65" s="35">
        <f t="shared" si="3"/>
        <v>0</v>
      </c>
    </row>
    <row r="66" spans="1:20" hidden="1">
      <c r="A66" s="22" t="s">
        <v>185</v>
      </c>
      <c r="B66" s="3">
        <v>226</v>
      </c>
      <c r="C66" s="3">
        <f t="shared" si="0"/>
        <v>0</v>
      </c>
      <c r="D66" s="3">
        <f>[3]фев!D74</f>
        <v>0</v>
      </c>
      <c r="E66" s="3">
        <f>[3]март!E72</f>
        <v>0</v>
      </c>
      <c r="F66" s="3">
        <f>[3]март!F72</f>
        <v>0</v>
      </c>
      <c r="G66" s="3">
        <f>[3]март!G72</f>
        <v>0</v>
      </c>
      <c r="H66" s="3">
        <f>[3]март!H72</f>
        <v>0</v>
      </c>
      <c r="I66" s="3">
        <f>[3]март!J72</f>
        <v>0</v>
      </c>
      <c r="J66" s="3">
        <f>[3]март!K72</f>
        <v>0</v>
      </c>
      <c r="K66" s="3">
        <f>[3]март!L72</f>
        <v>0</v>
      </c>
      <c r="L66" s="3">
        <f>[3]март!M72</f>
        <v>0</v>
      </c>
      <c r="M66" s="3">
        <f>[3]март!N72</f>
        <v>0</v>
      </c>
      <c r="N66" s="3">
        <f>[3]март!O72</f>
        <v>0</v>
      </c>
      <c r="O66" s="3">
        <f>[3]март!P72</f>
        <v>0</v>
      </c>
      <c r="P66" s="3"/>
      <c r="Q66" s="3">
        <f>[3]март!Q72</f>
        <v>0</v>
      </c>
      <c r="R66" s="3">
        <f>[3]март!R72</f>
        <v>0</v>
      </c>
      <c r="S66" s="35">
        <f t="shared" si="3"/>
        <v>0</v>
      </c>
    </row>
    <row r="67" spans="1:20" hidden="1">
      <c r="A67" s="14" t="s">
        <v>200</v>
      </c>
      <c r="B67" s="3">
        <v>226</v>
      </c>
      <c r="C67" s="3">
        <f t="shared" si="0"/>
        <v>0</v>
      </c>
      <c r="D67" s="3">
        <f>[3]март!D70+[3]фев!D72</f>
        <v>0</v>
      </c>
      <c r="E67" s="3">
        <f>[3]март!E70+[3]фев!E72</f>
        <v>0</v>
      </c>
      <c r="F67" s="3">
        <f>[3]март!F70+[3]фев!F72</f>
        <v>0</v>
      </c>
      <c r="G67" s="3">
        <f>[3]март!G70+[3]фев!G72</f>
        <v>0</v>
      </c>
      <c r="H67" s="3"/>
      <c r="I67" s="3">
        <f>[3]март!J70+[3]фев!J72</f>
        <v>0</v>
      </c>
      <c r="J67" s="3">
        <f>[3]март!K70+[3]фев!K72</f>
        <v>0</v>
      </c>
      <c r="K67" s="3">
        <f>[3]март!L70+[3]фев!L72</f>
        <v>0</v>
      </c>
      <c r="L67" s="3"/>
      <c r="M67" s="3"/>
      <c r="N67" s="3"/>
      <c r="O67" s="3">
        <f>[3]март!P70+[3]фев!P72</f>
        <v>0</v>
      </c>
      <c r="P67" s="3"/>
      <c r="Q67" s="3">
        <f>[3]март!Q70+[3]фев!Q72</f>
        <v>0</v>
      </c>
      <c r="R67" s="3">
        <f>[3]март!R70+[3]фев!R72</f>
        <v>0</v>
      </c>
      <c r="S67" s="35">
        <f t="shared" si="3"/>
        <v>0</v>
      </c>
    </row>
    <row r="68" spans="1:20" hidden="1">
      <c r="A68" s="22" t="s">
        <v>186</v>
      </c>
      <c r="B68" s="3">
        <v>226</v>
      </c>
      <c r="C68" s="3">
        <f t="shared" si="0"/>
        <v>0</v>
      </c>
      <c r="D68" s="3">
        <f>[3]март!D49+[3]фев!D51</f>
        <v>0</v>
      </c>
      <c r="E68" s="3">
        <f>[3]март!E49+[3]фев!E51</f>
        <v>0</v>
      </c>
      <c r="F68" s="3">
        <f>[3]март!F49+[3]фев!F51</f>
        <v>0</v>
      </c>
      <c r="G68" s="3">
        <f>[3]март!G49+[3]фев!G51</f>
        <v>0</v>
      </c>
      <c r="H68" s="3">
        <f>[3]март!H49+[3]фев!H51</f>
        <v>0</v>
      </c>
      <c r="I68" s="3">
        <f>[3]март!J49+[3]фев!J51</f>
        <v>0</v>
      </c>
      <c r="J68" s="3">
        <f>[3]март!K49+[3]фев!K51</f>
        <v>0</v>
      </c>
      <c r="K68" s="3">
        <f>[3]март!L49+[3]фев!L51</f>
        <v>0</v>
      </c>
      <c r="L68" s="3">
        <f>[3]март!M49+[3]фев!M51</f>
        <v>0</v>
      </c>
      <c r="M68" s="3">
        <f>[3]март!N49+[3]фев!N51</f>
        <v>0</v>
      </c>
      <c r="N68" s="3">
        <f>[3]март!O49+[3]фев!O51</f>
        <v>0</v>
      </c>
      <c r="O68" s="3">
        <f>[3]март!P49+[3]фев!P51</f>
        <v>0</v>
      </c>
      <c r="P68" s="3"/>
      <c r="Q68" s="3">
        <f>[3]март!Q49+[3]фев!Q51</f>
        <v>0</v>
      </c>
      <c r="R68" s="3">
        <f>[3]март!R49+[3]фев!R51</f>
        <v>0</v>
      </c>
      <c r="S68" s="35">
        <f t="shared" si="3"/>
        <v>0</v>
      </c>
    </row>
    <row r="69" spans="1:20" hidden="1">
      <c r="A69" s="116" t="s">
        <v>239</v>
      </c>
      <c r="B69" s="3">
        <v>226</v>
      </c>
      <c r="C69" s="3">
        <f t="shared" si="0"/>
        <v>0</v>
      </c>
      <c r="D69" s="3">
        <f>[3]март!D71+[3]фев!D72</f>
        <v>0</v>
      </c>
      <c r="E69" s="3">
        <f>[3]март!E71+[3]фев!E72</f>
        <v>0</v>
      </c>
      <c r="F69" s="3">
        <f>[3]март!F71+[3]фев!F72</f>
        <v>0</v>
      </c>
      <c r="G69" s="3">
        <f>[3]март!G71+[3]фев!G72</f>
        <v>0</v>
      </c>
      <c r="H69" s="3">
        <f>[3]март!H71+[3]фев!H72</f>
        <v>0</v>
      </c>
      <c r="I69" s="3">
        <f>[3]март!J71+[3]фев!J72</f>
        <v>0</v>
      </c>
      <c r="J69" s="3">
        <f>[3]март!K71+[3]фев!K72</f>
        <v>0</v>
      </c>
      <c r="K69" s="3">
        <f>[3]март!L71+[3]фев!L72</f>
        <v>0</v>
      </c>
      <c r="L69" s="3">
        <f>[3]март!M71+[3]фев!M72</f>
        <v>0</v>
      </c>
      <c r="M69" s="3">
        <f>[3]март!N71+[3]фев!N72</f>
        <v>0</v>
      </c>
      <c r="N69" s="3">
        <f>[3]март!O71+[3]фев!O72</f>
        <v>0</v>
      </c>
      <c r="O69" s="3">
        <f>[3]март!P71+[3]фев!P72</f>
        <v>0</v>
      </c>
      <c r="P69" s="3"/>
      <c r="Q69" s="3">
        <f>[3]март!Q71+[3]фев!Q72</f>
        <v>0</v>
      </c>
      <c r="R69" s="3">
        <f>[3]март!R71+[3]фев!R72</f>
        <v>0</v>
      </c>
      <c r="S69" s="38">
        <f t="shared" si="3"/>
        <v>0</v>
      </c>
    </row>
    <row r="70" spans="1:20" hidden="1">
      <c r="A70" s="22" t="s">
        <v>36</v>
      </c>
      <c r="B70" s="3">
        <v>226</v>
      </c>
      <c r="C70" s="3">
        <f t="shared" si="0"/>
        <v>13100</v>
      </c>
      <c r="D70" s="3">
        <f>[3]март!D76+[3]фев!D76+[3]янв!D74</f>
        <v>13100</v>
      </c>
      <c r="E70" s="3">
        <f>[3]март!E76</f>
        <v>0</v>
      </c>
      <c r="F70" s="3">
        <f>[3]март!F76</f>
        <v>0</v>
      </c>
      <c r="G70" s="3">
        <f>[3]фев!G76+[3]янв!G74</f>
        <v>0</v>
      </c>
      <c r="H70" s="3">
        <f>[3]март!H76</f>
        <v>0</v>
      </c>
      <c r="I70" s="3">
        <f>[3]март!I76</f>
        <v>0</v>
      </c>
      <c r="J70" s="3">
        <f>[3]март!J76</f>
        <v>0</v>
      </c>
      <c r="K70" s="3">
        <f>[3]фев!L76</f>
        <v>0</v>
      </c>
      <c r="L70" s="3">
        <f>[3]март!M76+[3]фев!M77+[3]янв!M74</f>
        <v>0</v>
      </c>
      <c r="M70" s="3">
        <f>[3]март!N76+[3]фев!N77</f>
        <v>0</v>
      </c>
      <c r="N70" s="3">
        <f>[3]март!O76+[3]фев!O77+[3]янв!O74</f>
        <v>0</v>
      </c>
      <c r="O70" s="3">
        <f>[3]март!P76+[3]фев!P77</f>
        <v>0</v>
      </c>
      <c r="P70" s="3"/>
      <c r="Q70" s="3">
        <f>[3]март!Q76+[3]фев!Q77</f>
        <v>0</v>
      </c>
      <c r="R70" s="3">
        <f>[3]март!R76+[3]фев!R77</f>
        <v>0</v>
      </c>
      <c r="S70" s="35">
        <f>C70+F70+G70+I70+J70+K70+N70+O70++R70+Q70</f>
        <v>13100</v>
      </c>
    </row>
    <row r="71" spans="1:20" s="45" customFormat="1">
      <c r="A71" s="39" t="s">
        <v>93</v>
      </c>
      <c r="B71" s="38">
        <v>241</v>
      </c>
      <c r="C71" s="35">
        <f t="shared" si="0"/>
        <v>0</v>
      </c>
      <c r="D71" s="38">
        <f>D72+D74+D75</f>
        <v>0</v>
      </c>
      <c r="E71" s="38">
        <f>E72+E74+E75</f>
        <v>0</v>
      </c>
      <c r="F71" s="38">
        <f>F72+F74+F75</f>
        <v>0</v>
      </c>
      <c r="G71" s="38">
        <f>G72+G74+G75+G73</f>
        <v>0</v>
      </c>
      <c r="H71" s="38"/>
      <c r="I71" s="38">
        <f>I72+I74+I75</f>
        <v>0</v>
      </c>
      <c r="J71" s="38">
        <f>J72+J74+J75</f>
        <v>0</v>
      </c>
      <c r="K71" s="38">
        <f>K72+K74+K75+K77</f>
        <v>61850</v>
      </c>
      <c r="L71" s="38">
        <f>L72+L74+L75</f>
        <v>0</v>
      </c>
      <c r="M71" s="38">
        <f>M72+M74+M75</f>
        <v>0</v>
      </c>
      <c r="N71" s="38">
        <f>L71+M71</f>
        <v>0</v>
      </c>
      <c r="O71" s="38">
        <f>O77</f>
        <v>0</v>
      </c>
      <c r="P71" s="38"/>
      <c r="Q71" s="38">
        <f>Q72+Q74+Q75</f>
        <v>0</v>
      </c>
      <c r="R71" s="38">
        <f>R72+R74+R75</f>
        <v>0</v>
      </c>
      <c r="S71" s="38">
        <f t="shared" si="3"/>
        <v>61850</v>
      </c>
    </row>
    <row r="72" spans="1:20" hidden="1">
      <c r="A72" s="22" t="s">
        <v>94</v>
      </c>
      <c r="B72" s="3">
        <v>241</v>
      </c>
      <c r="C72" s="3">
        <f t="shared" si="0"/>
        <v>0</v>
      </c>
      <c r="D72" s="3">
        <f>[3]янв!D76</f>
        <v>0</v>
      </c>
      <c r="E72" s="3">
        <f>[3]янв!E76</f>
        <v>0</v>
      </c>
      <c r="F72" s="3">
        <f>[3]янв!F76</f>
        <v>0</v>
      </c>
      <c r="G72" s="3">
        <f>[3]янв!G76</f>
        <v>0</v>
      </c>
      <c r="H72" s="3"/>
      <c r="I72" s="3">
        <f>[3]янв!J76</f>
        <v>0</v>
      </c>
      <c r="J72" s="3">
        <f>[3]янв!K76</f>
        <v>0</v>
      </c>
      <c r="K72" s="3">
        <f>[3]янв!L76</f>
        <v>0</v>
      </c>
      <c r="L72" s="3">
        <f>[3]янв!M76</f>
        <v>0</v>
      </c>
      <c r="M72" s="3">
        <f>[3]янв!N76</f>
        <v>0</v>
      </c>
      <c r="N72" s="3">
        <f>[3]янв!O76</f>
        <v>0</v>
      </c>
      <c r="O72" s="3">
        <f>[3]янв!P76</f>
        <v>0</v>
      </c>
      <c r="P72" s="3"/>
      <c r="Q72" s="3">
        <f>[3]янв!Q76</f>
        <v>0</v>
      </c>
      <c r="R72" s="3">
        <f>[3]янв!R76</f>
        <v>0</v>
      </c>
      <c r="S72" s="38">
        <f t="shared" ref="S72:S97" si="9">C72+F72+G72+I72+J72+K72+N72+O72++R72+Q72</f>
        <v>0</v>
      </c>
    </row>
    <row r="73" spans="1:20" hidden="1">
      <c r="A73" s="22" t="s">
        <v>130</v>
      </c>
      <c r="B73" s="3">
        <v>241</v>
      </c>
      <c r="C73" s="3">
        <f t="shared" si="0"/>
        <v>0</v>
      </c>
      <c r="D73" s="3"/>
      <c r="E73" s="3"/>
      <c r="F73" s="3"/>
      <c r="G73" s="3"/>
      <c r="H73" s="3"/>
      <c r="I73" s="3"/>
      <c r="J73" s="3"/>
      <c r="K73" s="3">
        <f>[3]янв!J59+[3]фев!J59+[3]март!J57</f>
        <v>0</v>
      </c>
      <c r="L73" s="3"/>
      <c r="M73" s="3"/>
      <c r="N73" s="3"/>
      <c r="O73" s="3"/>
      <c r="P73" s="3"/>
      <c r="Q73" s="3"/>
      <c r="R73" s="3"/>
      <c r="S73" s="38">
        <f t="shared" si="9"/>
        <v>0</v>
      </c>
    </row>
    <row r="74" spans="1:20">
      <c r="A74" s="22" t="s">
        <v>95</v>
      </c>
      <c r="B74" s="3">
        <v>241</v>
      </c>
      <c r="C74" s="3">
        <f t="shared" si="0"/>
        <v>0</v>
      </c>
      <c r="D74" s="3">
        <f>[3]март!D80+[3]фев!D81</f>
        <v>0</v>
      </c>
      <c r="E74" s="3">
        <f>[3]март!E80+[3]фев!E81</f>
        <v>0</v>
      </c>
      <c r="F74" s="3">
        <f>[3]март!F80+[3]фев!F81</f>
        <v>0</v>
      </c>
      <c r="G74" s="3">
        <f>[3]март!G80+[3]фев!G81</f>
        <v>0</v>
      </c>
      <c r="H74" s="3">
        <f>[3]март!H80+[3]фев!H81</f>
        <v>0</v>
      </c>
      <c r="I74" s="3">
        <f>[3]март!I80+[3]фев!I81</f>
        <v>0</v>
      </c>
      <c r="J74" s="3">
        <f>[3]март!J80+[3]фев!J81</f>
        <v>0</v>
      </c>
      <c r="K74" s="3">
        <f>[3]фев!L81+[3]янв!L78+[3]март!L80</f>
        <v>61850</v>
      </c>
      <c r="L74" s="3">
        <f>[3]март!M80+[3]фев!M81</f>
        <v>0</v>
      </c>
      <c r="M74" s="3">
        <f>[3]март!N80+[3]фев!N81</f>
        <v>0</v>
      </c>
      <c r="N74" s="3">
        <f>[3]март!O80+[3]фев!O81</f>
        <v>0</v>
      </c>
      <c r="O74" s="3">
        <f>[3]март!P80+[3]фев!P81</f>
        <v>0</v>
      </c>
      <c r="P74" s="3"/>
      <c r="Q74" s="3">
        <f>[3]март!Q80+[3]фев!Q81</f>
        <v>0</v>
      </c>
      <c r="R74" s="3">
        <f>[3]март!R80+[3]фев!R81</f>
        <v>0</v>
      </c>
      <c r="S74" s="35">
        <f t="shared" si="9"/>
        <v>61850</v>
      </c>
    </row>
    <row r="75" spans="1:20" ht="15.75" customHeight="1">
      <c r="A75" s="22" t="s">
        <v>83</v>
      </c>
      <c r="B75" s="3">
        <v>241</v>
      </c>
      <c r="C75" s="3">
        <f t="shared" si="0"/>
        <v>0</v>
      </c>
      <c r="D75" s="3"/>
      <c r="E75" s="3"/>
      <c r="F75" s="3"/>
      <c r="G75" s="3"/>
      <c r="H75" s="3"/>
      <c r="I75" s="3"/>
      <c r="J75" s="3"/>
      <c r="K75" s="3">
        <f>[3]март!L81+[3]фев!L82</f>
        <v>0</v>
      </c>
      <c r="L75" s="3"/>
      <c r="M75" s="3"/>
      <c r="N75" s="3"/>
      <c r="O75" s="3"/>
      <c r="P75" s="3"/>
      <c r="Q75" s="3"/>
      <c r="R75" s="3"/>
      <c r="S75" s="38">
        <f t="shared" si="9"/>
        <v>0</v>
      </c>
    </row>
    <row r="76" spans="1:20">
      <c r="A76" s="25" t="s">
        <v>359</v>
      </c>
      <c r="B76" s="3">
        <v>242</v>
      </c>
      <c r="C76" s="3">
        <f t="shared" si="0"/>
        <v>0</v>
      </c>
      <c r="D76" s="3"/>
      <c r="E76" s="3"/>
      <c r="F76" s="3"/>
      <c r="G76" s="3"/>
      <c r="H76" s="3"/>
      <c r="I76" s="3"/>
      <c r="J76" s="3"/>
      <c r="K76" s="3">
        <f>[3]фев!L86</f>
        <v>0</v>
      </c>
      <c r="L76" s="3"/>
      <c r="M76" s="3"/>
      <c r="N76" s="3"/>
      <c r="O76" s="3"/>
      <c r="P76" s="3"/>
      <c r="Q76" s="3"/>
      <c r="R76" s="3"/>
      <c r="S76" s="38">
        <f t="shared" si="9"/>
        <v>0</v>
      </c>
    </row>
    <row r="77" spans="1:20" ht="15.75" hidden="1" customHeight="1">
      <c r="A77" s="25" t="s">
        <v>96</v>
      </c>
      <c r="B77" s="3">
        <v>241</v>
      </c>
      <c r="C77" s="3">
        <f t="shared" si="0"/>
        <v>0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8">
        <f t="shared" si="9"/>
        <v>0</v>
      </c>
    </row>
    <row r="78" spans="1:20" hidden="1">
      <c r="A78" s="7" t="s">
        <v>98</v>
      </c>
      <c r="B78" s="2">
        <v>262</v>
      </c>
      <c r="C78" s="3">
        <f t="shared" si="0"/>
        <v>0</v>
      </c>
      <c r="D78" s="3"/>
      <c r="E78" s="3"/>
      <c r="F78" s="3"/>
      <c r="G78" s="3"/>
      <c r="H78" s="3"/>
      <c r="I78" s="2"/>
      <c r="J78" s="2"/>
      <c r="K78" s="3"/>
      <c r="L78" s="3"/>
      <c r="M78" s="3">
        <f>[3]янв!L64+[3]фев!L65+[3]март!L62</f>
        <v>0</v>
      </c>
      <c r="N78" s="2">
        <f>L78+M78</f>
        <v>0</v>
      </c>
      <c r="O78" s="2" t="e">
        <f>'[5]9мес'!N43+'[5]1 кв'!N43</f>
        <v>#REF!</v>
      </c>
      <c r="P78" s="2"/>
      <c r="Q78" s="3"/>
      <c r="R78" s="3"/>
      <c r="S78" s="38" t="e">
        <f t="shared" si="9"/>
        <v>#REF!</v>
      </c>
    </row>
    <row r="79" spans="1:20" hidden="1">
      <c r="A79" s="7" t="s">
        <v>99</v>
      </c>
      <c r="B79" s="2">
        <v>260</v>
      </c>
      <c r="C79" s="3">
        <f t="shared" si="0"/>
        <v>20269.330000000002</v>
      </c>
      <c r="D79" s="2">
        <f>SUM(D80:D83)</f>
        <v>20269.330000000002</v>
      </c>
      <c r="E79" s="2">
        <f t="shared" ref="E79:M79" si="10">SUM(E80:E83)</f>
        <v>0</v>
      </c>
      <c r="F79" s="2">
        <f t="shared" si="10"/>
        <v>0</v>
      </c>
      <c r="G79" s="2">
        <f t="shared" si="10"/>
        <v>630</v>
      </c>
      <c r="H79" s="2"/>
      <c r="I79" s="2">
        <f t="shared" si="10"/>
        <v>0</v>
      </c>
      <c r="J79" s="2">
        <f t="shared" si="10"/>
        <v>4489</v>
      </c>
      <c r="K79" s="2">
        <f t="shared" si="10"/>
        <v>0</v>
      </c>
      <c r="L79" s="2">
        <f t="shared" si="10"/>
        <v>369322</v>
      </c>
      <c r="M79" s="2">
        <f t="shared" si="10"/>
        <v>0</v>
      </c>
      <c r="N79" s="2">
        <f>L79+M79</f>
        <v>369322</v>
      </c>
      <c r="O79" s="2">
        <f>SUM(O80:O83)</f>
        <v>58845</v>
      </c>
      <c r="P79" s="2"/>
      <c r="Q79" s="2">
        <f>SUM(Q80:Q83)</f>
        <v>79982</v>
      </c>
      <c r="R79" s="2">
        <f>SUM(R80:R83)</f>
        <v>0</v>
      </c>
      <c r="S79" s="38">
        <f t="shared" si="9"/>
        <v>533537.33000000007</v>
      </c>
      <c r="T79" s="1">
        <f>[4]март!S85+[4]фев!S86+[4]янв!S83</f>
        <v>0</v>
      </c>
    </row>
    <row r="80" spans="1:20" hidden="1">
      <c r="A80" s="24" t="s">
        <v>100</v>
      </c>
      <c r="B80" s="3">
        <v>262</v>
      </c>
      <c r="C80" s="3">
        <f t="shared" si="0"/>
        <v>0</v>
      </c>
      <c r="D80" s="3"/>
      <c r="E80" s="3">
        <f>[3]март!E88+[3]фев!E89+[3]янв!E86</f>
        <v>0</v>
      </c>
      <c r="F80" s="3">
        <f>[3]март!F88+[3]фев!F89+[3]янв!F86</f>
        <v>0</v>
      </c>
      <c r="G80" s="3">
        <f>[3]март!G88+[3]фев!G89+[3]янв!G86</f>
        <v>0</v>
      </c>
      <c r="H80" s="3"/>
      <c r="I80" s="3">
        <f>[3]март!J88+[3]фев!J89+[3]янв!J86</f>
        <v>0</v>
      </c>
      <c r="J80" s="3">
        <f>[3]март!K88+[3]фев!K89+[3]янв!K86</f>
        <v>0</v>
      </c>
      <c r="K80" s="3">
        <f>[3]март!L88+[3]фев!L89+[3]янв!L86</f>
        <v>0</v>
      </c>
      <c r="L80" s="3">
        <f>[3]март!M88+[3]фев!M89+[3]янв!M86</f>
        <v>0</v>
      </c>
      <c r="M80" s="3">
        <f>[3]март!N88+[3]фев!N89+[3]янв!N86</f>
        <v>0</v>
      </c>
      <c r="N80" s="3">
        <f>[3]март!O88+[3]фев!O89+[3]янв!O86</f>
        <v>0</v>
      </c>
      <c r="O80" s="3">
        <f>[3]март!P88+[3]фев!P89+[3]янв!P86</f>
        <v>0</v>
      </c>
      <c r="P80" s="3"/>
      <c r="Q80" s="3">
        <f>[3]март!Q88+[3]фев!Q89+[3]янв!Q86</f>
        <v>0</v>
      </c>
      <c r="R80" s="3">
        <f>[3]фев!R89+[3]янв!R86</f>
        <v>0</v>
      </c>
      <c r="S80" s="38">
        <f t="shared" si="9"/>
        <v>0</v>
      </c>
    </row>
    <row r="81" spans="1:21" hidden="1">
      <c r="A81" s="7" t="s">
        <v>227</v>
      </c>
      <c r="B81" s="3">
        <v>262</v>
      </c>
      <c r="C81" s="3">
        <f t="shared" si="0"/>
        <v>0</v>
      </c>
      <c r="D81" s="3">
        <f>[3]фев!D89+[3]март!D90+[3]янв!D85</f>
        <v>0</v>
      </c>
      <c r="E81" s="3">
        <f>[3]март!E90+[3]фев!E91+[3]янв!E85</f>
        <v>0</v>
      </c>
      <c r="F81" s="3">
        <f>[3]март!F90+[3]фев!F91+[3]янв!F85</f>
        <v>0</v>
      </c>
      <c r="G81" s="3">
        <f>[3]март!G90+[3]фев!G91+[3]янв!G85</f>
        <v>0</v>
      </c>
      <c r="H81" s="3">
        <f>[3]март!H90+[3]фев!H91+[3]янв!H85</f>
        <v>0</v>
      </c>
      <c r="I81" s="3">
        <f>[3]март!J90+[3]фев!J91+[3]янв!J85</f>
        <v>0</v>
      </c>
      <c r="J81" s="3">
        <f>[3]март!K90+[3]фев!K91+[3]янв!K85</f>
        <v>0</v>
      </c>
      <c r="K81" s="3">
        <f>[3]март!L90+[3]фев!L91+[3]янв!L85</f>
        <v>0</v>
      </c>
      <c r="L81" s="3">
        <f>[3]март!M90+[3]фев!M91+[3]янв!M85</f>
        <v>0</v>
      </c>
      <c r="M81" s="3">
        <f>[3]март!N90+[3]фев!N91+[3]янв!N85</f>
        <v>0</v>
      </c>
      <c r="N81" s="3">
        <f>[3]март!O90+[3]фев!O91+[3]янв!O85</f>
        <v>0</v>
      </c>
      <c r="O81" s="3">
        <f>[3]март!P90+[3]фев!P91+[3]янв!P85</f>
        <v>0</v>
      </c>
      <c r="P81" s="3"/>
      <c r="Q81" s="3">
        <f>[3]март!Q90+[3]фев!Q91+[3]янв!Q85</f>
        <v>0</v>
      </c>
      <c r="R81" s="3">
        <f>[3]март!R90+[3]фев!R91+[3]янв!R85</f>
        <v>0</v>
      </c>
      <c r="S81" s="35">
        <f t="shared" si="9"/>
        <v>0</v>
      </c>
    </row>
    <row r="82" spans="1:21" hidden="1">
      <c r="A82" s="24" t="s">
        <v>228</v>
      </c>
      <c r="B82" s="3">
        <v>262</v>
      </c>
      <c r="C82" s="3">
        <f t="shared" si="0"/>
        <v>0</v>
      </c>
      <c r="D82" s="3">
        <f>[3]март!D89+[3]фев!D90+[3]янв!D87</f>
        <v>0</v>
      </c>
      <c r="E82" s="3">
        <f>[3]март!E89+[3]фев!E90+[3]янв!E87</f>
        <v>0</v>
      </c>
      <c r="F82" s="3">
        <f>[3]март!F89+[3]фев!F90+[3]янв!F87</f>
        <v>0</v>
      </c>
      <c r="G82" s="3">
        <f>[3]март!G89+[3]фев!G90+[3]янв!G87</f>
        <v>0</v>
      </c>
      <c r="H82" s="3">
        <f>[3]март!H89+[3]фев!H90+[3]янв!H87</f>
        <v>0</v>
      </c>
      <c r="I82" s="3">
        <f>[3]март!J89+[3]фев!J90+[3]янв!J87</f>
        <v>0</v>
      </c>
      <c r="J82" s="3">
        <f>[3]март!K89+[3]фев!K90+[3]янв!K87</f>
        <v>0</v>
      </c>
      <c r="K82" s="3">
        <f>[3]март!L89+[3]фев!L90+[3]янв!L87</f>
        <v>0</v>
      </c>
      <c r="L82" s="3">
        <f>[3]март!M89+[3]фев!M90+[3]янв!M87</f>
        <v>0</v>
      </c>
      <c r="M82" s="3">
        <f>[3]март!N89+[3]фев!N90+[3]янв!N87</f>
        <v>0</v>
      </c>
      <c r="N82" s="3">
        <f>[3]март!O89+[3]фев!O90+[3]янв!O87</f>
        <v>0</v>
      </c>
      <c r="O82" s="3">
        <f>[3]март!P89+[3]фев!P90+[3]янв!P87</f>
        <v>0</v>
      </c>
      <c r="P82" s="3"/>
      <c r="Q82" s="3">
        <f>[3]март!Q89+[3]фев!Q90+[3]янв!Q87</f>
        <v>0</v>
      </c>
      <c r="R82" s="3">
        <f>[3]март!R89+[3]фев!R90</f>
        <v>0</v>
      </c>
      <c r="S82" s="35">
        <f t="shared" si="9"/>
        <v>0</v>
      </c>
    </row>
    <row r="83" spans="1:21" hidden="1">
      <c r="A83" s="24" t="s">
        <v>101</v>
      </c>
      <c r="B83" s="3">
        <v>263</v>
      </c>
      <c r="C83" s="3">
        <f t="shared" si="0"/>
        <v>20269.330000000002</v>
      </c>
      <c r="D83" s="5">
        <f>[3]март!D91+[3]фев!D92+[3]янв!D88</f>
        <v>20269.330000000002</v>
      </c>
      <c r="E83" s="3">
        <f>[3]март!E91+[3]фев!E92+[3]янв!E88</f>
        <v>0</v>
      </c>
      <c r="F83" s="3">
        <f>[3]март!F91+[3]фев!F92+[3]янв!F88</f>
        <v>0</v>
      </c>
      <c r="G83" s="3">
        <f>[3]март!G91+[3]фев!G92+[3]янв!G88</f>
        <v>630</v>
      </c>
      <c r="H83" s="3"/>
      <c r="I83" s="3">
        <f>[3]март!J91+[3]фев!J92+[3]янв!J88</f>
        <v>0</v>
      </c>
      <c r="J83" s="3">
        <f>[3]март!K91+[3]фев!K92+[3]янв!K88</f>
        <v>4489</v>
      </c>
      <c r="K83" s="3">
        <f>[3]март!L91+[3]фев!L92+[3]янв!L88</f>
        <v>0</v>
      </c>
      <c r="L83" s="3">
        <f>[3]март!M91+[3]фев!M92+[3]янв!M88</f>
        <v>369322</v>
      </c>
      <c r="M83" s="3">
        <f>[3]март!N91+[3]фев!N92+[3]янв!N88</f>
        <v>0</v>
      </c>
      <c r="N83" s="3">
        <f>[3]март!O91+[3]фев!O92+[3]янв!O88</f>
        <v>369322</v>
      </c>
      <c r="O83" s="3">
        <f>[3]март!P91+[3]фев!P92+[3]янв!P88</f>
        <v>58845</v>
      </c>
      <c r="P83" s="3"/>
      <c r="Q83" s="3">
        <f>[3]март!Q91+[3]фев!Q92+[3]янв!Q88</f>
        <v>79982</v>
      </c>
      <c r="R83" s="3"/>
      <c r="S83" s="38">
        <f t="shared" si="9"/>
        <v>533537.33000000007</v>
      </c>
    </row>
    <row r="84" spans="1:21" s="45" customFormat="1">
      <c r="A84" s="39" t="s">
        <v>36</v>
      </c>
      <c r="B84" s="38">
        <v>290</v>
      </c>
      <c r="C84" s="38">
        <f t="shared" si="0"/>
        <v>9850</v>
      </c>
      <c r="D84" s="38">
        <f>SUM(D85:D95)</f>
        <v>9850</v>
      </c>
      <c r="E84" s="38">
        <f t="shared" ref="E84:R84" si="11">SUM(E85:E95)</f>
        <v>0</v>
      </c>
      <c r="F84" s="38">
        <f t="shared" si="11"/>
        <v>0</v>
      </c>
      <c r="G84" s="38">
        <f t="shared" si="11"/>
        <v>0</v>
      </c>
      <c r="H84" s="38"/>
      <c r="I84" s="38">
        <f t="shared" si="11"/>
        <v>0</v>
      </c>
      <c r="J84" s="38">
        <f t="shared" si="11"/>
        <v>2962</v>
      </c>
      <c r="K84" s="38">
        <f t="shared" si="11"/>
        <v>0</v>
      </c>
      <c r="L84" s="38">
        <f>SUM(L85:L95)</f>
        <v>119000</v>
      </c>
      <c r="M84" s="38">
        <f t="shared" si="11"/>
        <v>0</v>
      </c>
      <c r="N84" s="38">
        <f t="shared" si="11"/>
        <v>119000</v>
      </c>
      <c r="O84" s="38">
        <f t="shared" si="11"/>
        <v>47200</v>
      </c>
      <c r="P84" s="38"/>
      <c r="Q84" s="38">
        <f t="shared" si="11"/>
        <v>52232</v>
      </c>
      <c r="R84" s="38">
        <f t="shared" si="11"/>
        <v>0</v>
      </c>
      <c r="S84" s="38">
        <f t="shared" si="9"/>
        <v>231244</v>
      </c>
      <c r="T84" s="45">
        <f>[4]март!S91+[4]фев!S92+[4]янв!S88</f>
        <v>523926</v>
      </c>
      <c r="U84" s="45">
        <f>T84-S206</f>
        <v>34000</v>
      </c>
    </row>
    <row r="85" spans="1:21">
      <c r="A85" s="22" t="s">
        <v>102</v>
      </c>
      <c r="B85" s="3">
        <v>290</v>
      </c>
      <c r="C85" s="3">
        <f t="shared" si="0"/>
        <v>9850</v>
      </c>
      <c r="D85" s="3">
        <f>[3]март!D93+[3]фев!D94+[3]янв!D90</f>
        <v>9850</v>
      </c>
      <c r="E85" s="3">
        <f>[3]март!E93+[3]фев!E94+[3]янв!E90</f>
        <v>0</v>
      </c>
      <c r="F85" s="3">
        <f>[3]март!F93+[3]фев!F94+[3]янв!F90</f>
        <v>0</v>
      </c>
      <c r="G85" s="3">
        <f>[3]март!G93+[3]фев!G94+[3]янв!G90</f>
        <v>0</v>
      </c>
      <c r="H85" s="3"/>
      <c r="I85" s="3">
        <f>[3]март!J93+[3]фев!J94+[3]янв!J90</f>
        <v>0</v>
      </c>
      <c r="J85" s="3">
        <f>[3]март!K93+[3]фев!K94+[3]янв!K90</f>
        <v>2962</v>
      </c>
      <c r="K85" s="3">
        <f>[3]март!L93+[3]фев!L94+[3]янв!L90</f>
        <v>0</v>
      </c>
      <c r="L85" s="3">
        <f>[3]март!M93+[3]фев!M94+[3]янв!M90</f>
        <v>0</v>
      </c>
      <c r="M85" s="3">
        <f>[3]март!N93+[3]фев!N94+[3]янв!N90</f>
        <v>0</v>
      </c>
      <c r="N85" s="3">
        <f>[3]март!O93+[3]фев!O94+[3]янв!O90</f>
        <v>0</v>
      </c>
      <c r="O85" s="3">
        <f>[3]март!P93+[3]фев!P94+[3]янв!P90</f>
        <v>0</v>
      </c>
      <c r="P85" s="3"/>
      <c r="Q85" s="3">
        <f>[3]март!Q93+[3]фев!Q94+[3]янв!Q90</f>
        <v>5432</v>
      </c>
      <c r="R85" s="3">
        <f>[3]март!R93+[3]фев!R94+[3]янв!R90</f>
        <v>0</v>
      </c>
      <c r="S85" s="35">
        <f t="shared" si="9"/>
        <v>18244</v>
      </c>
    </row>
    <row r="86" spans="1:21">
      <c r="A86" s="22" t="s">
        <v>103</v>
      </c>
      <c r="B86" s="3">
        <v>290</v>
      </c>
      <c r="C86" s="3">
        <f t="shared" si="0"/>
        <v>0</v>
      </c>
      <c r="D86" s="3">
        <f>[3]март!D94+[3]фев!D95+[3]янв!D91</f>
        <v>0</v>
      </c>
      <c r="E86" s="3">
        <f>[3]март!E94+[3]фев!E95+[3]янв!E91</f>
        <v>0</v>
      </c>
      <c r="F86" s="3">
        <f>[3]март!F94+[3]фев!F95+[3]янв!F91</f>
        <v>0</v>
      </c>
      <c r="G86" s="3">
        <f>[3]март!G94+[3]фев!G95+[3]янв!G91</f>
        <v>0</v>
      </c>
      <c r="H86" s="3">
        <f>[3]март!H94+[3]фев!H95+[3]янв!H91</f>
        <v>0</v>
      </c>
      <c r="I86" s="3">
        <f>[3]март!J94+[3]фев!J95+[3]янв!J91</f>
        <v>0</v>
      </c>
      <c r="J86" s="3">
        <f>[3]март!K94+[3]фев!K95+[3]янв!K91</f>
        <v>0</v>
      </c>
      <c r="K86" s="3">
        <f>[3]март!L94+[3]фев!L95+[3]янв!L91</f>
        <v>0</v>
      </c>
      <c r="L86" s="3">
        <f>[3]март!M94+[3]фев!M95+[3]янв!M91</f>
        <v>0</v>
      </c>
      <c r="M86" s="3">
        <f>[3]март!N94+[3]фев!N95+[3]янв!N91</f>
        <v>0</v>
      </c>
      <c r="N86" s="3">
        <f>[3]март!O94+[3]фев!O95+[3]янв!O91</f>
        <v>0</v>
      </c>
      <c r="O86" s="3">
        <f>[3]март!P94+[3]фев!P95+[3]янв!P91</f>
        <v>0</v>
      </c>
      <c r="P86" s="3"/>
      <c r="Q86" s="3">
        <f>[3]март!Q94+[3]фев!Q95+[3]янв!Q91</f>
        <v>0</v>
      </c>
      <c r="R86" s="3">
        <f>[3]март!R94+[3]фев!R95+[3]янв!R91</f>
        <v>0</v>
      </c>
      <c r="S86" s="35">
        <f t="shared" si="9"/>
        <v>0</v>
      </c>
    </row>
    <row r="87" spans="1:21">
      <c r="A87" s="22" t="s">
        <v>104</v>
      </c>
      <c r="B87" s="3">
        <v>290</v>
      </c>
      <c r="C87" s="3">
        <f t="shared" si="0"/>
        <v>0</v>
      </c>
      <c r="D87" s="3">
        <f>[3]фев!D96+[3]март!D96+[3]янв!D92</f>
        <v>0</v>
      </c>
      <c r="E87" s="3">
        <f>[3]фев!E96</f>
        <v>0</v>
      </c>
      <c r="F87" s="3">
        <f>[3]фев!F96</f>
        <v>0</v>
      </c>
      <c r="G87" s="3">
        <f>[3]фев!G96</f>
        <v>0</v>
      </c>
      <c r="H87" s="3"/>
      <c r="I87" s="3">
        <f>[3]фев!J96</f>
        <v>0</v>
      </c>
      <c r="J87" s="3">
        <f>[3]фев!K96</f>
        <v>0</v>
      </c>
      <c r="K87" s="3">
        <f>[3]фев!L96</f>
        <v>0</v>
      </c>
      <c r="L87" s="3">
        <f>[3]март!M96+[3]фев!M96+[3]янв!M92</f>
        <v>0</v>
      </c>
      <c r="M87" s="3">
        <f>[3]март!N96+[3]фев!N96+[3]янв!N92</f>
        <v>0</v>
      </c>
      <c r="N87" s="3">
        <f>[3]март!O96+[3]фев!O96+[3]янв!O92</f>
        <v>0</v>
      </c>
      <c r="O87" s="3">
        <f>[3]фев!P96</f>
        <v>0</v>
      </c>
      <c r="P87" s="3"/>
      <c r="Q87" s="3">
        <f>[3]фев!Q96</f>
        <v>0</v>
      </c>
      <c r="R87" s="3">
        <f>[3]фев!R96</f>
        <v>0</v>
      </c>
      <c r="S87" s="35">
        <f t="shared" si="9"/>
        <v>0</v>
      </c>
    </row>
    <row r="88" spans="1:21">
      <c r="A88" s="22" t="s">
        <v>229</v>
      </c>
      <c r="B88" s="3">
        <v>290</v>
      </c>
      <c r="C88" s="3">
        <f t="shared" si="0"/>
        <v>0</v>
      </c>
      <c r="D88" s="3">
        <f>[3]март!D95+[3]янв!D95</f>
        <v>0</v>
      </c>
      <c r="E88" s="3">
        <f>[3]март!E95+[3]янв!E95</f>
        <v>0</v>
      </c>
      <c r="F88" s="3">
        <f>[3]март!F95+[3]янв!F95</f>
        <v>0</v>
      </c>
      <c r="G88" s="3">
        <f>[3]март!G95+[3]янв!G95</f>
        <v>0</v>
      </c>
      <c r="H88" s="3">
        <f>[3]март!H95+[3]янв!H95</f>
        <v>0</v>
      </c>
      <c r="I88" s="3">
        <f>[3]март!J95+[3]янв!J95</f>
        <v>0</v>
      </c>
      <c r="J88" s="3">
        <f>[3]март!K95+[3]янв!K95</f>
        <v>0</v>
      </c>
      <c r="K88" s="3">
        <f>[3]март!L95+[3]янв!L95</f>
        <v>0</v>
      </c>
      <c r="L88" s="3">
        <f>[3]март!M95+[3]янв!M95</f>
        <v>0</v>
      </c>
      <c r="M88" s="3">
        <f>[3]март!N95+[3]янв!N95</f>
        <v>0</v>
      </c>
      <c r="N88" s="3">
        <f>[3]март!O95+[3]янв!O95</f>
        <v>0</v>
      </c>
      <c r="O88" s="3">
        <f>[3]март!P95+[3]янв!P95</f>
        <v>0</v>
      </c>
      <c r="P88" s="3"/>
      <c r="Q88" s="3">
        <f>[3]март!Q95+[3]янв!Q95</f>
        <v>0</v>
      </c>
      <c r="R88" s="3">
        <f>[3]март!R95+[3]янв!R95</f>
        <v>0</v>
      </c>
      <c r="S88" s="35">
        <f t="shared" si="9"/>
        <v>0</v>
      </c>
    </row>
    <row r="89" spans="1:21" hidden="1">
      <c r="A89" s="22" t="s">
        <v>201</v>
      </c>
      <c r="B89" s="3">
        <v>290</v>
      </c>
      <c r="C89" s="3">
        <f>D89+E89</f>
        <v>0</v>
      </c>
      <c r="D89" s="3">
        <f>[3]фев!D99</f>
        <v>0</v>
      </c>
      <c r="E89" s="3">
        <f>[3]фев!E99</f>
        <v>0</v>
      </c>
      <c r="F89" s="3">
        <f>[3]фев!F99</f>
        <v>0</v>
      </c>
      <c r="G89" s="3">
        <f>[3]фев!G99</f>
        <v>0</v>
      </c>
      <c r="H89" s="3"/>
      <c r="I89" s="3">
        <f>[3]фев!J99</f>
        <v>0</v>
      </c>
      <c r="J89" s="3">
        <f>[3]фев!K99</f>
        <v>0</v>
      </c>
      <c r="K89" s="3">
        <f>[3]фев!L99</f>
        <v>0</v>
      </c>
      <c r="L89" s="3">
        <f>[3]фев!M99</f>
        <v>0</v>
      </c>
      <c r="M89" s="3">
        <f>[3]фев!N99</f>
        <v>0</v>
      </c>
      <c r="N89" s="3">
        <f>[3]фев!O99</f>
        <v>0</v>
      </c>
      <c r="O89" s="3">
        <f>[3]фев!P99</f>
        <v>0</v>
      </c>
      <c r="P89" s="3"/>
      <c r="Q89" s="3">
        <f>[3]фев!Q99</f>
        <v>0</v>
      </c>
      <c r="R89" s="3">
        <f>[3]фев!R99</f>
        <v>0</v>
      </c>
      <c r="S89" s="35">
        <f t="shared" si="9"/>
        <v>0</v>
      </c>
    </row>
    <row r="90" spans="1:21" hidden="1">
      <c r="A90" s="22" t="s">
        <v>187</v>
      </c>
      <c r="B90" s="3">
        <v>290</v>
      </c>
      <c r="C90" s="3">
        <f>D90+E90</f>
        <v>0</v>
      </c>
      <c r="D90" s="3">
        <f>[3]март!D97+[3]янв!D94+[3]фев!D98</f>
        <v>0</v>
      </c>
      <c r="E90" s="3">
        <f>[3]март!E97+[3]фев!E98+[3]янв!E94</f>
        <v>0</v>
      </c>
      <c r="F90" s="3">
        <f>[3]март!F97+[3]фев!F98+[3]янв!F94</f>
        <v>0</v>
      </c>
      <c r="G90" s="3">
        <f>[3]март!G97+[3]фев!G98+[3]янв!G94</f>
        <v>0</v>
      </c>
      <c r="H90" s="3"/>
      <c r="I90" s="3">
        <f>[3]март!J97+[3]фев!J98+[3]янв!J94</f>
        <v>0</v>
      </c>
      <c r="J90" s="3">
        <f>[3]март!K97+[3]фев!K98+[3]янв!K94</f>
        <v>0</v>
      </c>
      <c r="K90" s="3">
        <f>[3]март!L97+[3]фев!L98+[3]янв!L94</f>
        <v>0</v>
      </c>
      <c r="L90" s="3">
        <f>[3]март!M97+[3]фев!M98+[3]янв!M94</f>
        <v>0</v>
      </c>
      <c r="M90" s="3">
        <f>[3]март!N97+[3]фев!N98+[3]янв!N94</f>
        <v>0</v>
      </c>
      <c r="N90" s="3">
        <f>[3]март!O97+[3]фев!O98+[3]янв!O94</f>
        <v>0</v>
      </c>
      <c r="O90" s="3">
        <f>[3]март!P97+[3]фев!P98+[3]янв!P94</f>
        <v>0</v>
      </c>
      <c r="P90" s="3"/>
      <c r="Q90" s="3">
        <f>[3]март!Q97+[3]фев!Q98+[3]янв!Q94</f>
        <v>0</v>
      </c>
      <c r="R90" s="3">
        <f>[3]март!R97+[3]фев!R98+[3]янв!R94</f>
        <v>0</v>
      </c>
      <c r="S90" s="35">
        <f t="shared" si="9"/>
        <v>0</v>
      </c>
    </row>
    <row r="91" spans="1:21" hidden="1">
      <c r="A91" s="22" t="s">
        <v>189</v>
      </c>
      <c r="B91" s="3">
        <v>290</v>
      </c>
      <c r="C91" s="3">
        <f>D91+E91</f>
        <v>0</v>
      </c>
      <c r="D91" s="3">
        <f>[3]фев!D102</f>
        <v>0</v>
      </c>
      <c r="E91" s="3">
        <f>[3]фев!E102</f>
        <v>0</v>
      </c>
      <c r="F91" s="3">
        <f>[3]фев!F102</f>
        <v>0</v>
      </c>
      <c r="G91" s="3">
        <f>[3]фев!G102</f>
        <v>0</v>
      </c>
      <c r="H91" s="3"/>
      <c r="I91" s="3">
        <f>[3]фев!J102</f>
        <v>0</v>
      </c>
      <c r="J91" s="3">
        <f>[3]фев!K102</f>
        <v>0</v>
      </c>
      <c r="K91" s="3">
        <f>[3]фев!L102</f>
        <v>0</v>
      </c>
      <c r="L91" s="3">
        <f>[3]фев!M102</f>
        <v>0</v>
      </c>
      <c r="M91" s="3">
        <f>[3]фев!N102</f>
        <v>0</v>
      </c>
      <c r="N91" s="3">
        <f>[3]фев!O102</f>
        <v>0</v>
      </c>
      <c r="O91" s="3">
        <f>[3]фев!P102</f>
        <v>0</v>
      </c>
      <c r="P91" s="3"/>
      <c r="Q91" s="3">
        <f>[3]фев!Q102</f>
        <v>0</v>
      </c>
      <c r="R91" s="3">
        <f>[3]фев!R102</f>
        <v>0</v>
      </c>
      <c r="S91" s="35">
        <f t="shared" si="9"/>
        <v>0</v>
      </c>
    </row>
    <row r="92" spans="1:21" ht="13.5" hidden="1" customHeight="1">
      <c r="A92" s="22" t="s">
        <v>202</v>
      </c>
      <c r="B92" s="3">
        <v>290</v>
      </c>
      <c r="C92" s="3">
        <f t="shared" si="0"/>
        <v>0</v>
      </c>
      <c r="D92" s="3"/>
      <c r="E92" s="3">
        <f>[3]март!E96+[3]янв!E96</f>
        <v>0</v>
      </c>
      <c r="F92" s="3">
        <f>[3]март!F96+[3]янв!F96</f>
        <v>0</v>
      </c>
      <c r="G92" s="3">
        <f>[3]март!G96+[3]янв!G96</f>
        <v>0</v>
      </c>
      <c r="H92" s="3">
        <f>[3]март!H96+[3]янв!H96</f>
        <v>0</v>
      </c>
      <c r="I92" s="3">
        <f>[3]март!J96+[3]янв!J96</f>
        <v>0</v>
      </c>
      <c r="J92" s="3">
        <f>[3]март!K96+[3]янв!K96</f>
        <v>0</v>
      </c>
      <c r="K92" s="3">
        <f>[3]март!L96+[3]янв!L96</f>
        <v>0</v>
      </c>
      <c r="L92" s="3"/>
      <c r="M92" s="3">
        <f>[3]март!N96+[3]янв!N96</f>
        <v>0</v>
      </c>
      <c r="N92" s="3"/>
      <c r="O92" s="3">
        <f>[3]март!P96+[3]фев!P101</f>
        <v>0</v>
      </c>
      <c r="P92" s="3"/>
      <c r="Q92" s="3">
        <f>[3]март!Q96+[3]фев!Q101</f>
        <v>0</v>
      </c>
      <c r="R92" s="3">
        <f>[3]март!R96+[3]фев!R101</f>
        <v>0</v>
      </c>
      <c r="S92" s="35">
        <f t="shared" si="9"/>
        <v>0</v>
      </c>
    </row>
    <row r="93" spans="1:21" hidden="1">
      <c r="A93" s="22" t="s">
        <v>105</v>
      </c>
      <c r="B93" s="3">
        <v>290</v>
      </c>
      <c r="C93" s="3">
        <f t="shared" si="0"/>
        <v>0</v>
      </c>
      <c r="D93" s="3">
        <f>[3]фев!D100</f>
        <v>0</v>
      </c>
      <c r="E93" s="3">
        <f>[3]март!E98+[3]фев!E100</f>
        <v>0</v>
      </c>
      <c r="F93" s="3">
        <f>[3]фев!F100</f>
        <v>0</v>
      </c>
      <c r="G93" s="3">
        <f>[3]фев!G100</f>
        <v>0</v>
      </c>
      <c r="H93" s="3"/>
      <c r="I93" s="3">
        <f>[3]фев!J100</f>
        <v>0</v>
      </c>
      <c r="J93" s="3">
        <f>[3]фев!K100</f>
        <v>0</v>
      </c>
      <c r="K93" s="3">
        <f>[3]фев!L100</f>
        <v>0</v>
      </c>
      <c r="L93" s="3">
        <f>[3]фев!M100</f>
        <v>0</v>
      </c>
      <c r="M93" s="3">
        <f>[3]фев!N100</f>
        <v>0</v>
      </c>
      <c r="N93" s="3">
        <f>[3]фев!O100</f>
        <v>0</v>
      </c>
      <c r="O93" s="3">
        <f>[3]фев!P100</f>
        <v>0</v>
      </c>
      <c r="P93" s="3"/>
      <c r="Q93" s="3">
        <f>[3]фев!Q100</f>
        <v>0</v>
      </c>
      <c r="R93" s="3">
        <f>[3]фев!R100</f>
        <v>0</v>
      </c>
      <c r="S93" s="35">
        <f t="shared" si="9"/>
        <v>0</v>
      </c>
    </row>
    <row r="94" spans="1:21">
      <c r="A94" s="22" t="s">
        <v>106</v>
      </c>
      <c r="B94" s="3">
        <v>290</v>
      </c>
      <c r="C94" s="3">
        <f t="shared" si="0"/>
        <v>0</v>
      </c>
      <c r="D94" s="3">
        <f>[3]фев!D104</f>
        <v>0</v>
      </c>
      <c r="E94" s="3">
        <f>[3]фев!E104</f>
        <v>0</v>
      </c>
      <c r="F94" s="3">
        <f>[3]фев!F104</f>
        <v>0</v>
      </c>
      <c r="G94" s="3">
        <f>[3]фев!G104</f>
        <v>0</v>
      </c>
      <c r="H94" s="3"/>
      <c r="I94" s="3">
        <f>[3]фев!J104</f>
        <v>0</v>
      </c>
      <c r="J94" s="3">
        <f>[3]фев!K104</f>
        <v>0</v>
      </c>
      <c r="K94" s="3">
        <f>[3]фев!L104</f>
        <v>0</v>
      </c>
      <c r="L94" s="3">
        <f>[3]фев!M104+[3]март!M99</f>
        <v>0</v>
      </c>
      <c r="M94" s="3">
        <f>[3]фев!N104</f>
        <v>0</v>
      </c>
      <c r="N94" s="3">
        <f>[3]фев!O104+[3]март!O99</f>
        <v>0</v>
      </c>
      <c r="O94" s="3">
        <f>[3]фев!P104</f>
        <v>0</v>
      </c>
      <c r="P94" s="3"/>
      <c r="Q94" s="3">
        <f>[3]фев!Q104</f>
        <v>0</v>
      </c>
      <c r="R94" s="3">
        <f>[3]фев!R104</f>
        <v>0</v>
      </c>
      <c r="S94" s="35">
        <f t="shared" si="9"/>
        <v>0</v>
      </c>
    </row>
    <row r="95" spans="1:21">
      <c r="A95" s="22" t="s">
        <v>360</v>
      </c>
      <c r="B95" s="3">
        <v>290</v>
      </c>
      <c r="C95" s="3">
        <f t="shared" si="0"/>
        <v>0</v>
      </c>
      <c r="D95" s="3">
        <f>[3]март!D99+[3]фев!D103+[3]янв!D97</f>
        <v>0</v>
      </c>
      <c r="E95" s="3">
        <f>[3]март!E99+[3]фев!E103+[3]янв!E97</f>
        <v>0</v>
      </c>
      <c r="F95" s="3">
        <f>[3]март!F99+[3]фев!F103+[3]янв!F97</f>
        <v>0</v>
      </c>
      <c r="G95" s="3">
        <f>[3]март!G99+[3]фев!G103+[3]янв!G97</f>
        <v>0</v>
      </c>
      <c r="H95" s="3">
        <f>[3]март!H99+[3]фев!H103+[3]янв!H97</f>
        <v>0</v>
      </c>
      <c r="I95" s="3">
        <f>[3]март!J99+[3]фев!J103+[3]янв!J97</f>
        <v>0</v>
      </c>
      <c r="J95" s="3">
        <f>[3]март!K99+[3]фев!K103+[3]янв!K97</f>
        <v>0</v>
      </c>
      <c r="K95" s="3">
        <f>[3]март!L99+[3]фев!L103+[3]янв!L97</f>
        <v>0</v>
      </c>
      <c r="L95" s="3">
        <f>[3]фев!M103+[3]март!M100+[3]янв!M97</f>
        <v>119000</v>
      </c>
      <c r="M95" s="3">
        <f>[3]март!N99+[3]фев!N103+[3]янв!N97</f>
        <v>0</v>
      </c>
      <c r="N95" s="3">
        <f>[3]фев!O103+[3]март!O100+[3]янв!M97</f>
        <v>119000</v>
      </c>
      <c r="O95" s="3">
        <f>[3]март!P99+[3]фев!P103+[3]янв!P97</f>
        <v>47200</v>
      </c>
      <c r="P95" s="3"/>
      <c r="Q95" s="3">
        <f>[3]март!Q99+[3]фев!Q103+[3]янв!Q97</f>
        <v>46800</v>
      </c>
      <c r="R95" s="3">
        <f>[3]март!R99+[3]фев!R103+[3]янв!R97</f>
        <v>0</v>
      </c>
      <c r="S95" s="35">
        <f>C95+F95+G95+I95+J95+K95+N95+O95++R95+Q95</f>
        <v>213000</v>
      </c>
    </row>
    <row r="96" spans="1:21" hidden="1">
      <c r="A96" s="33" t="s">
        <v>240</v>
      </c>
      <c r="B96" s="2">
        <v>310</v>
      </c>
      <c r="C96" s="3">
        <f t="shared" si="0"/>
        <v>0</v>
      </c>
      <c r="D96" s="3">
        <f>[3]март!D104</f>
        <v>0</v>
      </c>
      <c r="E96" s="3">
        <f>[3]янв!E79+[3]фев!E81+[3]март!E78</f>
        <v>0</v>
      </c>
      <c r="F96" s="3">
        <f>[3]янв!F79+[3]фев!F81+[3]март!F78</f>
        <v>0</v>
      </c>
      <c r="G96" s="3">
        <f>[3]янв!G79+[3]фев!G81+[3]март!G78</f>
        <v>0</v>
      </c>
      <c r="H96" s="3">
        <f>[3]янв!H79+[3]фев!H81+[3]март!H78</f>
        <v>0</v>
      </c>
      <c r="I96" s="3">
        <f>[3]янв!J79+[3]фев!J81+[3]март!J78</f>
        <v>0</v>
      </c>
      <c r="J96" s="3">
        <f>[3]янв!K79+[3]фев!K81+[3]март!K78</f>
        <v>0</v>
      </c>
      <c r="K96" s="3"/>
      <c r="L96" s="3">
        <f>[3]янв!M79+[3]фев!M81+[3]март!M78</f>
        <v>0</v>
      </c>
      <c r="M96" s="3">
        <f>[3]янв!N79+[3]фев!N81+[3]март!N78</f>
        <v>0</v>
      </c>
      <c r="N96" s="3">
        <f>[3]янв!O79+[3]фев!O81+[3]март!O78</f>
        <v>0</v>
      </c>
      <c r="O96" s="3">
        <f>[3]янв!P79+[3]фев!P81+[3]март!P78</f>
        <v>0</v>
      </c>
      <c r="P96" s="3"/>
      <c r="Q96" s="3">
        <f>[3]янв!Q79+[3]фев!Q81+[3]март!Q78</f>
        <v>0</v>
      </c>
      <c r="R96" s="3">
        <f>[3]янв!R79+[3]фев!R81+[3]март!R78</f>
        <v>0</v>
      </c>
      <c r="S96" s="35">
        <f t="shared" si="9"/>
        <v>0</v>
      </c>
    </row>
    <row r="97" spans="1:21">
      <c r="A97" s="21" t="s">
        <v>404</v>
      </c>
      <c r="B97" s="2">
        <v>310</v>
      </c>
      <c r="C97" s="3">
        <f t="shared" si="0"/>
        <v>17200</v>
      </c>
      <c r="D97" s="3">
        <f>[3]фев!D107</f>
        <v>17200</v>
      </c>
      <c r="E97" s="3">
        <f>[3]март!E103</f>
        <v>0</v>
      </c>
      <c r="F97" s="3">
        <f>[3]март!F103</f>
        <v>0</v>
      </c>
      <c r="G97" s="3">
        <f>[3]март!G103</f>
        <v>0</v>
      </c>
      <c r="H97" s="3">
        <f>[3]март!H103</f>
        <v>0</v>
      </c>
      <c r="I97" s="3">
        <f>[3]март!J103</f>
        <v>0</v>
      </c>
      <c r="J97" s="3">
        <f>[3]март!K103</f>
        <v>0</v>
      </c>
      <c r="K97" s="3">
        <f>[3]март!L103</f>
        <v>0</v>
      </c>
      <c r="L97" s="3">
        <f>[3]март!M103</f>
        <v>0</v>
      </c>
      <c r="M97" s="3">
        <f>[3]март!N103</f>
        <v>0</v>
      </c>
      <c r="N97" s="3">
        <f>[3]март!O103</f>
        <v>0</v>
      </c>
      <c r="O97" s="3">
        <f>[3]март!P103</f>
        <v>0</v>
      </c>
      <c r="P97" s="3"/>
      <c r="Q97" s="3">
        <f>[3]март!Q103</f>
        <v>0</v>
      </c>
      <c r="R97" s="3">
        <f>[3]март!R103</f>
        <v>0</v>
      </c>
      <c r="S97" s="35">
        <f t="shared" si="9"/>
        <v>17200</v>
      </c>
    </row>
    <row r="98" spans="1:21" hidden="1">
      <c r="A98" s="21" t="s">
        <v>188</v>
      </c>
      <c r="B98" s="2">
        <v>310</v>
      </c>
      <c r="C98" s="3">
        <f t="shared" si="0"/>
        <v>0</v>
      </c>
      <c r="D98" s="3">
        <f>[3]март!D101+[3]янв!D98</f>
        <v>0</v>
      </c>
      <c r="E98" s="3">
        <f>[3]март!E101+[3]фев!E105</f>
        <v>0</v>
      </c>
      <c r="F98" s="3">
        <f>[3]март!F101+[3]фев!F105</f>
        <v>0</v>
      </c>
      <c r="G98" s="3">
        <f>[3]март!G101+[3]фев!G105</f>
        <v>0</v>
      </c>
      <c r="H98" s="3">
        <f>[3]янв!I98</f>
        <v>0</v>
      </c>
      <c r="I98" s="3">
        <f>[3]янв!K98</f>
        <v>0</v>
      </c>
      <c r="J98" s="3">
        <f>[3]янв!L98</f>
        <v>0</v>
      </c>
      <c r="K98" s="3">
        <f>[3]март!L101+[3]фев!L105</f>
        <v>0</v>
      </c>
      <c r="L98" s="3">
        <f>[3]март!M101+[3]фев!M105</f>
        <v>0</v>
      </c>
      <c r="M98" s="3">
        <f>[3]март!N101+[3]фев!N105</f>
        <v>0</v>
      </c>
      <c r="N98" s="3">
        <f>[3]март!O101+[3]фев!O105</f>
        <v>0</v>
      </c>
      <c r="O98" s="3">
        <f>[3]март!P101+[3]фев!P105</f>
        <v>0</v>
      </c>
      <c r="P98" s="3"/>
      <c r="Q98" s="3">
        <f>[3]март!Q101+[3]фев!Q105</f>
        <v>0</v>
      </c>
      <c r="R98" s="3">
        <f>[3]март!R101+[3]фев!R105</f>
        <v>0</v>
      </c>
      <c r="S98" s="35">
        <f>C98+F98+G98+I98+J98+K98+N98+O98++R98+Q98+H98</f>
        <v>0</v>
      </c>
    </row>
    <row r="99" spans="1:21">
      <c r="A99" s="22" t="s">
        <v>131</v>
      </c>
      <c r="B99" s="2">
        <v>310</v>
      </c>
      <c r="C99" s="3">
        <f t="shared" si="0"/>
        <v>0</v>
      </c>
      <c r="D99" s="3">
        <f>[3]март!D105+[3]фев!D108+[3]янв!D101</f>
        <v>0</v>
      </c>
      <c r="E99" s="3">
        <f>[3]март!E105+[3]фев!E108+[3]янв!E101</f>
        <v>0</v>
      </c>
      <c r="F99" s="3">
        <f>[3]март!F105+[3]фев!F108+[3]янв!F101</f>
        <v>0</v>
      </c>
      <c r="G99" s="3">
        <f>[3]март!G105+[3]фев!G108+[3]янв!G101</f>
        <v>0</v>
      </c>
      <c r="H99" s="3">
        <f>[3]март!H105+[3]фев!H108+[3]янв!H101</f>
        <v>0</v>
      </c>
      <c r="I99" s="3">
        <f>[3]март!J105+[3]фев!J108+[3]янв!J101</f>
        <v>0</v>
      </c>
      <c r="J99" s="3">
        <f>[3]март!K105+[3]фев!K108+[3]янв!K101</f>
        <v>0</v>
      </c>
      <c r="K99" s="3">
        <f>[3]март!L105+[3]фев!L108+[3]янв!L101</f>
        <v>0</v>
      </c>
      <c r="L99" s="3">
        <f>[3]март!M105+[3]фев!M108+[3]янв!M101</f>
        <v>0</v>
      </c>
      <c r="M99" s="3">
        <f>[3]март!N105+[3]фев!N108+[3]янв!N101</f>
        <v>0</v>
      </c>
      <c r="N99" s="3">
        <f>[3]март!O105+[3]фев!O108+[3]янв!O101</f>
        <v>0</v>
      </c>
      <c r="O99" s="3">
        <f>[3]март!P105+[3]фев!P108+[3]янв!P101</f>
        <v>0</v>
      </c>
      <c r="P99" s="3"/>
      <c r="Q99" s="3">
        <f>[3]март!Q105+[3]фев!Q108+[3]янв!Q101</f>
        <v>0</v>
      </c>
      <c r="R99" s="3">
        <f>[3]март!R105+[3]фев!R108+[3]янв!R101</f>
        <v>0</v>
      </c>
      <c r="S99" s="35">
        <f>C99+F99+G99+I99+J99+K99+N99+O99++R99+Q99</f>
        <v>0</v>
      </c>
    </row>
    <row r="100" spans="1:21">
      <c r="A100" s="33" t="s">
        <v>342</v>
      </c>
      <c r="B100" s="2">
        <v>310</v>
      </c>
      <c r="C100" s="2">
        <f t="shared" si="0"/>
        <v>233552</v>
      </c>
      <c r="D100" s="2">
        <f>[3]март!D106+[3]фев!D109</f>
        <v>229232</v>
      </c>
      <c r="E100" s="2">
        <f>[3]март!E106+[3]фев!E109</f>
        <v>4320</v>
      </c>
      <c r="F100" s="2">
        <f>[3]март!F106+[3]фев!F109</f>
        <v>0</v>
      </c>
      <c r="G100" s="2">
        <f>[3]март!G106+[3]фев!G109</f>
        <v>20701</v>
      </c>
      <c r="H100" s="2">
        <f>[3]март!H106+[3]фев!H109</f>
        <v>0</v>
      </c>
      <c r="I100" s="2">
        <f>[3]март!J106+[3]фев!J109</f>
        <v>0</v>
      </c>
      <c r="J100" s="2">
        <f>[3]март!K106+[3]фев!K109</f>
        <v>7000</v>
      </c>
      <c r="K100" s="2">
        <f>[3]март!L106+[3]фев!L109</f>
        <v>0</v>
      </c>
      <c r="L100" s="2">
        <f>[3]март!M106+[3]фев!M109</f>
        <v>406599</v>
      </c>
      <c r="M100" s="2">
        <f>[3]март!N106+[3]фев!N109</f>
        <v>0</v>
      </c>
      <c r="N100" s="2">
        <f>[3]март!O106+[3]фев!O109</f>
        <v>406599</v>
      </c>
      <c r="O100" s="2">
        <f>[3]март!P106+[3]фев!P109</f>
        <v>0</v>
      </c>
      <c r="P100" s="2"/>
      <c r="Q100" s="2">
        <f>[3]март!Q106+[3]фев!Q109</f>
        <v>0</v>
      </c>
      <c r="R100" s="2">
        <f>[3]март!R106+[3]фев!R109</f>
        <v>16200</v>
      </c>
      <c r="S100" s="38">
        <f>C100+F100+G100+I100+J100+K100+N100+O100++R100+Q100</f>
        <v>684052</v>
      </c>
    </row>
    <row r="101" spans="1:21" s="45" customFormat="1" ht="14.25" customHeight="1">
      <c r="A101" s="39" t="s">
        <v>107</v>
      </c>
      <c r="B101" s="38">
        <v>340</v>
      </c>
      <c r="C101" s="38">
        <f t="shared" si="0"/>
        <v>211755</v>
      </c>
      <c r="D101" s="38">
        <f>SUM(D102:D116)</f>
        <v>211755</v>
      </c>
      <c r="E101" s="38">
        <f>SUM(E102:E116)</f>
        <v>0</v>
      </c>
      <c r="F101" s="38">
        <f>SUM(F102:F116)</f>
        <v>0</v>
      </c>
      <c r="G101" s="38">
        <f t="shared" ref="G101:Q101" si="12">SUM(G102:G116)</f>
        <v>19426</v>
      </c>
      <c r="H101" s="38">
        <f t="shared" si="12"/>
        <v>0</v>
      </c>
      <c r="I101" s="38">
        <f t="shared" si="12"/>
        <v>0</v>
      </c>
      <c r="J101" s="38">
        <f>SUM(J102:J116)</f>
        <v>7000</v>
      </c>
      <c r="K101" s="38">
        <f t="shared" si="12"/>
        <v>0</v>
      </c>
      <c r="L101" s="38">
        <f>SUM(L102:L116)</f>
        <v>411599</v>
      </c>
      <c r="M101" s="38">
        <f t="shared" si="12"/>
        <v>0</v>
      </c>
      <c r="N101" s="38">
        <f>L101+M101</f>
        <v>411599</v>
      </c>
      <c r="O101" s="38">
        <f t="shared" si="12"/>
        <v>0</v>
      </c>
      <c r="P101" s="38"/>
      <c r="Q101" s="38">
        <f t="shared" si="12"/>
        <v>0</v>
      </c>
      <c r="R101" s="38">
        <f>SUM(R102:R116)</f>
        <v>10800</v>
      </c>
      <c r="S101" s="38">
        <f>C101+F101+G101+I101+J101+K101+N101+O101++R101+Q101+H101</f>
        <v>660580</v>
      </c>
      <c r="T101" s="45">
        <f>[4]март!S106+[4]фев!S109+[4]янв!S102</f>
        <v>734610</v>
      </c>
      <c r="U101" s="45">
        <f>T101-S223</f>
        <v>0</v>
      </c>
    </row>
    <row r="102" spans="1:21">
      <c r="A102" s="22" t="s">
        <v>108</v>
      </c>
      <c r="B102" s="3">
        <v>340</v>
      </c>
      <c r="C102" s="3">
        <f t="shared" si="0"/>
        <v>0</v>
      </c>
      <c r="D102" s="3">
        <f>[3]март!D108+[3]фев!D111</f>
        <v>0</v>
      </c>
      <c r="E102" s="3">
        <f>[3]март!E108+[3]фев!E111</f>
        <v>0</v>
      </c>
      <c r="F102" s="3">
        <f>[3]март!F108+[3]фев!F111</f>
        <v>0</v>
      </c>
      <c r="G102" s="3">
        <f>[3]март!G108+[3]фев!G111</f>
        <v>0</v>
      </c>
      <c r="H102" s="3">
        <f>[3]март!H108+[3]фев!H111</f>
        <v>0</v>
      </c>
      <c r="I102" s="3">
        <f>[3]март!J108+[3]фев!J111</f>
        <v>0</v>
      </c>
      <c r="J102" s="3">
        <f>[3]март!K108+[3]фев!K111</f>
        <v>0</v>
      </c>
      <c r="K102" s="3">
        <f>[3]март!L108+[3]фев!L111</f>
        <v>0</v>
      </c>
      <c r="L102" s="3">
        <f>[3]март!M108+[3]фев!M111</f>
        <v>260000</v>
      </c>
      <c r="M102" s="3">
        <f>[3]март!N108+[3]фев!N111</f>
        <v>0</v>
      </c>
      <c r="N102" s="3">
        <f>[3]март!O108+[3]фев!O111</f>
        <v>260000</v>
      </c>
      <c r="O102" s="3">
        <f>[3]март!P108+[3]фев!P111</f>
        <v>0</v>
      </c>
      <c r="P102" s="3"/>
      <c r="Q102" s="3">
        <f>[3]март!Q108+[3]фев!Q111</f>
        <v>0</v>
      </c>
      <c r="R102" s="3">
        <f>[3]март!R108+[3]фев!R111</f>
        <v>0</v>
      </c>
      <c r="S102" s="35">
        <f t="shared" ref="S102:S107" si="13">C102+F102+G102+I102+J102+K102+N102+O102++R102+Q102</f>
        <v>260000</v>
      </c>
    </row>
    <row r="103" spans="1:21">
      <c r="A103" s="22" t="s">
        <v>109</v>
      </c>
      <c r="B103" s="3">
        <v>340</v>
      </c>
      <c r="C103" s="3">
        <f t="shared" si="0"/>
        <v>0</v>
      </c>
      <c r="D103" s="3">
        <f>[3]март!D109+[3]фев!D112+[3]янв!D105</f>
        <v>0</v>
      </c>
      <c r="E103" s="3">
        <f>[3]март!E109+[3]фев!E112+[3]янв!E105</f>
        <v>0</v>
      </c>
      <c r="F103" s="3">
        <f>[3]март!F109+[3]фев!F112+[3]янв!F105</f>
        <v>0</v>
      </c>
      <c r="G103" s="3">
        <f>[3]март!G109+[3]фев!G112+[3]янв!G105</f>
        <v>0</v>
      </c>
      <c r="H103" s="3">
        <f>[3]март!H109+[3]фев!H112+[3]янв!H105</f>
        <v>0</v>
      </c>
      <c r="I103" s="3">
        <f>[3]март!J109+[3]фев!J112+[3]янв!J105</f>
        <v>0</v>
      </c>
      <c r="J103" s="3">
        <f>[3]март!K109+[3]фев!K112+[3]янв!K105</f>
        <v>0</v>
      </c>
      <c r="K103" s="3">
        <f>[3]март!L109+[3]фев!L112+[3]янв!L105</f>
        <v>0</v>
      </c>
      <c r="L103" s="3">
        <f>[3]март!M109+[3]фев!M112+[3]янв!M105</f>
        <v>41500</v>
      </c>
      <c r="M103" s="3">
        <f>[3]март!N109+[3]фев!N112+[3]янв!N105</f>
        <v>0</v>
      </c>
      <c r="N103" s="3">
        <f>[3]март!O109+[3]фев!O112+[3]янв!O105</f>
        <v>41500</v>
      </c>
      <c r="O103" s="3">
        <f>[3]март!P109+[3]фев!P112</f>
        <v>0</v>
      </c>
      <c r="P103" s="3"/>
      <c r="Q103" s="3">
        <f>[3]март!Q109+[3]фев!Q112</f>
        <v>0</v>
      </c>
      <c r="R103" s="3">
        <f>[3]март!R109+[3]фев!R112</f>
        <v>0</v>
      </c>
      <c r="S103" s="35">
        <f t="shared" si="13"/>
        <v>41500</v>
      </c>
    </row>
    <row r="104" spans="1:21">
      <c r="A104" s="22" t="s">
        <v>110</v>
      </c>
      <c r="B104" s="3">
        <v>340</v>
      </c>
      <c r="C104" s="3">
        <f t="shared" si="0"/>
        <v>50000</v>
      </c>
      <c r="D104" s="3">
        <f>[3]фев!D113+[3]янв!D106</f>
        <v>50000</v>
      </c>
      <c r="E104" s="3">
        <f>[3]фев!E113+[3]янв!E106</f>
        <v>0</v>
      </c>
      <c r="F104" s="3">
        <f>[3]фев!F113+[3]янв!F106</f>
        <v>0</v>
      </c>
      <c r="G104" s="3">
        <f>[3]фев!G113+[3]янв!G106</f>
        <v>12000</v>
      </c>
      <c r="H104" s="3">
        <f>[3]фев!H113+[3]янв!H106</f>
        <v>0</v>
      </c>
      <c r="I104" s="3">
        <f>[3]фев!J113+[3]янв!J106</f>
        <v>0</v>
      </c>
      <c r="J104" s="3">
        <f>[3]фев!K113+[3]янв!K106</f>
        <v>6000</v>
      </c>
      <c r="K104" s="3">
        <f>[3]фев!L113+[3]янв!L106</f>
        <v>0</v>
      </c>
      <c r="L104" s="3">
        <f>[3]фев!M113+[3]янв!M106+[3]март!M110</f>
        <v>30000</v>
      </c>
      <c r="M104" s="3">
        <f>[3]фев!N113+[3]янв!N106</f>
        <v>0</v>
      </c>
      <c r="N104" s="3">
        <f>[3]фев!O113+[3]янв!O106</f>
        <v>20000</v>
      </c>
      <c r="O104" s="3">
        <f>[3]фев!P113+[3]янв!P106</f>
        <v>0</v>
      </c>
      <c r="P104" s="3"/>
      <c r="Q104" s="3">
        <f>[3]фев!Q113+[3]янв!Q106</f>
        <v>0</v>
      </c>
      <c r="R104" s="3">
        <f>[3]фев!R113+[3]янв!R106</f>
        <v>5000</v>
      </c>
      <c r="S104" s="35">
        <f t="shared" si="13"/>
        <v>93000</v>
      </c>
    </row>
    <row r="105" spans="1:21">
      <c r="A105" s="22" t="s">
        <v>111</v>
      </c>
      <c r="B105" s="3">
        <v>340</v>
      </c>
      <c r="C105" s="3">
        <f t="shared" si="0"/>
        <v>1675</v>
      </c>
      <c r="D105" s="3">
        <f>[3]март!D111+[3]фев!D114+[3]янв!D107</f>
        <v>1675</v>
      </c>
      <c r="E105" s="3">
        <f>[3]март!E111+[3]фев!E114+[3]янв!E107</f>
        <v>0</v>
      </c>
      <c r="F105" s="3">
        <f>[3]март!F111+[3]фев!F114+[3]янв!F107</f>
        <v>0</v>
      </c>
      <c r="G105" s="3">
        <f>[3]март!G111+[3]фев!G114+[3]янв!G107</f>
        <v>2665</v>
      </c>
      <c r="H105" s="3">
        <f>[3]март!H111+[3]фев!H114+[3]янв!H107</f>
        <v>0</v>
      </c>
      <c r="I105" s="3">
        <f>[3]март!J111+[3]фев!J114+[3]янв!J107</f>
        <v>0</v>
      </c>
      <c r="J105" s="3">
        <f>[3]март!K111+[3]фев!K114+[3]янв!K107</f>
        <v>0</v>
      </c>
      <c r="K105" s="3">
        <f>[3]март!L111+[3]фев!L114+[3]янв!L107</f>
        <v>0</v>
      </c>
      <c r="L105" s="3">
        <f>[3]март!M111+[3]фев!M114+[3]янв!M107</f>
        <v>0</v>
      </c>
      <c r="M105" s="3">
        <f>[3]март!N111+[3]фев!N114+[3]янв!N107</f>
        <v>0</v>
      </c>
      <c r="N105" s="3">
        <f>[3]март!O111+[3]фев!O114+[3]янв!O107</f>
        <v>0</v>
      </c>
      <c r="O105" s="3">
        <f>[3]март!P111+[3]фев!P114+[3]янв!P107</f>
        <v>0</v>
      </c>
      <c r="P105" s="3"/>
      <c r="Q105" s="3">
        <f>[3]март!Q111+[3]фев!Q114+[3]янв!Q107</f>
        <v>0</v>
      </c>
      <c r="R105" s="3">
        <f>[3]март!R111+[3]фев!R114+[3]янв!R107</f>
        <v>800</v>
      </c>
      <c r="S105" s="35">
        <f t="shared" si="13"/>
        <v>5140</v>
      </c>
    </row>
    <row r="106" spans="1:21">
      <c r="A106" s="22" t="s">
        <v>242</v>
      </c>
      <c r="B106" s="3">
        <v>340</v>
      </c>
      <c r="C106" s="3">
        <f>D106+E106</f>
        <v>3600</v>
      </c>
      <c r="D106" s="3">
        <f>[3]март!D115+[3]фев!D116</f>
        <v>3600</v>
      </c>
      <c r="E106" s="3">
        <f>[3]март!E115+[3]фев!E116</f>
        <v>0</v>
      </c>
      <c r="F106" s="3">
        <f>[3]март!F115+[3]фев!F116</f>
        <v>0</v>
      </c>
      <c r="G106" s="3">
        <f>[3]март!G115+[3]фев!G116</f>
        <v>4761</v>
      </c>
      <c r="H106" s="3">
        <f>[3]март!H115+[3]фев!H116</f>
        <v>0</v>
      </c>
      <c r="I106" s="3">
        <f>[3]март!J115+[3]фев!J116</f>
        <v>0</v>
      </c>
      <c r="J106" s="3">
        <f>[3]март!K115+[3]фев!K116</f>
        <v>1000</v>
      </c>
      <c r="K106" s="3">
        <f>[3]март!L115+[3]фев!L116</f>
        <v>0</v>
      </c>
      <c r="L106" s="3">
        <f>[3]март!M115+[3]фев!M116</f>
        <v>2000</v>
      </c>
      <c r="M106" s="3">
        <f>[3]март!N115+[3]фев!N116</f>
        <v>0</v>
      </c>
      <c r="N106" s="3">
        <f>[3]март!O115+[3]фев!O116</f>
        <v>2000</v>
      </c>
      <c r="O106" s="3">
        <f>[3]март!P115+[3]фев!P116</f>
        <v>0</v>
      </c>
      <c r="P106" s="3"/>
      <c r="Q106" s="3">
        <f>[3]март!Q115+[3]фев!Q116</f>
        <v>0</v>
      </c>
      <c r="R106" s="3">
        <f>[3]март!R115+[3]фев!R116</f>
        <v>5000</v>
      </c>
      <c r="S106" s="35">
        <f t="shared" si="13"/>
        <v>16361</v>
      </c>
    </row>
    <row r="107" spans="1:21">
      <c r="A107" s="22" t="s">
        <v>112</v>
      </c>
      <c r="B107" s="3">
        <v>340</v>
      </c>
      <c r="C107" s="3">
        <f t="shared" si="0"/>
        <v>0</v>
      </c>
      <c r="D107" s="3">
        <f>[3]март!D112+[3]фев!D115+[3]янв!D108</f>
        <v>0</v>
      </c>
      <c r="E107" s="3">
        <f>[3]март!E112+[3]фев!E115+[3]янв!E108</f>
        <v>0</v>
      </c>
      <c r="F107" s="3">
        <f>[3]март!F112+[3]фев!F115+[3]янв!F108</f>
        <v>0</v>
      </c>
      <c r="G107" s="3">
        <f>[3]март!G112+[3]фев!G115+[3]янв!G108</f>
        <v>0</v>
      </c>
      <c r="H107" s="3">
        <f>[3]март!H112+[3]фев!H115+[3]янв!H108</f>
        <v>0</v>
      </c>
      <c r="I107" s="3">
        <f>[3]март!J112+[3]фев!J115+[3]янв!J108</f>
        <v>0</v>
      </c>
      <c r="J107" s="3">
        <f>[3]март!K112+[3]фев!K115+[3]янв!K108</f>
        <v>0</v>
      </c>
      <c r="K107" s="3">
        <f>[3]март!L112+[3]фев!L115+[3]янв!L108</f>
        <v>0</v>
      </c>
      <c r="L107" s="3">
        <f>[3]март!M112+[3]фев!M115+[3]янв!M108</f>
        <v>0</v>
      </c>
      <c r="M107" s="3">
        <f>[3]март!N112+[3]фев!N115+[3]янв!N108</f>
        <v>0</v>
      </c>
      <c r="N107" s="3">
        <f>[3]март!O112+[3]фев!O115+[3]янв!O108</f>
        <v>0</v>
      </c>
      <c r="O107" s="3">
        <f>[3]март!P112+[3]фев!P115+[3]янв!P108</f>
        <v>0</v>
      </c>
      <c r="P107" s="3"/>
      <c r="Q107" s="3">
        <f>[3]март!Q112+[3]фев!Q115+[3]янв!Q108</f>
        <v>0</v>
      </c>
      <c r="R107" s="3">
        <f>[3]март!R112+[3]фев!R115+[3]янв!R108</f>
        <v>0</v>
      </c>
      <c r="S107" s="35">
        <f t="shared" si="13"/>
        <v>0</v>
      </c>
    </row>
    <row r="108" spans="1:21" hidden="1">
      <c r="A108" s="22" t="s">
        <v>230</v>
      </c>
      <c r="B108" s="3">
        <v>340</v>
      </c>
      <c r="C108" s="3">
        <f t="shared" ref="C108:C117" si="14">D108+E108</f>
        <v>156480</v>
      </c>
      <c r="D108" s="3">
        <f>[3]март!D120+[3]фев!D122</f>
        <v>156480</v>
      </c>
      <c r="E108" s="3">
        <f>[3]март!E120+[3]фев!E122</f>
        <v>0</v>
      </c>
      <c r="F108" s="3">
        <f>[3]март!F120+[3]фев!F122</f>
        <v>0</v>
      </c>
      <c r="G108" s="3">
        <f>[3]март!G120+[3]фев!G122</f>
        <v>0</v>
      </c>
      <c r="H108" s="3">
        <f>[3]март!H120+[3]фев!H122</f>
        <v>0</v>
      </c>
      <c r="I108" s="3">
        <f>[3]март!J120+[3]фев!J122</f>
        <v>0</v>
      </c>
      <c r="J108" s="3">
        <f>[3]март!K120+[3]фев!K122</f>
        <v>0</v>
      </c>
      <c r="K108" s="3">
        <f>[3]март!L120+[3]фев!L122</f>
        <v>0</v>
      </c>
      <c r="L108" s="3">
        <f>[3]март!M120+[3]фев!M122</f>
        <v>78099</v>
      </c>
      <c r="M108" s="3">
        <f>[3]март!N120+[3]фев!N122</f>
        <v>0</v>
      </c>
      <c r="N108" s="3">
        <f>[3]март!O120+[3]фев!O122</f>
        <v>78099</v>
      </c>
      <c r="O108" s="3">
        <f>[3]март!P120+[3]фев!P122</f>
        <v>0</v>
      </c>
      <c r="P108" s="3"/>
      <c r="Q108" s="3">
        <f>[3]март!Q120+[3]фев!Q122</f>
        <v>0</v>
      </c>
      <c r="R108" s="3">
        <f>[3]март!R120+[3]фев!R122</f>
        <v>0</v>
      </c>
      <c r="S108" s="35">
        <f t="shared" ref="S108:S117" si="15">C108+F108+G108+I108+J108+K108+N108+O108++R108+Q108+H108</f>
        <v>234579</v>
      </c>
    </row>
    <row r="109" spans="1:21">
      <c r="A109" s="22" t="s">
        <v>113</v>
      </c>
      <c r="B109" s="3">
        <v>340</v>
      </c>
      <c r="C109" s="3">
        <f t="shared" si="14"/>
        <v>0</v>
      </c>
      <c r="D109" s="6">
        <f>[3]март!D116+[3]фев!D117+[3]янв!D110</f>
        <v>0</v>
      </c>
      <c r="E109" s="6">
        <f>[3]март!E116+[3]фев!E117+[3]янв!E110</f>
        <v>0</v>
      </c>
      <c r="F109" s="6">
        <f>[3]март!F116+[3]фев!F117+[3]янв!F110</f>
        <v>0</v>
      </c>
      <c r="G109" s="6">
        <f>[3]март!G116+[3]фев!G117+[3]янв!G110</f>
        <v>0</v>
      </c>
      <c r="H109" s="6">
        <f>[3]март!H116+[3]фев!H117+[3]янв!H110</f>
        <v>0</v>
      </c>
      <c r="I109" s="6">
        <f>[3]март!J116+[3]фев!J117+[3]янв!J110</f>
        <v>0</v>
      </c>
      <c r="J109" s="6">
        <f>[3]март!K116+[3]фев!K117+[3]янв!K110</f>
        <v>0</v>
      </c>
      <c r="K109" s="6">
        <f>[3]март!L116+[3]фев!L117+[3]янв!L110</f>
        <v>0</v>
      </c>
      <c r="L109" s="6">
        <f>[3]март!M116+[3]фев!M117+[3]янв!M110</f>
        <v>0</v>
      </c>
      <c r="M109" s="6">
        <f>[3]март!N116+[3]фев!N117+[3]янв!N110</f>
        <v>0</v>
      </c>
      <c r="N109" s="6">
        <f>[3]март!O116+[3]фев!O117+[3]янв!O110</f>
        <v>0</v>
      </c>
      <c r="O109" s="6">
        <f>[3]март!P116+[3]фев!P117+[3]янв!P110</f>
        <v>0</v>
      </c>
      <c r="P109" s="6"/>
      <c r="Q109" s="6">
        <f>[3]март!Q116+[3]фев!Q117+[3]янв!Q110</f>
        <v>0</v>
      </c>
      <c r="R109" s="6">
        <f>[3]март!R116+[3]фев!R117+[3]янв!R110</f>
        <v>0</v>
      </c>
      <c r="S109" s="35">
        <f t="shared" si="15"/>
        <v>0</v>
      </c>
    </row>
    <row r="110" spans="1:21">
      <c r="A110" s="22" t="s">
        <v>114</v>
      </c>
      <c r="B110" s="3">
        <v>340</v>
      </c>
      <c r="C110" s="3">
        <f t="shared" si="14"/>
        <v>0</v>
      </c>
      <c r="D110" s="3">
        <f>[3]март!D118+[3]фев!D119+[3]янв!D112</f>
        <v>0</v>
      </c>
      <c r="E110" s="3">
        <f>[3]март!E118+[3]фев!E119+[3]янв!E112</f>
        <v>0</v>
      </c>
      <c r="F110" s="3">
        <f>[3]март!F118+[3]фев!F119+[3]янв!F112</f>
        <v>0</v>
      </c>
      <c r="G110" s="3">
        <f>[3]март!G118+[3]фев!G119+[3]янв!G112</f>
        <v>0</v>
      </c>
      <c r="H110" s="3">
        <f>[3]март!H118+[3]фев!H119+[3]янв!H112</f>
        <v>0</v>
      </c>
      <c r="I110" s="3">
        <f>[3]март!J118+[3]фев!J119+[3]янв!J112</f>
        <v>0</v>
      </c>
      <c r="J110" s="3">
        <f>[3]март!K118+[3]фев!K119+[3]янв!K112</f>
        <v>0</v>
      </c>
      <c r="K110" s="3">
        <f>[3]март!L118+[3]фев!L119+[3]янв!L112</f>
        <v>0</v>
      </c>
      <c r="L110" s="3">
        <f>[3]март!M118+[3]фев!M119+[3]янв!M112</f>
        <v>0</v>
      </c>
      <c r="M110" s="3">
        <f>[3]март!N118+[3]фев!N119+[3]янв!N112</f>
        <v>0</v>
      </c>
      <c r="N110" s="3">
        <f>[3]март!O118+[3]фев!O119+[3]янв!O112</f>
        <v>0</v>
      </c>
      <c r="O110" s="3">
        <f>[3]март!P118+[3]фев!P119+[3]янв!P112</f>
        <v>0</v>
      </c>
      <c r="P110" s="3"/>
      <c r="Q110" s="3">
        <f>[3]март!Q118+[3]фев!Q119+[3]янв!Q112</f>
        <v>0</v>
      </c>
      <c r="R110" s="3">
        <f>[3]март!R118+[3]фев!R119+[3]янв!R112</f>
        <v>0</v>
      </c>
      <c r="S110" s="35">
        <f t="shared" si="15"/>
        <v>0</v>
      </c>
    </row>
    <row r="111" spans="1:21" hidden="1">
      <c r="A111" s="22" t="s">
        <v>131</v>
      </c>
      <c r="B111" s="3">
        <v>340</v>
      </c>
      <c r="C111" s="3">
        <f t="shared" si="14"/>
        <v>0</v>
      </c>
      <c r="D111" s="6">
        <f>[3]фев!D118</f>
        <v>0</v>
      </c>
      <c r="E111" s="6">
        <f>[3]фев!E118</f>
        <v>0</v>
      </c>
      <c r="F111" s="6">
        <f>[3]фев!F118</f>
        <v>0</v>
      </c>
      <c r="G111" s="6">
        <f>[3]фев!G118</f>
        <v>0</v>
      </c>
      <c r="H111" s="6">
        <f>[3]фев!H118</f>
        <v>0</v>
      </c>
      <c r="I111" s="6">
        <f>[3]фев!J118</f>
        <v>0</v>
      </c>
      <c r="J111" s="6">
        <f>[3]фев!K118</f>
        <v>0</v>
      </c>
      <c r="K111" s="6">
        <f>[3]фев!L118</f>
        <v>0</v>
      </c>
      <c r="L111" s="6">
        <f>[3]фев!M118</f>
        <v>0</v>
      </c>
      <c r="M111" s="6">
        <f>[3]фев!N118</f>
        <v>0</v>
      </c>
      <c r="N111" s="6">
        <f>[3]фев!O118</f>
        <v>0</v>
      </c>
      <c r="O111" s="6">
        <f>[3]фев!P118</f>
        <v>0</v>
      </c>
      <c r="P111" s="6"/>
      <c r="Q111" s="6">
        <f>[3]фев!Q118</f>
        <v>0</v>
      </c>
      <c r="R111" s="6">
        <f>[3]фев!R118</f>
        <v>0</v>
      </c>
      <c r="S111" s="35">
        <f t="shared" si="15"/>
        <v>0</v>
      </c>
    </row>
    <row r="112" spans="1:21" hidden="1">
      <c r="A112" s="114" t="s">
        <v>343</v>
      </c>
      <c r="B112" s="3">
        <v>340</v>
      </c>
      <c r="C112" s="3">
        <f t="shared" si="14"/>
        <v>0</v>
      </c>
      <c r="D112" s="6">
        <f>[3]март!D119</f>
        <v>0</v>
      </c>
      <c r="E112" s="6">
        <f>[3]март!E119</f>
        <v>0</v>
      </c>
      <c r="F112" s="6">
        <f>[3]март!F119</f>
        <v>0</v>
      </c>
      <c r="G112" s="6">
        <f>[3]март!G119</f>
        <v>0</v>
      </c>
      <c r="H112" s="6">
        <f>[3]март!H119</f>
        <v>0</v>
      </c>
      <c r="I112" s="6">
        <f>[3]март!J119</f>
        <v>0</v>
      </c>
      <c r="J112" s="6">
        <f>[3]март!K119</f>
        <v>0</v>
      </c>
      <c r="K112" s="6">
        <f>[3]фев!L121</f>
        <v>0</v>
      </c>
      <c r="L112" s="6">
        <f>[3]март!M119</f>
        <v>0</v>
      </c>
      <c r="M112" s="6">
        <f>[3]март!N119</f>
        <v>0</v>
      </c>
      <c r="N112" s="6">
        <f>[3]март!O119</f>
        <v>0</v>
      </c>
      <c r="O112" s="6">
        <f>[3]март!P119</f>
        <v>0</v>
      </c>
      <c r="P112" s="6"/>
      <c r="Q112" s="6">
        <f>[3]март!Q119</f>
        <v>0</v>
      </c>
      <c r="R112" s="6">
        <f>[3]март!R119</f>
        <v>0</v>
      </c>
      <c r="S112" s="35">
        <f t="shared" si="15"/>
        <v>0</v>
      </c>
    </row>
    <row r="113" spans="1:21" hidden="1">
      <c r="A113" s="114" t="s">
        <v>405</v>
      </c>
      <c r="B113" s="3">
        <v>340</v>
      </c>
      <c r="C113" s="3">
        <f t="shared" si="14"/>
        <v>0</v>
      </c>
      <c r="D113" s="6">
        <f>[3]март!D114</f>
        <v>0</v>
      </c>
      <c r="E113" s="6">
        <f>[3]март!E113</f>
        <v>0</v>
      </c>
      <c r="F113" s="6">
        <f>[3]март!F113</f>
        <v>0</v>
      </c>
      <c r="G113" s="6">
        <f>[3]март!G113</f>
        <v>0</v>
      </c>
      <c r="H113" s="6">
        <f>[3]март!H113</f>
        <v>0</v>
      </c>
      <c r="I113" s="6">
        <f>[3]март!J113</f>
        <v>0</v>
      </c>
      <c r="J113" s="6">
        <f>[3]март!K113</f>
        <v>0</v>
      </c>
      <c r="K113" s="6">
        <f>[3]март!L113</f>
        <v>0</v>
      </c>
      <c r="L113" s="6">
        <f>[3]март!M113</f>
        <v>0</v>
      </c>
      <c r="M113" s="6">
        <f>[3]март!N113</f>
        <v>0</v>
      </c>
      <c r="N113" s="6">
        <f>[3]март!O113</f>
        <v>0</v>
      </c>
      <c r="O113" s="6">
        <f>[3]март!P113</f>
        <v>0</v>
      </c>
      <c r="P113" s="6"/>
      <c r="Q113" s="6">
        <f>[3]март!Q113</f>
        <v>0</v>
      </c>
      <c r="R113" s="6">
        <f>[3]март!R113</f>
        <v>0</v>
      </c>
      <c r="S113" s="35">
        <f t="shared" si="15"/>
        <v>0</v>
      </c>
    </row>
    <row r="114" spans="1:21">
      <c r="A114" s="22" t="s">
        <v>115</v>
      </c>
      <c r="B114" s="3">
        <v>340</v>
      </c>
      <c r="C114" s="3">
        <f t="shared" si="14"/>
        <v>0</v>
      </c>
      <c r="D114" s="3">
        <f>[3]март!D121+[3]фев!D123</f>
        <v>0</v>
      </c>
      <c r="E114" s="3">
        <f>[3]март!E121+[3]фев!E123</f>
        <v>0</v>
      </c>
      <c r="F114" s="3">
        <f>[3]март!F121+[3]фев!F123</f>
        <v>0</v>
      </c>
      <c r="G114" s="3">
        <f>[3]март!G121+[3]фев!G123</f>
        <v>0</v>
      </c>
      <c r="H114" s="3">
        <f>[3]март!H121+[3]фев!H123</f>
        <v>0</v>
      </c>
      <c r="I114" s="3">
        <f>[3]март!J121+[3]фев!J123</f>
        <v>0</v>
      </c>
      <c r="J114" s="3">
        <f>[3]март!K121+[3]фев!K123</f>
        <v>0</v>
      </c>
      <c r="K114" s="3">
        <f>[3]март!L121+[3]фев!L123</f>
        <v>0</v>
      </c>
      <c r="L114" s="3">
        <f>[3]март!M121+[3]фев!M123+[3]янв!M114</f>
        <v>0</v>
      </c>
      <c r="M114" s="3">
        <f>[3]март!N121+[3]фев!N123</f>
        <v>0</v>
      </c>
      <c r="N114" s="3">
        <f>[3]март!O121+[3]фев!O123</f>
        <v>0</v>
      </c>
      <c r="O114" s="3">
        <f>[3]март!P121+[3]фев!P123</f>
        <v>0</v>
      </c>
      <c r="P114" s="3"/>
      <c r="Q114" s="3">
        <f>[3]март!Q121+[3]фев!Q123</f>
        <v>0</v>
      </c>
      <c r="R114" s="3">
        <f>[3]март!R121+[3]фев!R123</f>
        <v>0</v>
      </c>
      <c r="S114" s="35">
        <f t="shared" si="15"/>
        <v>0</v>
      </c>
    </row>
    <row r="115" spans="1:21" hidden="1">
      <c r="A115" s="22" t="s">
        <v>132</v>
      </c>
      <c r="B115" s="3">
        <v>340</v>
      </c>
      <c r="C115" s="3">
        <f t="shared" si="14"/>
        <v>0</v>
      </c>
      <c r="D115" s="3">
        <f>[3]фев!D124</f>
        <v>0</v>
      </c>
      <c r="E115" s="3">
        <f>[3]фев!E124</f>
        <v>0</v>
      </c>
      <c r="F115" s="3">
        <f>[3]фев!F124</f>
        <v>0</v>
      </c>
      <c r="G115" s="3">
        <f>[3]фев!G124</f>
        <v>0</v>
      </c>
      <c r="H115" s="3">
        <f>[3]фев!H124</f>
        <v>0</v>
      </c>
      <c r="I115" s="3">
        <f>[3]фев!J124</f>
        <v>0</v>
      </c>
      <c r="J115" s="3">
        <f>[3]фев!K124</f>
        <v>0</v>
      </c>
      <c r="K115" s="3">
        <f>[3]фев!L124</f>
        <v>0</v>
      </c>
      <c r="L115" s="3">
        <f>[3]фев!M124</f>
        <v>0</v>
      </c>
      <c r="M115" s="3">
        <f>[3]фев!N124</f>
        <v>0</v>
      </c>
      <c r="N115" s="3">
        <f>[3]фев!O124</f>
        <v>0</v>
      </c>
      <c r="O115" s="3">
        <f>[3]фев!P124</f>
        <v>0</v>
      </c>
      <c r="P115" s="3"/>
      <c r="Q115" s="3">
        <f>[3]фев!Q124</f>
        <v>0</v>
      </c>
      <c r="R115" s="3">
        <f>[3]фев!R124</f>
        <v>0</v>
      </c>
      <c r="S115" s="38">
        <f t="shared" si="15"/>
        <v>0</v>
      </c>
    </row>
    <row r="116" spans="1:21" hidden="1">
      <c r="A116" s="22" t="s">
        <v>116</v>
      </c>
      <c r="B116" s="3">
        <v>340</v>
      </c>
      <c r="C116" s="3">
        <f t="shared" si="14"/>
        <v>0</v>
      </c>
      <c r="D116" s="3">
        <f>[3]март!D123+[3]фев!D125</f>
        <v>0</v>
      </c>
      <c r="E116" s="3">
        <f>[3]март!E123+[3]фев!E125</f>
        <v>0</v>
      </c>
      <c r="F116" s="3">
        <f>[3]март!F123+[3]фев!F125</f>
        <v>0</v>
      </c>
      <c r="G116" s="3">
        <f>[3]март!G123+[3]фев!G125</f>
        <v>0</v>
      </c>
      <c r="H116" s="3">
        <f>[3]март!H123+[3]фев!H125</f>
        <v>0</v>
      </c>
      <c r="I116" s="3">
        <f>[3]март!J123+[3]фев!J125</f>
        <v>0</v>
      </c>
      <c r="J116" s="3">
        <f>[3]март!K123+[3]фев!K125</f>
        <v>0</v>
      </c>
      <c r="K116" s="3">
        <f>[3]март!L123+[3]фев!L125</f>
        <v>0</v>
      </c>
      <c r="L116" s="3">
        <f>[3]март!M123+[3]фев!M125</f>
        <v>0</v>
      </c>
      <c r="M116" s="3">
        <f>[3]март!N123+[3]фев!N125</f>
        <v>0</v>
      </c>
      <c r="N116" s="3">
        <f>[3]март!O123+[3]фев!O125</f>
        <v>0</v>
      </c>
      <c r="O116" s="3">
        <f>[3]март!P123+[3]фев!P125</f>
        <v>0</v>
      </c>
      <c r="P116" s="3"/>
      <c r="Q116" s="3">
        <f>[3]март!Q123+[3]фев!Q125</f>
        <v>0</v>
      </c>
      <c r="R116" s="3">
        <f>[3]март!R123+[3]фев!R125</f>
        <v>0</v>
      </c>
      <c r="S116" s="38">
        <f t="shared" si="15"/>
        <v>0</v>
      </c>
    </row>
    <row r="117" spans="1:21" hidden="1">
      <c r="A117" s="22" t="s">
        <v>117</v>
      </c>
      <c r="B117" s="3">
        <v>640</v>
      </c>
      <c r="C117" s="3">
        <f t="shared" si="14"/>
        <v>0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8">
        <f t="shared" si="15"/>
        <v>0</v>
      </c>
    </row>
    <row r="118" spans="1:21" s="45" customFormat="1">
      <c r="A118" s="42" t="s">
        <v>118</v>
      </c>
      <c r="B118" s="42"/>
      <c r="C118" s="43">
        <f t="shared" ref="C118:O118" si="16">C5+C100+C101+C99+C98+C97+C96</f>
        <v>2284568.31</v>
      </c>
      <c r="D118" s="43">
        <f>D5+D100+D101+D99+D98+D97+D96</f>
        <v>2280248.31</v>
      </c>
      <c r="E118" s="43">
        <f t="shared" si="16"/>
        <v>4320</v>
      </c>
      <c r="F118" s="43">
        <f t="shared" si="16"/>
        <v>0</v>
      </c>
      <c r="G118" s="44">
        <f t="shared" si="16"/>
        <v>42427</v>
      </c>
      <c r="H118" s="43">
        <f t="shared" si="16"/>
        <v>0</v>
      </c>
      <c r="I118" s="43">
        <f t="shared" si="16"/>
        <v>0</v>
      </c>
      <c r="J118" s="44">
        <f t="shared" si="16"/>
        <v>211363.1</v>
      </c>
      <c r="K118" s="43">
        <f t="shared" si="16"/>
        <v>313850</v>
      </c>
      <c r="L118" s="43">
        <f t="shared" si="16"/>
        <v>7977115.3300000001</v>
      </c>
      <c r="M118" s="44">
        <f t="shared" si="16"/>
        <v>128300.04000000001</v>
      </c>
      <c r="N118" s="44">
        <f t="shared" si="16"/>
        <v>8105415.3700000001</v>
      </c>
      <c r="O118" s="44" t="e">
        <f t="shared" si="16"/>
        <v>#REF!</v>
      </c>
      <c r="P118" s="44"/>
      <c r="Q118" s="44">
        <f>Q5+Q100+Q101+Q99+Q98+Q97+Q96</f>
        <v>132214</v>
      </c>
      <c r="R118" s="44">
        <f>R5+R100+R101+R99+R98+R97+R96</f>
        <v>329477.61</v>
      </c>
      <c r="S118" s="44" t="e">
        <f>S5+S100+S101+S99+S98+S97+S96</f>
        <v>#REF!</v>
      </c>
      <c r="T118" s="46">
        <f>[4]март!S129</f>
        <v>7587739.1400000006</v>
      </c>
      <c r="U118" s="46">
        <f>T118-S240</f>
        <v>400.00000000093132</v>
      </c>
    </row>
    <row r="119" spans="1:21" hidden="1">
      <c r="A119" s="11"/>
      <c r="B119" s="8"/>
      <c r="C119" s="9">
        <f>[3]март!C125+[3]фев!C127+[3]янв!C118</f>
        <v>0</v>
      </c>
      <c r="D119" s="9">
        <f>[3]март!D125+[3]фев!D127+[3]янв!D118</f>
        <v>0</v>
      </c>
      <c r="E119" s="9">
        <f>[3]март!E125+[3]фев!E127+[3]янв!E118</f>
        <v>0</v>
      </c>
      <c r="F119" s="9">
        <f>[3]март!F125+[3]фев!F127+[3]янв!F118</f>
        <v>0</v>
      </c>
      <c r="G119" s="9">
        <f>[3]март!G125+[3]фев!G127+[3]янв!G118</f>
        <v>0</v>
      </c>
      <c r="H119" s="9">
        <f>[3]март!H125+[3]фев!H127+[3]янв!H118</f>
        <v>0</v>
      </c>
      <c r="I119" s="9">
        <f>[3]март!J125+[3]фев!J127+[3]янв!J118</f>
        <v>0</v>
      </c>
      <c r="J119" s="9">
        <f>[3]март!K125+[3]фев!K127+[3]янв!K118</f>
        <v>0</v>
      </c>
      <c r="K119" s="9">
        <f>[3]март!L125+[3]фев!L127+[3]янв!L118</f>
        <v>0</v>
      </c>
      <c r="L119" s="9">
        <f>[3]март!M125+[3]фев!M127+[3]янв!M118</f>
        <v>0</v>
      </c>
      <c r="M119" s="9">
        <f>[3]март!N125+[3]фев!N127+[3]янв!N118</f>
        <v>0</v>
      </c>
      <c r="N119" s="9">
        <f>[3]март!O125+[3]фев!O127+[3]янв!O118</f>
        <v>0</v>
      </c>
      <c r="O119" s="9">
        <f>[3]март!P125+[3]фев!P127+[3]янв!P118</f>
        <v>0</v>
      </c>
      <c r="P119" s="9"/>
      <c r="Q119" s="9">
        <f>[3]март!Q125+[3]фев!Q127+[3]янв!Q118</f>
        <v>0</v>
      </c>
      <c r="R119" s="9">
        <f>[3]март!R125+[3]фев!R127+[3]янв!R118</f>
        <v>0</v>
      </c>
      <c r="S119" s="9">
        <f>[3]март!S125+[3]фев!S127+[3]янв!S118</f>
        <v>0</v>
      </c>
    </row>
    <row r="120" spans="1:21" hidden="1">
      <c r="A120" s="11"/>
      <c r="B120" s="8"/>
      <c r="C120" s="8">
        <f>C118-C119</f>
        <v>2284568.31</v>
      </c>
      <c r="D120" s="10">
        <f t="shared" ref="D120:O120" si="17">D118-D119</f>
        <v>2280248.31</v>
      </c>
      <c r="E120" s="8">
        <f t="shared" si="17"/>
        <v>4320</v>
      </c>
      <c r="F120" s="8">
        <f t="shared" si="17"/>
        <v>0</v>
      </c>
      <c r="G120" s="8">
        <f t="shared" si="17"/>
        <v>42427</v>
      </c>
      <c r="H120" s="8">
        <f t="shared" si="17"/>
        <v>0</v>
      </c>
      <c r="I120" s="8">
        <f t="shared" si="17"/>
        <v>0</v>
      </c>
      <c r="J120" s="8">
        <f t="shared" si="17"/>
        <v>211363.1</v>
      </c>
      <c r="K120" s="8">
        <f t="shared" si="17"/>
        <v>313850</v>
      </c>
      <c r="L120" s="8">
        <f t="shared" si="17"/>
        <v>7977115.3300000001</v>
      </c>
      <c r="M120" s="8">
        <f t="shared" si="17"/>
        <v>128300.04000000001</v>
      </c>
      <c r="N120" s="8">
        <f t="shared" si="17"/>
        <v>8105415.3700000001</v>
      </c>
      <c r="O120" s="8" t="e">
        <f t="shared" si="17"/>
        <v>#REF!</v>
      </c>
      <c r="P120" s="8"/>
      <c r="Q120" s="8">
        <f>Q118-Q119</f>
        <v>132214</v>
      </c>
      <c r="R120" s="18">
        <f>R118-R119</f>
        <v>329477.61</v>
      </c>
      <c r="S120" s="8" t="e">
        <f>S118-S119</f>
        <v>#REF!</v>
      </c>
    </row>
    <row r="121" spans="1:21" ht="13.5" thickBot="1">
      <c r="A121" s="11"/>
      <c r="B121" s="8"/>
      <c r="C121" s="8"/>
      <c r="D121" s="1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21" ht="13.5" thickBot="1">
      <c r="A122" s="11"/>
      <c r="D122" s="4"/>
      <c r="G122" s="17"/>
      <c r="H122" s="17"/>
      <c r="I122" s="17"/>
      <c r="J122" s="26"/>
      <c r="L122" s="19"/>
      <c r="O122" s="1104" t="s">
        <v>231</v>
      </c>
      <c r="P122" s="1105"/>
      <c r="Q122" s="1105"/>
      <c r="R122" s="1106"/>
      <c r="S122" s="12" t="e">
        <f>S118</f>
        <v>#REF!</v>
      </c>
    </row>
    <row r="123" spans="1:21" ht="13.5" thickBot="1">
      <c r="A123" s="11"/>
      <c r="O123" s="1104" t="s">
        <v>406</v>
      </c>
      <c r="P123" s="1105"/>
      <c r="Q123" s="1105"/>
      <c r="R123" s="1106"/>
      <c r="S123" s="12" t="e">
        <f>N2+S2-S118</f>
        <v>#REF!</v>
      </c>
    </row>
    <row r="124" spans="1:21" ht="15">
      <c r="A124" s="1107" t="s">
        <v>356</v>
      </c>
      <c r="B124" s="1107"/>
      <c r="C124" s="1107"/>
      <c r="D124" s="1107"/>
      <c r="E124" s="1107"/>
      <c r="F124" s="1107"/>
      <c r="G124" s="1107"/>
      <c r="H124" s="1107"/>
      <c r="I124" s="23"/>
      <c r="J124" s="23"/>
      <c r="K124" s="1108" t="s">
        <v>204</v>
      </c>
      <c r="L124" s="1108"/>
      <c r="M124" s="1108"/>
      <c r="N124" s="1109">
        <v>69654.48</v>
      </c>
      <c r="O124" s="1109"/>
      <c r="P124" s="96"/>
      <c r="Q124" s="1108" t="s">
        <v>217</v>
      </c>
      <c r="R124" s="1108"/>
      <c r="S124" s="97">
        <v>8066595.2999999998</v>
      </c>
    </row>
    <row r="125" spans="1:21">
      <c r="A125" s="1101" t="s">
        <v>55</v>
      </c>
      <c r="B125" s="1101" t="s">
        <v>56</v>
      </c>
      <c r="C125" s="1101" t="s">
        <v>197</v>
      </c>
      <c r="D125" s="1110" t="s">
        <v>57</v>
      </c>
      <c r="E125" s="1111"/>
      <c r="F125" s="1101" t="s">
        <v>97</v>
      </c>
      <c r="G125" s="1101" t="s">
        <v>218</v>
      </c>
      <c r="H125" s="1101" t="s">
        <v>219</v>
      </c>
      <c r="I125" s="1101" t="s">
        <v>58</v>
      </c>
      <c r="J125" s="1101" t="s">
        <v>123</v>
      </c>
      <c r="K125" s="1103" t="s">
        <v>59</v>
      </c>
      <c r="L125" s="1103" t="s">
        <v>60</v>
      </c>
      <c r="M125" s="1103" t="s">
        <v>40</v>
      </c>
      <c r="N125" s="1103" t="s">
        <v>61</v>
      </c>
      <c r="O125" s="1103" t="s">
        <v>41</v>
      </c>
      <c r="P125" s="34"/>
      <c r="Q125" s="1103" t="s">
        <v>198</v>
      </c>
      <c r="R125" s="1103" t="s">
        <v>62</v>
      </c>
      <c r="S125" s="1103" t="s">
        <v>63</v>
      </c>
    </row>
    <row r="126" spans="1:21" ht="51">
      <c r="A126" s="1102"/>
      <c r="B126" s="1102"/>
      <c r="C126" s="1102"/>
      <c r="D126" s="35" t="s">
        <v>64</v>
      </c>
      <c r="E126" s="35" t="s">
        <v>199</v>
      </c>
      <c r="F126" s="1102"/>
      <c r="G126" s="1102"/>
      <c r="H126" s="1102"/>
      <c r="I126" s="1102"/>
      <c r="J126" s="1102"/>
      <c r="K126" s="1102"/>
      <c r="L126" s="1102"/>
      <c r="M126" s="1102"/>
      <c r="N126" s="1102"/>
      <c r="O126" s="1102"/>
      <c r="P126" s="36"/>
      <c r="Q126" s="1102"/>
      <c r="R126" s="1102"/>
      <c r="S126" s="1102"/>
    </row>
    <row r="127" spans="1:21">
      <c r="A127" s="37" t="s">
        <v>65</v>
      </c>
      <c r="B127" s="38">
        <v>200</v>
      </c>
      <c r="C127" s="38">
        <f>D127+E127</f>
        <v>1849857.6500000001</v>
      </c>
      <c r="D127" s="38">
        <f>SUM(D128+D134+D193+D200+D201+D206+D198+D199)</f>
        <v>1849857.6500000001</v>
      </c>
      <c r="E127" s="38">
        <f>SUM(E128+E134+E193+E200+E201+E206+E198)</f>
        <v>0</v>
      </c>
      <c r="F127" s="38">
        <f>SUM(F128+F134+F193+F200+F201+F206+F198)</f>
        <v>0</v>
      </c>
      <c r="G127" s="38">
        <f>[4]март!G4+[4]фев!G4+[4]янв!G4</f>
        <v>262580.02</v>
      </c>
      <c r="H127" s="38">
        <f>[4]март!H4+[4]фев!H4+[4]янв!H4</f>
        <v>0</v>
      </c>
      <c r="I127" s="38">
        <f>SUM(I128+I134+I193+I200+I201+I206+I198)</f>
        <v>0</v>
      </c>
      <c r="J127" s="38">
        <f>SUM(J128+J134+J193+J200+J201+J206+J198)</f>
        <v>227455.97</v>
      </c>
      <c r="K127" s="38">
        <f>SUM(K128+K134+K193+K200+K201+K206+K198)</f>
        <v>294627</v>
      </c>
      <c r="L127" s="38">
        <f>SUM(L128+L134+L193+L200+L201+L206+L198)</f>
        <v>2804982.17</v>
      </c>
      <c r="M127" s="38">
        <f>SUM(M128+M134+M193+M200+M201+M206+M198)</f>
        <v>47190.29</v>
      </c>
      <c r="N127" s="38">
        <f>L127+M127</f>
        <v>2852172.46</v>
      </c>
      <c r="O127" s="38">
        <f>SUM(O128+O134+O193+O200+O201+O206+O198)</f>
        <v>933212.67</v>
      </c>
      <c r="P127" s="38"/>
      <c r="Q127" s="38">
        <f>SUM(Q128+Q134+Q193+Q200+Q201+Q206+Q198)</f>
        <v>34900</v>
      </c>
      <c r="R127" s="38">
        <f>SUM(R128+R134+R193+R200+R201+R206+R198)</f>
        <v>188808.37</v>
      </c>
      <c r="S127" s="38">
        <f>C127+F127+G127+I127+J127+K127+N127+O127++R127+Q127+H127</f>
        <v>6643614.1399999997</v>
      </c>
    </row>
    <row r="128" spans="1:21">
      <c r="A128" s="39" t="s">
        <v>66</v>
      </c>
      <c r="B128" s="38">
        <v>210</v>
      </c>
      <c r="C128" s="38">
        <f t="shared" ref="C128:C229" si="18">D128+E128</f>
        <v>1219764</v>
      </c>
      <c r="D128" s="38">
        <f>SUM(D129+D130+D133)</f>
        <v>1219764</v>
      </c>
      <c r="E128" s="38">
        <f t="shared" ref="E128:R128" si="19">SUM(E129+E130+E133)</f>
        <v>0</v>
      </c>
      <c r="F128" s="38">
        <f t="shared" si="19"/>
        <v>0</v>
      </c>
      <c r="G128" s="38">
        <f>[4]март!G5+[4]фев!G5+[4]янв!G5</f>
        <v>146397</v>
      </c>
      <c r="H128" s="38">
        <f>[4]март!H5+[4]фев!H5+[4]янв!H5</f>
        <v>0</v>
      </c>
      <c r="I128" s="38">
        <f t="shared" si="19"/>
        <v>0</v>
      </c>
      <c r="J128" s="38">
        <f t="shared" si="19"/>
        <v>159948</v>
      </c>
      <c r="K128" s="38">
        <f t="shared" si="19"/>
        <v>0</v>
      </c>
      <c r="L128" s="38">
        <f t="shared" si="19"/>
        <v>0</v>
      </c>
      <c r="M128" s="38">
        <f t="shared" si="19"/>
        <v>14400</v>
      </c>
      <c r="N128" s="38">
        <f t="shared" si="19"/>
        <v>14400</v>
      </c>
      <c r="O128" s="38">
        <f t="shared" si="19"/>
        <v>0</v>
      </c>
      <c r="P128" s="38"/>
      <c r="Q128" s="38">
        <f t="shared" si="19"/>
        <v>0</v>
      </c>
      <c r="R128" s="38">
        <f t="shared" si="19"/>
        <v>93807</v>
      </c>
      <c r="S128" s="38">
        <f>C128+F128+G128+I128+J128+K128+N128+O128++R128+Q128</f>
        <v>1634316</v>
      </c>
    </row>
    <row r="129" spans="1:19">
      <c r="A129" s="22" t="s">
        <v>67</v>
      </c>
      <c r="B129" s="3">
        <v>211</v>
      </c>
      <c r="C129" s="3">
        <f t="shared" si="18"/>
        <v>1219764</v>
      </c>
      <c r="D129" s="40">
        <f>[4]март!D6+[4]фев!D6+[4]янв!D6</f>
        <v>1219764</v>
      </c>
      <c r="E129" s="40">
        <f>[4]март!E6+[4]фев!E6+[4]янв!E6</f>
        <v>0</v>
      </c>
      <c r="F129" s="40">
        <f>[4]март!F6+[4]фев!F6+[4]янв!F6</f>
        <v>0</v>
      </c>
      <c r="G129" s="40">
        <f>[4]март!G6+[4]фев!G6+[4]янв!G6</f>
        <v>144397</v>
      </c>
      <c r="H129" s="40">
        <f>[4]март!H6+[4]фев!H6+[4]янв!H6</f>
        <v>0</v>
      </c>
      <c r="I129" s="40">
        <f>[4]март!J6+[4]фев!J6+[4]янв!J6</f>
        <v>0</v>
      </c>
      <c r="J129" s="40">
        <f>[4]март!K6+[4]фев!K6+[4]янв!K6</f>
        <v>159948</v>
      </c>
      <c r="K129" s="40">
        <f>[4]март!L6+[4]фев!L6+[4]янв!L6</f>
        <v>0</v>
      </c>
      <c r="L129" s="40">
        <f>[4]март!M6+[4]фев!M6+[4]янв!M6</f>
        <v>0</v>
      </c>
      <c r="M129" s="40">
        <f>[4]март!N6+[4]фев!N6+[4]янв!N6</f>
        <v>0</v>
      </c>
      <c r="N129" s="40">
        <f>[4]март!O6+[4]фев!O6+[4]янв!O6</f>
        <v>0</v>
      </c>
      <c r="O129" s="40">
        <f>[4]март!P6+[4]фев!P6+[4]янв!P6</f>
        <v>0</v>
      </c>
      <c r="P129" s="40"/>
      <c r="Q129" s="40">
        <f>[4]март!Q6+[4]фев!Q6+[4]янв!Q6</f>
        <v>0</v>
      </c>
      <c r="R129" s="40">
        <f>[4]март!R6+[4]фев!R6+[4]янв!R6</f>
        <v>93807</v>
      </c>
      <c r="S129" s="38">
        <f>C129+F129+G129+I129+J129+K129+N129+O129++R129+Q129</f>
        <v>1617916</v>
      </c>
    </row>
    <row r="130" spans="1:19">
      <c r="A130" s="39" t="s">
        <v>68</v>
      </c>
      <c r="B130" s="38">
        <v>212</v>
      </c>
      <c r="C130" s="38">
        <f t="shared" si="18"/>
        <v>0</v>
      </c>
      <c r="D130" s="38">
        <f>SUM(D131:D132)</f>
        <v>0</v>
      </c>
      <c r="E130" s="38">
        <f t="shared" ref="E130:R130" si="20">SUM(E131:E132)</f>
        <v>0</v>
      </c>
      <c r="F130" s="38">
        <f t="shared" si="20"/>
        <v>0</v>
      </c>
      <c r="G130" s="38">
        <f t="shared" si="20"/>
        <v>2000</v>
      </c>
      <c r="H130" s="38"/>
      <c r="I130" s="38">
        <f t="shared" si="20"/>
        <v>0</v>
      </c>
      <c r="J130" s="38">
        <f t="shared" si="20"/>
        <v>0</v>
      </c>
      <c r="K130" s="38">
        <f t="shared" si="20"/>
        <v>0</v>
      </c>
      <c r="L130" s="38">
        <f t="shared" si="20"/>
        <v>0</v>
      </c>
      <c r="M130" s="38">
        <f t="shared" si="20"/>
        <v>14400</v>
      </c>
      <c r="N130" s="38">
        <f t="shared" si="20"/>
        <v>14400</v>
      </c>
      <c r="O130" s="38">
        <f t="shared" si="20"/>
        <v>0</v>
      </c>
      <c r="P130" s="38"/>
      <c r="Q130" s="38">
        <f t="shared" si="20"/>
        <v>0</v>
      </c>
      <c r="R130" s="38">
        <f t="shared" si="20"/>
        <v>0</v>
      </c>
      <c r="S130" s="38">
        <f t="shared" ref="S130:S193" si="21">C130+F130+G130+I130+J130+K130+N130+O130++R130+Q130</f>
        <v>16400</v>
      </c>
    </row>
    <row r="131" spans="1:19">
      <c r="A131" s="22" t="s">
        <v>69</v>
      </c>
      <c r="B131" s="3">
        <v>212</v>
      </c>
      <c r="C131" s="3">
        <f t="shared" si="18"/>
        <v>0</v>
      </c>
      <c r="D131" s="40">
        <f>[4]март!D8+[4]фев!D8+[4]янв!D8</f>
        <v>0</v>
      </c>
      <c r="E131" s="40">
        <f>[4]март!E8+[4]фев!E8+[4]янв!E8</f>
        <v>0</v>
      </c>
      <c r="F131" s="40">
        <f>[4]март!F8+[4]фев!F8+[4]янв!F8</f>
        <v>0</v>
      </c>
      <c r="G131" s="40">
        <f>[4]март!G8+[4]фев!G8+[4]янв!G8</f>
        <v>2000</v>
      </c>
      <c r="H131" s="40"/>
      <c r="I131" s="40">
        <f>[4]март!J8+[4]фев!J8+[4]янв!J8</f>
        <v>0</v>
      </c>
      <c r="J131" s="40">
        <f>[4]март!K8+[4]фев!K8+[4]янв!K8</f>
        <v>0</v>
      </c>
      <c r="K131" s="40">
        <f>[4]март!L8+[4]фев!L8+[4]янв!L8</f>
        <v>0</v>
      </c>
      <c r="L131" s="40">
        <f>[4]март!M8+[4]фев!M8+[4]янв!M8</f>
        <v>0</v>
      </c>
      <c r="M131" s="40">
        <f>[4]март!N8+[4]фев!N8+[4]янв!N8</f>
        <v>14400</v>
      </c>
      <c r="N131" s="40">
        <f>[4]март!O8+[4]фев!O8+[4]янв!O8</f>
        <v>14400</v>
      </c>
      <c r="O131" s="40">
        <f>[4]март!P8+[4]фев!P8+[4]янв!P8</f>
        <v>0</v>
      </c>
      <c r="P131" s="40"/>
      <c r="Q131" s="40">
        <f>[4]март!Q8+[4]фев!Q8+[4]янв!Q8</f>
        <v>0</v>
      </c>
      <c r="R131" s="40">
        <f>[4]март!R8+[4]фев!R8+[4]янв!R8</f>
        <v>0</v>
      </c>
      <c r="S131" s="35">
        <f t="shared" si="21"/>
        <v>16400</v>
      </c>
    </row>
    <row r="132" spans="1:19">
      <c r="A132" s="22" t="s">
        <v>70</v>
      </c>
      <c r="B132" s="3">
        <v>212</v>
      </c>
      <c r="C132" s="3">
        <f t="shared" si="18"/>
        <v>0</v>
      </c>
      <c r="D132" s="40">
        <f>[4]март!D9+[4]фев!D9+[4]янв!D9</f>
        <v>0</v>
      </c>
      <c r="E132" s="40">
        <f>[4]март!E9+[4]фев!E9+[4]янв!E9</f>
        <v>0</v>
      </c>
      <c r="F132" s="40">
        <f>[4]март!F9+[4]фев!F9+[4]янв!F9</f>
        <v>0</v>
      </c>
      <c r="G132" s="40">
        <f>[4]март!G9+[4]фев!G9+[4]янв!G9</f>
        <v>0</v>
      </c>
      <c r="H132" s="40"/>
      <c r="I132" s="40">
        <f>[4]март!J9+[4]фев!J9+[4]янв!J9</f>
        <v>0</v>
      </c>
      <c r="J132" s="40">
        <f>[4]март!K9+[4]фев!K9+[4]янв!K9</f>
        <v>0</v>
      </c>
      <c r="K132" s="40">
        <f>[4]март!L9+[4]фев!L9+[4]янв!L9</f>
        <v>0</v>
      </c>
      <c r="L132" s="40">
        <f>[4]март!M9+[4]фев!M9+[4]янв!M9</f>
        <v>0</v>
      </c>
      <c r="M132" s="40">
        <f>[4]март!N9+[4]фев!N9+[4]янв!N9</f>
        <v>0</v>
      </c>
      <c r="N132" s="40">
        <f>[4]март!O9+[4]фев!O9+[4]янв!O9</f>
        <v>0</v>
      </c>
      <c r="O132" s="40">
        <f>[4]март!P9+[4]фев!P9+[4]янв!P9</f>
        <v>0</v>
      </c>
      <c r="P132" s="40"/>
      <c r="Q132" s="40">
        <f>[4]март!Q9+[4]фев!Q9+[4]янв!Q9</f>
        <v>0</v>
      </c>
      <c r="R132" s="40">
        <f>[4]март!R9+[4]фев!R9+[4]янв!R9</f>
        <v>0</v>
      </c>
      <c r="S132" s="38">
        <f t="shared" si="21"/>
        <v>0</v>
      </c>
    </row>
    <row r="133" spans="1:19">
      <c r="A133" s="21" t="s">
        <v>71</v>
      </c>
      <c r="B133" s="2">
        <v>213</v>
      </c>
      <c r="C133" s="2">
        <f t="shared" si="18"/>
        <v>0</v>
      </c>
      <c r="D133" s="40">
        <f>[4]март!D10+[4]фев!D10+[4]янв!D10</f>
        <v>0</v>
      </c>
      <c r="E133" s="40">
        <f>[4]март!E10+[4]фев!E10+[4]янв!E10</f>
        <v>0</v>
      </c>
      <c r="F133" s="40">
        <f>[4]март!F10+[4]фев!F10+[4]янв!F10</f>
        <v>0</v>
      </c>
      <c r="G133" s="40">
        <f>[4]март!G10+[4]фев!G10+[4]янв!G10</f>
        <v>0</v>
      </c>
      <c r="H133" s="40"/>
      <c r="I133" s="40">
        <f>[4]март!J10+[4]фев!J10+[4]янв!J10</f>
        <v>0</v>
      </c>
      <c r="J133" s="40">
        <f>[4]март!K10+[4]фев!K10+[4]янв!K10</f>
        <v>0</v>
      </c>
      <c r="K133" s="40">
        <f>[4]март!L10+[4]фев!L10+[4]янв!L10</f>
        <v>0</v>
      </c>
      <c r="L133" s="40">
        <f>[4]март!M10+[4]фев!M10+[4]янв!M10</f>
        <v>0</v>
      </c>
      <c r="M133" s="40">
        <f>[4]март!N10+[4]фев!N10+[4]янв!N10</f>
        <v>0</v>
      </c>
      <c r="N133" s="40">
        <f>[4]март!O10+[4]фев!O10+[4]янв!O10</f>
        <v>0</v>
      </c>
      <c r="O133" s="40">
        <f>[4]март!P10+[4]фев!P10+[4]янв!P10</f>
        <v>0</v>
      </c>
      <c r="P133" s="40"/>
      <c r="Q133" s="40">
        <f>[4]март!Q10+[4]фев!Q10+[4]янв!Q10</f>
        <v>0</v>
      </c>
      <c r="R133" s="40">
        <f>[4]март!R10+[4]фев!R10+[4]янв!R10</f>
        <v>0</v>
      </c>
      <c r="S133" s="38">
        <f t="shared" si="21"/>
        <v>0</v>
      </c>
    </row>
    <row r="134" spans="1:19">
      <c r="A134" s="39" t="s">
        <v>72</v>
      </c>
      <c r="B134" s="38">
        <v>220</v>
      </c>
      <c r="C134" s="38">
        <f t="shared" si="18"/>
        <v>586844.65000000014</v>
      </c>
      <c r="D134" s="38">
        <f>SUM(D135+D137+D140+D145+D156+D144+D136)</f>
        <v>586844.65000000014</v>
      </c>
      <c r="E134" s="38">
        <f t="shared" ref="E134:R134" si="22">SUM(E135+E137+E140+E145+E156+E144)</f>
        <v>0</v>
      </c>
      <c r="F134" s="38">
        <f t="shared" si="22"/>
        <v>0</v>
      </c>
      <c r="G134" s="38">
        <f t="shared" si="22"/>
        <v>115607.02</v>
      </c>
      <c r="H134" s="38">
        <f t="shared" si="22"/>
        <v>0</v>
      </c>
      <c r="I134" s="38">
        <f t="shared" si="22"/>
        <v>0</v>
      </c>
      <c r="J134" s="38">
        <f t="shared" si="22"/>
        <v>67030.97</v>
      </c>
      <c r="K134" s="38">
        <f t="shared" si="22"/>
        <v>79000</v>
      </c>
      <c r="L134" s="38">
        <f>SUM(L135+L137+L140+L145+L156+L144+L136)</f>
        <v>2410117.17</v>
      </c>
      <c r="M134" s="38">
        <f>SUM(M135+M137+M140+M145+M156+M144+M136)</f>
        <v>32790.29</v>
      </c>
      <c r="N134" s="38">
        <f>SUM(N135+N137+N140+N145+N156+N144+N136)</f>
        <v>2439850.7399999998</v>
      </c>
      <c r="O134" s="38">
        <f t="shared" si="22"/>
        <v>885149.67</v>
      </c>
      <c r="P134" s="38"/>
      <c r="Q134" s="38">
        <f t="shared" si="22"/>
        <v>0</v>
      </c>
      <c r="R134" s="38">
        <f t="shared" si="22"/>
        <v>93205.37</v>
      </c>
      <c r="S134" s="38">
        <f t="shared" si="21"/>
        <v>4266688.42</v>
      </c>
    </row>
    <row r="135" spans="1:19">
      <c r="A135" s="22" t="s">
        <v>73</v>
      </c>
      <c r="B135" s="3">
        <v>221</v>
      </c>
      <c r="C135" s="3">
        <f t="shared" si="18"/>
        <v>49095.47</v>
      </c>
      <c r="D135" s="40">
        <f>[4]янв!D12+[4]март!D12</f>
        <v>49095.47</v>
      </c>
      <c r="E135" s="40">
        <f>[4]март!E12+[4]фев!E12+[4]янв!E12</f>
        <v>0</v>
      </c>
      <c r="F135" s="40">
        <f>[4]март!F12+[4]фев!F12+[4]янв!F12</f>
        <v>0</v>
      </c>
      <c r="G135" s="40">
        <f>[4]март!G12+[4]фев!G12+[4]янв!G12</f>
        <v>42124.3</v>
      </c>
      <c r="H135" s="40">
        <f>[4]март!H12+[4]фев!H12+[4]янв!H12</f>
        <v>0</v>
      </c>
      <c r="I135" s="40">
        <f>[4]март!J12+[4]фев!J12+[4]янв!J12</f>
        <v>0</v>
      </c>
      <c r="J135" s="40">
        <f>[4]март!K12+[4]фев!K12+[4]янв!K12</f>
        <v>7149.97</v>
      </c>
      <c r="K135" s="40">
        <f>[4]март!L12+[4]фев!L12+[4]янв!L12</f>
        <v>0</v>
      </c>
      <c r="L135" s="40">
        <f>[4]март!M12+[4]фев!M12+[4]янв!M12</f>
        <v>38459.64</v>
      </c>
      <c r="M135" s="40">
        <f>[4]март!N12+[4]фев!N12+[4]янв!N12</f>
        <v>2780</v>
      </c>
      <c r="N135" s="40">
        <f>[4]март!O12+[4]фев!O12+[4]янв!O12</f>
        <v>41239.64</v>
      </c>
      <c r="O135" s="40">
        <f>[4]март!P12+[4]фев!P12+[4]янв!P12</f>
        <v>0</v>
      </c>
      <c r="P135" s="40"/>
      <c r="Q135" s="40">
        <f>[4]март!Q12+[4]фев!Q12+[4]янв!Q12</f>
        <v>0</v>
      </c>
      <c r="R135" s="40">
        <f>[4]март!R12+[4]фев!R12+[4]янв!R12</f>
        <v>14131.37</v>
      </c>
      <c r="S135" s="38">
        <f>C135+F135+G135+I135+J135+K135+N135+O135++R135+Q135+H135</f>
        <v>153740.75</v>
      </c>
    </row>
    <row r="136" spans="1:19">
      <c r="A136" s="27" t="s">
        <v>335</v>
      </c>
      <c r="B136" s="28">
        <v>221</v>
      </c>
      <c r="C136" s="28">
        <f t="shared" si="18"/>
        <v>0</v>
      </c>
      <c r="D136" s="40"/>
      <c r="E136" s="40"/>
      <c r="F136" s="40"/>
      <c r="G136" s="40"/>
      <c r="H136" s="40"/>
      <c r="I136" s="40"/>
      <c r="J136" s="40"/>
      <c r="K136" s="40"/>
      <c r="L136" s="40">
        <f>[4]фев!M13+[4]янв!M13</f>
        <v>0</v>
      </c>
      <c r="M136" s="40">
        <f>[4]фев!N13+[4]янв!N13</f>
        <v>0</v>
      </c>
      <c r="N136" s="40">
        <f>[4]фев!O13+[4]янв!O13</f>
        <v>0</v>
      </c>
      <c r="O136" s="40"/>
      <c r="P136" s="40"/>
      <c r="Q136" s="40"/>
      <c r="R136" s="40"/>
      <c r="S136" s="38">
        <f t="shared" si="21"/>
        <v>0</v>
      </c>
    </row>
    <row r="137" spans="1:19">
      <c r="A137" s="39" t="s">
        <v>74</v>
      </c>
      <c r="B137" s="38">
        <v>222</v>
      </c>
      <c r="C137" s="38">
        <f t="shared" si="18"/>
        <v>0</v>
      </c>
      <c r="D137" s="38">
        <f>D138+D139</f>
        <v>0</v>
      </c>
      <c r="E137" s="38">
        <f t="shared" ref="E137:R137" si="23">E138+E139</f>
        <v>0</v>
      </c>
      <c r="F137" s="38">
        <f t="shared" si="23"/>
        <v>0</v>
      </c>
      <c r="G137" s="38">
        <f>G138+G139</f>
        <v>0</v>
      </c>
      <c r="H137" s="38"/>
      <c r="I137" s="38">
        <f t="shared" si="23"/>
        <v>0</v>
      </c>
      <c r="J137" s="38">
        <f t="shared" si="23"/>
        <v>0</v>
      </c>
      <c r="K137" s="38">
        <f t="shared" si="23"/>
        <v>0</v>
      </c>
      <c r="L137" s="38">
        <f t="shared" si="23"/>
        <v>10900</v>
      </c>
      <c r="M137" s="38">
        <f t="shared" si="23"/>
        <v>0</v>
      </c>
      <c r="N137" s="38">
        <f t="shared" si="23"/>
        <v>10900</v>
      </c>
      <c r="O137" s="38">
        <f t="shared" si="23"/>
        <v>0</v>
      </c>
      <c r="P137" s="38"/>
      <c r="Q137" s="38">
        <f t="shared" si="23"/>
        <v>0</v>
      </c>
      <c r="R137" s="38">
        <f t="shared" si="23"/>
        <v>0</v>
      </c>
      <c r="S137" s="38">
        <f t="shared" si="21"/>
        <v>10900</v>
      </c>
    </row>
    <row r="138" spans="1:19">
      <c r="A138" s="22" t="s">
        <v>75</v>
      </c>
      <c r="B138" s="3">
        <v>222</v>
      </c>
      <c r="C138" s="3">
        <f t="shared" si="18"/>
        <v>0</v>
      </c>
      <c r="D138" s="40">
        <f>[4]март!D14+[4]фев!D15+[4]янв!D15</f>
        <v>0</v>
      </c>
      <c r="E138" s="40">
        <f>[4]март!E14+[4]фев!E15+[4]янв!E15</f>
        <v>0</v>
      </c>
      <c r="F138" s="40">
        <f>[4]март!F14+[4]фев!F15+[4]янв!F15</f>
        <v>0</v>
      </c>
      <c r="G138" s="40">
        <f>[4]март!G14+[4]фев!G15+[4]янв!G15</f>
        <v>0</v>
      </c>
      <c r="H138" s="40"/>
      <c r="I138" s="40">
        <f>[4]март!J14+[4]фев!J15+[4]янв!J15</f>
        <v>0</v>
      </c>
      <c r="J138" s="40">
        <f>[4]март!K14+[4]фев!K15+[4]янв!K15</f>
        <v>0</v>
      </c>
      <c r="K138" s="40">
        <f>[4]март!L14+[4]фев!L15+[4]янв!L15</f>
        <v>0</v>
      </c>
      <c r="L138" s="40">
        <f>[4]март!M14+[4]фев!M15+[4]янв!M15</f>
        <v>10000</v>
      </c>
      <c r="M138" s="40">
        <f>[4]март!N14+[4]фев!N15+[4]янв!N15</f>
        <v>0</v>
      </c>
      <c r="N138" s="40">
        <f>[4]март!O14+[4]фев!O15+[4]янв!O15</f>
        <v>10000</v>
      </c>
      <c r="O138" s="40">
        <f>[4]март!P14+[4]фев!P15+[4]янв!P15</f>
        <v>0</v>
      </c>
      <c r="P138" s="40"/>
      <c r="Q138" s="40">
        <f>[4]март!Q14+[4]фев!Q15+[4]янв!Q15</f>
        <v>0</v>
      </c>
      <c r="R138" s="40">
        <f>[4]март!R14+[4]фев!R15+[4]янв!R15</f>
        <v>0</v>
      </c>
      <c r="S138" s="35">
        <f t="shared" si="21"/>
        <v>10000</v>
      </c>
    </row>
    <row r="139" spans="1:19">
      <c r="A139" s="22" t="s">
        <v>76</v>
      </c>
      <c r="B139" s="3">
        <v>222</v>
      </c>
      <c r="C139" s="3">
        <f t="shared" si="18"/>
        <v>0</v>
      </c>
      <c r="D139" s="40">
        <f>[4]март!D15+[4]фев!D16+[4]янв!D16</f>
        <v>0</v>
      </c>
      <c r="E139" s="40">
        <f>[4]март!E15+[4]фев!E16+[4]янв!E16</f>
        <v>0</v>
      </c>
      <c r="F139" s="40">
        <f>[4]март!F15+[4]фев!F16+[4]янв!F16</f>
        <v>0</v>
      </c>
      <c r="G139" s="40">
        <f>[4]март!G15+[4]фев!G16+[4]янв!G16</f>
        <v>0</v>
      </c>
      <c r="H139" s="40"/>
      <c r="I139" s="40">
        <f>[4]март!J15+[4]фев!J16+[4]янв!J16</f>
        <v>0</v>
      </c>
      <c r="J139" s="40">
        <f>[4]март!K15+[4]фев!K16+[4]янв!K16</f>
        <v>0</v>
      </c>
      <c r="K139" s="40">
        <f>[4]март!L15+[4]фев!L16+[4]янв!L16</f>
        <v>0</v>
      </c>
      <c r="L139" s="40">
        <f>[4]март!M15+[4]фев!M16+[4]янв!M16</f>
        <v>900</v>
      </c>
      <c r="M139" s="40">
        <f>[4]март!N15+[4]фев!N16+[4]янв!N16</f>
        <v>0</v>
      </c>
      <c r="N139" s="40">
        <f>[4]март!O15+[4]фев!O16+[4]янв!O16</f>
        <v>900</v>
      </c>
      <c r="O139" s="40">
        <f>[4]март!P15+[4]фев!P16+[4]янв!P16</f>
        <v>0</v>
      </c>
      <c r="P139" s="40"/>
      <c r="Q139" s="40">
        <f>[4]март!Q15+[4]фев!Q16+[4]янв!Q16</f>
        <v>0</v>
      </c>
      <c r="R139" s="40">
        <f>[4]март!R15+[4]фев!R16+[4]янв!R16</f>
        <v>0</v>
      </c>
      <c r="S139" s="35">
        <f t="shared" si="21"/>
        <v>900</v>
      </c>
    </row>
    <row r="140" spans="1:19">
      <c r="A140" s="39" t="s">
        <v>77</v>
      </c>
      <c r="B140" s="38">
        <v>223</v>
      </c>
      <c r="C140" s="38">
        <f t="shared" si="18"/>
        <v>312582.2</v>
      </c>
      <c r="D140" s="38">
        <f>SUM(D141:D143)</f>
        <v>312582.2</v>
      </c>
      <c r="E140" s="38">
        <f>SUM(E141:E143)</f>
        <v>0</v>
      </c>
      <c r="F140" s="38">
        <f>SUM(F141:F143)</f>
        <v>0</v>
      </c>
      <c r="G140" s="38">
        <f>SUM(G141:G143)</f>
        <v>0</v>
      </c>
      <c r="H140" s="38"/>
      <c r="I140" s="38">
        <f t="shared" ref="I140:R140" si="24">SUM(I141:I143)</f>
        <v>0</v>
      </c>
      <c r="J140" s="38">
        <f t="shared" si="24"/>
        <v>0</v>
      </c>
      <c r="K140" s="38">
        <f t="shared" si="24"/>
        <v>0</v>
      </c>
      <c r="L140" s="38">
        <f t="shared" si="24"/>
        <v>1766108.32</v>
      </c>
      <c r="M140" s="38">
        <f t="shared" si="24"/>
        <v>0</v>
      </c>
      <c r="N140" s="38">
        <f>L140+M140</f>
        <v>1766108.32</v>
      </c>
      <c r="O140" s="38">
        <f t="shared" si="24"/>
        <v>870852.70000000007</v>
      </c>
      <c r="P140" s="38"/>
      <c r="Q140" s="38">
        <f t="shared" si="24"/>
        <v>0</v>
      </c>
      <c r="R140" s="38">
        <f t="shared" si="24"/>
        <v>0</v>
      </c>
      <c r="S140" s="38">
        <f t="shared" si="21"/>
        <v>2949543.22</v>
      </c>
    </row>
    <row r="141" spans="1:19">
      <c r="A141" s="22" t="s">
        <v>78</v>
      </c>
      <c r="B141" s="3">
        <v>223</v>
      </c>
      <c r="C141" s="3">
        <f t="shared" si="18"/>
        <v>141479</v>
      </c>
      <c r="D141" s="40">
        <f>[4]март!D17+[4]фев!D18+[4]янв!D18</f>
        <v>141479</v>
      </c>
      <c r="E141" s="40">
        <f>[4]март!E17+[4]фев!E18+[4]янв!E18</f>
        <v>0</v>
      </c>
      <c r="F141" s="40">
        <f>[4]март!F17+[4]фев!F18+[4]янв!F18</f>
        <v>0</v>
      </c>
      <c r="G141" s="40">
        <f>[4]март!G17+[4]фев!G18+[4]янв!G18</f>
        <v>0</v>
      </c>
      <c r="H141" s="40"/>
      <c r="I141" s="40">
        <f>[4]март!J17+[4]фев!J18+[4]янв!J18</f>
        <v>0</v>
      </c>
      <c r="J141" s="40">
        <f>[4]март!K17+[4]фев!K18+[4]янв!K18</f>
        <v>0</v>
      </c>
      <c r="K141" s="40">
        <f>[4]март!L17+[4]фев!L18+[4]янв!L18</f>
        <v>0</v>
      </c>
      <c r="L141" s="40">
        <f>[4]март!M17+[4]фев!M18+[4]янв!M18</f>
        <v>270000</v>
      </c>
      <c r="M141" s="40">
        <f>[4]март!N17+[4]фев!N18+[4]янв!N18</f>
        <v>0</v>
      </c>
      <c r="N141" s="40">
        <f>[4]март!O17+[4]фев!O18+[4]янв!O18</f>
        <v>270000</v>
      </c>
      <c r="O141" s="40">
        <f>[4]март!P17+[4]фев!P18+[4]янв!P18</f>
        <v>752532.31</v>
      </c>
      <c r="P141" s="40"/>
      <c r="Q141" s="40">
        <f>[4]март!Q17+[4]фев!Q18+[4]янв!Q18</f>
        <v>0</v>
      </c>
      <c r="R141" s="40">
        <f>[4]март!R17+[4]фев!R18+[4]янв!R18</f>
        <v>0</v>
      </c>
      <c r="S141" s="35">
        <f t="shared" si="21"/>
        <v>1164011.31</v>
      </c>
    </row>
    <row r="142" spans="1:19">
      <c r="A142" s="22" t="s">
        <v>79</v>
      </c>
      <c r="B142" s="3">
        <v>223</v>
      </c>
      <c r="C142" s="3">
        <f t="shared" si="18"/>
        <v>158624</v>
      </c>
      <c r="D142" s="40">
        <f>[4]март!D18+[4]фев!D19+[4]янв!D19</f>
        <v>158624</v>
      </c>
      <c r="E142" s="40">
        <f>[4]март!E18+[4]фев!E19+[4]янв!E19</f>
        <v>0</v>
      </c>
      <c r="F142" s="40">
        <f>[4]март!F18+[4]фев!F19+[4]янв!F19</f>
        <v>0</v>
      </c>
      <c r="G142" s="40">
        <f>[4]март!G18+[4]фев!G19+[4]янв!G19</f>
        <v>0</v>
      </c>
      <c r="H142" s="40"/>
      <c r="I142" s="40">
        <f>[4]март!J18+[4]фев!J19+[4]янв!J19</f>
        <v>0</v>
      </c>
      <c r="J142" s="40">
        <f>[4]март!K18+[4]фев!K19+[4]янв!K19</f>
        <v>0</v>
      </c>
      <c r="K142" s="40">
        <f>[4]март!L18+[4]фев!L19+[4]янв!L19</f>
        <v>0</v>
      </c>
      <c r="L142" s="40">
        <f>[4]март!M18+[4]фев!M19+[4]янв!M19</f>
        <v>1124886</v>
      </c>
      <c r="M142" s="40">
        <f>[4]март!N18+[4]фев!N19+[4]янв!N19</f>
        <v>0</v>
      </c>
      <c r="N142" s="40">
        <f>[4]март!O18+[4]фев!O19+[4]янв!O19</f>
        <v>1124886</v>
      </c>
      <c r="O142" s="40">
        <f>[4]март!P18+[4]фев!P19+[4]янв!P19</f>
        <v>96107</v>
      </c>
      <c r="P142" s="40"/>
      <c r="Q142" s="40">
        <f>[4]март!Q18+[4]фев!Q19+[4]янв!Q19</f>
        <v>0</v>
      </c>
      <c r="R142" s="40">
        <f>[4]март!R18+[4]фев!R19+[4]янв!R19</f>
        <v>0</v>
      </c>
      <c r="S142" s="35">
        <f t="shared" si="21"/>
        <v>1379617</v>
      </c>
    </row>
    <row r="143" spans="1:19">
      <c r="A143" s="14" t="s">
        <v>80</v>
      </c>
      <c r="B143" s="3">
        <v>223</v>
      </c>
      <c r="C143" s="3">
        <f t="shared" si="18"/>
        <v>12479.2</v>
      </c>
      <c r="D143" s="40">
        <f>[4]март!D19+[4]фев!D20+[4]янв!D20</f>
        <v>12479.2</v>
      </c>
      <c r="E143" s="40">
        <f>[4]март!E19+[4]фев!E20+[4]янв!E20</f>
        <v>0</v>
      </c>
      <c r="F143" s="40">
        <f>[4]март!F19+[4]фев!F20+[4]янв!F20</f>
        <v>0</v>
      </c>
      <c r="G143" s="40">
        <f>[4]март!G19+[4]фев!G20+[4]янв!G20</f>
        <v>0</v>
      </c>
      <c r="H143" s="40"/>
      <c r="I143" s="40">
        <f>[4]март!J19+[4]фев!J20+[4]янв!J20</f>
        <v>0</v>
      </c>
      <c r="J143" s="40">
        <f>[4]март!K19+[4]фев!K20+[4]янв!K20</f>
        <v>0</v>
      </c>
      <c r="K143" s="40">
        <f>[4]март!L19+[4]фев!L20+[4]янв!L20</f>
        <v>0</v>
      </c>
      <c r="L143" s="40">
        <f>[4]март!M19+[4]фев!M20+[4]янв!M20</f>
        <v>371222.32</v>
      </c>
      <c r="M143" s="40">
        <f>[4]март!N19+[4]фев!N20+[4]янв!N20</f>
        <v>0</v>
      </c>
      <c r="N143" s="40">
        <f>[4]март!O19+[4]фев!O20+[4]янв!O20</f>
        <v>371222.32</v>
      </c>
      <c r="O143" s="40">
        <f>[4]март!P19+[4]фев!P20+[4]янв!P20</f>
        <v>22213.39</v>
      </c>
      <c r="P143" s="40"/>
      <c r="Q143" s="40">
        <f>[4]март!Q19+[4]фев!Q20+[4]янв!Q20</f>
        <v>0</v>
      </c>
      <c r="R143" s="40">
        <f>[4]март!R19+[4]фев!R20+[4]янв!R20</f>
        <v>0</v>
      </c>
      <c r="S143" s="35">
        <f t="shared" si="21"/>
        <v>405914.91000000003</v>
      </c>
    </row>
    <row r="144" spans="1:19">
      <c r="A144" s="24" t="s">
        <v>124</v>
      </c>
      <c r="B144" s="3">
        <v>224</v>
      </c>
      <c r="C144" s="3">
        <f t="shared" si="18"/>
        <v>0</v>
      </c>
      <c r="D144" s="40">
        <f>[4]март!D20+[4]фев!D21+[4]янв!D21</f>
        <v>0</v>
      </c>
      <c r="E144" s="40">
        <f>[4]март!E20+[4]фев!E21+[4]янв!E21</f>
        <v>0</v>
      </c>
      <c r="F144" s="40">
        <f>[4]март!F20+[4]фев!F21+[4]янв!F21</f>
        <v>0</v>
      </c>
      <c r="G144" s="40">
        <f>[4]март!G20+[4]фев!G21+[4]янв!G21</f>
        <v>0</v>
      </c>
      <c r="H144" s="40"/>
      <c r="I144" s="40">
        <f>[4]март!J20+[4]фев!J21+[4]янв!J21</f>
        <v>0</v>
      </c>
      <c r="J144" s="40">
        <f>[4]март!K20+[4]фев!K21+[4]янв!K21</f>
        <v>0</v>
      </c>
      <c r="K144" s="40">
        <f>[4]март!L20+[4]фев!L21+[4]янв!L21</f>
        <v>0</v>
      </c>
      <c r="L144" s="40">
        <f>[4]март!M20+[4]фев!M21+[4]янв!M21</f>
        <v>0</v>
      </c>
      <c r="M144" s="40">
        <f>[4]март!N20+[4]фев!N21+[4]янв!N21</f>
        <v>0</v>
      </c>
      <c r="N144" s="40">
        <f>[4]март!O20+[4]фев!O21+[4]янв!O21</f>
        <v>0</v>
      </c>
      <c r="O144" s="40">
        <f>[4]март!P20+[4]фев!P21+[4]янв!P21</f>
        <v>0</v>
      </c>
      <c r="P144" s="40"/>
      <c r="Q144" s="40">
        <f>[4]март!Q20+[4]фев!Q21+[4]янв!Q21</f>
        <v>0</v>
      </c>
      <c r="R144" s="40">
        <f>[4]март!R20+[4]фев!R21+[4]янв!R21</f>
        <v>0</v>
      </c>
      <c r="S144" s="38">
        <f t="shared" si="21"/>
        <v>0</v>
      </c>
    </row>
    <row r="145" spans="1:19">
      <c r="A145" s="41" t="s">
        <v>81</v>
      </c>
      <c r="B145" s="38">
        <v>225</v>
      </c>
      <c r="C145" s="38">
        <f t="shared" si="18"/>
        <v>7982.53</v>
      </c>
      <c r="D145" s="38">
        <f>SUM(D146:D155)</f>
        <v>7982.53</v>
      </c>
      <c r="E145" s="38">
        <f t="shared" ref="E145:R145" si="25">SUM(E146:E155)</f>
        <v>0</v>
      </c>
      <c r="F145" s="38">
        <f t="shared" si="25"/>
        <v>0</v>
      </c>
      <c r="G145" s="38">
        <f t="shared" si="25"/>
        <v>0</v>
      </c>
      <c r="H145" s="38">
        <f t="shared" si="25"/>
        <v>0</v>
      </c>
      <c r="I145" s="38">
        <f t="shared" si="25"/>
        <v>0</v>
      </c>
      <c r="J145" s="38">
        <f t="shared" si="25"/>
        <v>400</v>
      </c>
      <c r="K145" s="38">
        <f t="shared" si="25"/>
        <v>0</v>
      </c>
      <c r="L145" s="38">
        <f t="shared" si="25"/>
        <v>133743.35999999999</v>
      </c>
      <c r="M145" s="38">
        <f t="shared" si="25"/>
        <v>0</v>
      </c>
      <c r="N145" s="38">
        <f t="shared" si="25"/>
        <v>133743.35999999999</v>
      </c>
      <c r="O145" s="38">
        <f t="shared" si="25"/>
        <v>14296.97</v>
      </c>
      <c r="P145" s="38"/>
      <c r="Q145" s="38">
        <f t="shared" si="25"/>
        <v>0</v>
      </c>
      <c r="R145" s="38">
        <f t="shared" si="25"/>
        <v>2850</v>
      </c>
      <c r="S145" s="38">
        <f>C145+F145+G145+I145+J145+K145+N145+O145++R145+Q145+H145</f>
        <v>159272.85999999999</v>
      </c>
    </row>
    <row r="146" spans="1:19">
      <c r="A146" s="24" t="s">
        <v>82</v>
      </c>
      <c r="B146" s="3">
        <v>225</v>
      </c>
      <c r="C146" s="3">
        <f t="shared" si="18"/>
        <v>0</v>
      </c>
      <c r="D146" s="3">
        <f>[4]фев!D23+[4]март!D22</f>
        <v>0</v>
      </c>
      <c r="E146" s="3">
        <f>[4]фев!E23</f>
        <v>0</v>
      </c>
      <c r="F146" s="3">
        <f>[4]фев!F23</f>
        <v>0</v>
      </c>
      <c r="G146" s="3">
        <f>[4]фев!G23</f>
        <v>0</v>
      </c>
      <c r="H146" s="3"/>
      <c r="I146" s="3">
        <f>[4]фев!J23</f>
        <v>0</v>
      </c>
      <c r="J146" s="3">
        <f>[4]фев!K23</f>
        <v>0</v>
      </c>
      <c r="K146" s="3">
        <f>[4]март!L22</f>
        <v>0</v>
      </c>
      <c r="L146" s="3">
        <f>[4]фев!M23</f>
        <v>0</v>
      </c>
      <c r="M146" s="3">
        <f>[4]фев!N23</f>
        <v>0</v>
      </c>
      <c r="N146" s="3">
        <f>[4]фев!O23</f>
        <v>0</v>
      </c>
      <c r="O146" s="3">
        <f>[4]март!P22</f>
        <v>0</v>
      </c>
      <c r="P146" s="3"/>
      <c r="Q146" s="3">
        <f>[4]фев!Q23</f>
        <v>0</v>
      </c>
      <c r="R146" s="3">
        <f>[4]фев!R23</f>
        <v>0</v>
      </c>
      <c r="S146" s="35">
        <f t="shared" si="21"/>
        <v>0</v>
      </c>
    </row>
    <row r="147" spans="1:19">
      <c r="A147" s="24" t="s">
        <v>83</v>
      </c>
      <c r="B147" s="3">
        <v>225</v>
      </c>
      <c r="C147" s="3">
        <f t="shared" si="18"/>
        <v>2382.5299999999997</v>
      </c>
      <c r="D147" s="3">
        <f>[4]март!D23+[4]фев!D24+[4]янв!D24</f>
        <v>2382.5299999999997</v>
      </c>
      <c r="E147" s="3">
        <f>[4]март!E23+[4]фев!E24+[4]янв!E24</f>
        <v>0</v>
      </c>
      <c r="F147" s="3">
        <f>[4]март!F23+[4]фев!F24+[4]янв!F24</f>
        <v>0</v>
      </c>
      <c r="G147" s="3">
        <f>[4]март!G23+[4]фев!G24+[4]янв!G24</f>
        <v>0</v>
      </c>
      <c r="H147" s="3">
        <f>[4]март!H23+[4]фев!H24+[4]янв!H24</f>
        <v>0</v>
      </c>
      <c r="I147" s="3">
        <f>[4]март!J23+[4]фев!J24+[4]янв!J24</f>
        <v>0</v>
      </c>
      <c r="J147" s="3">
        <f>[4]март!K23+[4]фев!K24+[4]янв!K24</f>
        <v>0</v>
      </c>
      <c r="K147" s="3">
        <f>[4]март!L23+[4]фев!L24+[4]янв!L24</f>
        <v>0</v>
      </c>
      <c r="L147" s="3">
        <f>[4]март!M23+[4]фев!M24+[4]янв!M24</f>
        <v>130243.36</v>
      </c>
      <c r="M147" s="3">
        <f>[4]март!N23+[4]фев!N24+[4]янв!N24</f>
        <v>0</v>
      </c>
      <c r="N147" s="3">
        <f>[4]март!O23+[4]фев!O24+[4]янв!O24</f>
        <v>130243.36</v>
      </c>
      <c r="O147" s="3">
        <f>[4]март!P23+[4]фев!P24+[4]янв!P24</f>
        <v>14296.97</v>
      </c>
      <c r="P147" s="3"/>
      <c r="Q147" s="3">
        <f>[4]март!Q23+[4]фев!Q24+[4]янв!Q24</f>
        <v>0</v>
      </c>
      <c r="R147" s="3">
        <f>[4]март!R23+[4]фев!R24+[4]янв!R24</f>
        <v>0</v>
      </c>
      <c r="S147" s="35">
        <f t="shared" si="21"/>
        <v>146922.86000000002</v>
      </c>
    </row>
    <row r="148" spans="1:19">
      <c r="A148" s="29" t="s">
        <v>220</v>
      </c>
      <c r="B148" s="3">
        <v>225</v>
      </c>
      <c r="C148" s="3">
        <f t="shared" si="18"/>
        <v>0</v>
      </c>
      <c r="D148" s="3"/>
      <c r="E148" s="3">
        <f>[4]март!E24+[4]фев!E25</f>
        <v>0</v>
      </c>
      <c r="F148" s="3">
        <f>[4]март!F24+[4]фев!F25</f>
        <v>0</v>
      </c>
      <c r="G148" s="3">
        <f>[4]март!G25</f>
        <v>0</v>
      </c>
      <c r="H148" s="3"/>
      <c r="I148" s="3">
        <f>[4]март!J24+[4]фев!J25</f>
        <v>0</v>
      </c>
      <c r="J148" s="3">
        <f>[4]янв!K25</f>
        <v>400</v>
      </c>
      <c r="K148" s="3">
        <f>[4]март!L24+[4]фев!L25</f>
        <v>0</v>
      </c>
      <c r="L148" s="3"/>
      <c r="M148" s="3">
        <f>[4]март!N24+[4]фев!N25</f>
        <v>0</v>
      </c>
      <c r="N148" s="3"/>
      <c r="O148" s="3">
        <f>[4]март!P24+[4]фев!P25</f>
        <v>0</v>
      </c>
      <c r="P148" s="3"/>
      <c r="Q148" s="3">
        <f>[4]март!Q24+[4]фев!Q25</f>
        <v>0</v>
      </c>
      <c r="R148" s="3">
        <f>[4]март!R24+[4]фев!R25</f>
        <v>0</v>
      </c>
      <c r="S148" s="35">
        <f t="shared" si="21"/>
        <v>400</v>
      </c>
    </row>
    <row r="149" spans="1:19">
      <c r="A149" s="29" t="s">
        <v>235</v>
      </c>
      <c r="B149" s="3">
        <v>225</v>
      </c>
      <c r="C149" s="3">
        <f t="shared" si="18"/>
        <v>0</v>
      </c>
      <c r="D149" s="5">
        <f>[4]янв!D26</f>
        <v>0</v>
      </c>
      <c r="E149" s="5">
        <f>[4]янв!E26</f>
        <v>0</v>
      </c>
      <c r="F149" s="5">
        <f>[4]янв!F26</f>
        <v>0</v>
      </c>
      <c r="G149" s="5">
        <f>[4]янв!G26</f>
        <v>0</v>
      </c>
      <c r="H149" s="5">
        <f>[4]янв!H26</f>
        <v>0</v>
      </c>
      <c r="I149" s="5">
        <f>[4]янв!J26</f>
        <v>0</v>
      </c>
      <c r="J149" s="5">
        <f>[4]янв!K26</f>
        <v>0</v>
      </c>
      <c r="K149" s="5">
        <f>[4]янв!L26</f>
        <v>0</v>
      </c>
      <c r="L149" s="5">
        <f>[4]янв!M26</f>
        <v>0</v>
      </c>
      <c r="M149" s="5">
        <f>[4]янв!N26</f>
        <v>0</v>
      </c>
      <c r="N149" s="5">
        <f>[4]янв!O26</f>
        <v>0</v>
      </c>
      <c r="O149" s="5">
        <f>[4]янв!P26</f>
        <v>0</v>
      </c>
      <c r="P149" s="5"/>
      <c r="Q149" s="5">
        <f>[4]янв!Q26</f>
        <v>0</v>
      </c>
      <c r="R149" s="5">
        <f>[4]янв!R26</f>
        <v>0</v>
      </c>
      <c r="S149" s="35">
        <f t="shared" si="21"/>
        <v>0</v>
      </c>
    </row>
    <row r="150" spans="1:19">
      <c r="A150" s="30" t="s">
        <v>128</v>
      </c>
      <c r="B150" s="3">
        <v>225</v>
      </c>
      <c r="C150" s="3">
        <f t="shared" si="18"/>
        <v>0</v>
      </c>
      <c r="D150" s="5">
        <f>[4]янв!D27</f>
        <v>0</v>
      </c>
      <c r="E150" s="5">
        <f>[4]янв!E27</f>
        <v>0</v>
      </c>
      <c r="F150" s="5">
        <f>[4]янв!F27</f>
        <v>0</v>
      </c>
      <c r="G150" s="5">
        <f>[4]янв!G27</f>
        <v>0</v>
      </c>
      <c r="H150" s="5">
        <f>[4]янв!H27</f>
        <v>0</v>
      </c>
      <c r="I150" s="5">
        <f>[4]янв!I27</f>
        <v>0</v>
      </c>
      <c r="J150" s="5">
        <f>[4]янв!J27</f>
        <v>0</v>
      </c>
      <c r="K150" s="5">
        <f>[4]янв!K27</f>
        <v>0</v>
      </c>
      <c r="L150" s="5">
        <f>[4]янв!M27</f>
        <v>0</v>
      </c>
      <c r="M150" s="5">
        <f>[4]янв!N27</f>
        <v>0</v>
      </c>
      <c r="N150" s="5">
        <f>L150</f>
        <v>0</v>
      </c>
      <c r="O150" s="5"/>
      <c r="P150" s="5"/>
      <c r="Q150" s="5"/>
      <c r="R150" s="5"/>
      <c r="S150" s="35">
        <f t="shared" si="21"/>
        <v>0</v>
      </c>
    </row>
    <row r="151" spans="1:19">
      <c r="A151" s="24" t="s">
        <v>220</v>
      </c>
      <c r="B151" s="3">
        <v>225</v>
      </c>
      <c r="C151" s="3">
        <f t="shared" si="18"/>
        <v>4300</v>
      </c>
      <c r="D151" s="3">
        <f>[4]март!D25</f>
        <v>4300</v>
      </c>
      <c r="E151" s="3">
        <f>[4]март!E25</f>
        <v>0</v>
      </c>
      <c r="F151" s="3">
        <f>[4]март!F25</f>
        <v>0</v>
      </c>
      <c r="G151" s="3">
        <f>[4]март!G25</f>
        <v>0</v>
      </c>
      <c r="H151" s="3">
        <f>[4]март!H25</f>
        <v>0</v>
      </c>
      <c r="I151" s="3">
        <f>[4]март!J25</f>
        <v>0</v>
      </c>
      <c r="J151" s="3">
        <f>[4]март!K25</f>
        <v>0</v>
      </c>
      <c r="K151" s="3">
        <f>[4]март!L25</f>
        <v>0</v>
      </c>
      <c r="L151" s="3">
        <f>[4]март!M25</f>
        <v>0</v>
      </c>
      <c r="M151" s="3">
        <f>[4]март!N25</f>
        <v>0</v>
      </c>
      <c r="N151" s="3">
        <f>[4]март!O25</f>
        <v>0</v>
      </c>
      <c r="O151" s="3">
        <f>[4]март!P25</f>
        <v>0</v>
      </c>
      <c r="P151" s="3"/>
      <c r="Q151" s="3">
        <f>[4]март!Q25</f>
        <v>0</v>
      </c>
      <c r="R151" s="3">
        <f>[4]март!R25</f>
        <v>0</v>
      </c>
      <c r="S151" s="35">
        <f t="shared" si="21"/>
        <v>4300</v>
      </c>
    </row>
    <row r="152" spans="1:19" ht="15">
      <c r="A152" s="31" t="s">
        <v>336</v>
      </c>
      <c r="B152" s="3">
        <v>225</v>
      </c>
      <c r="C152" s="3">
        <f t="shared" si="18"/>
        <v>1300</v>
      </c>
      <c r="D152" s="3">
        <f>[4]март!D26+[4]фев!D27</f>
        <v>1300</v>
      </c>
      <c r="E152" s="3">
        <f>[4]март!E26+[4]фев!E27</f>
        <v>0</v>
      </c>
      <c r="F152" s="3">
        <f>[4]март!F26+[4]фев!F27</f>
        <v>0</v>
      </c>
      <c r="G152" s="3">
        <f>[4]март!G26+[4]фев!G27</f>
        <v>0</v>
      </c>
      <c r="H152" s="3">
        <f>[4]март!H26+[4]фев!H276</f>
        <v>0</v>
      </c>
      <c r="I152" s="3">
        <f>[4]март!I26+[4]фев!I27</f>
        <v>0</v>
      </c>
      <c r="J152" s="3">
        <f>[4]март!J26+[4]фев!J27</f>
        <v>0</v>
      </c>
      <c r="K152" s="3">
        <f>[4]март!K26+[4]фев!K27</f>
        <v>0</v>
      </c>
      <c r="L152" s="3">
        <f>[4]март!M26+[4]фев!M27</f>
        <v>0</v>
      </c>
      <c r="M152" s="3">
        <f>[4]март!N26+[4]фев!N27</f>
        <v>0</v>
      </c>
      <c r="N152" s="3">
        <f>L152</f>
        <v>0</v>
      </c>
      <c r="O152" s="3">
        <f>[4]март!P26+[4]фев!P29</f>
        <v>0</v>
      </c>
      <c r="P152" s="3"/>
      <c r="Q152" s="3">
        <f>[4]март!Q26+[4]фев!Q29</f>
        <v>0</v>
      </c>
      <c r="R152" s="3">
        <f>[4]март!R26+[4]фев!R29</f>
        <v>0</v>
      </c>
      <c r="S152" s="35">
        <f t="shared" si="21"/>
        <v>1300</v>
      </c>
    </row>
    <row r="153" spans="1:19">
      <c r="A153" s="22" t="s">
        <v>221</v>
      </c>
      <c r="B153" s="3">
        <v>225</v>
      </c>
      <c r="C153" s="3">
        <f t="shared" si="18"/>
        <v>0</v>
      </c>
      <c r="D153" s="3">
        <f>[4]март!D24+[4]фев!D28+[4]янв!D42</f>
        <v>0</v>
      </c>
      <c r="E153" s="3">
        <f>[4]март!E24+[4]фев!E28+[4]янв!E42</f>
        <v>0</v>
      </c>
      <c r="F153" s="3">
        <f>[4]март!F24+[4]фев!F28+[4]янв!F42</f>
        <v>0</v>
      </c>
      <c r="G153" s="3">
        <f>[4]март!G24+[4]фев!G28+[4]янв!G42</f>
        <v>0</v>
      </c>
      <c r="H153" s="3">
        <f>[4]март!H24+[4]фев!H26</f>
        <v>0</v>
      </c>
      <c r="I153" s="3">
        <f>[4]март!J24+[4]фев!J28+[4]янв!J42</f>
        <v>0</v>
      </c>
      <c r="J153" s="3">
        <f>[4]март!K24+[4]фев!K28+[4]янв!K42</f>
        <v>0</v>
      </c>
      <c r="K153" s="3">
        <f>[4]март!L24+[4]фев!L28+[4]янв!L42</f>
        <v>0</v>
      </c>
      <c r="L153" s="3">
        <f>[4]март!M24+[4]фев!M28+[4]янв!M42</f>
        <v>0</v>
      </c>
      <c r="M153" s="3">
        <f>[4]март!N24+[4]фев!N28+[4]янв!N42</f>
        <v>0</v>
      </c>
      <c r="N153" s="3">
        <f>[4]март!O24+[4]фев!O28+[4]янв!O42</f>
        <v>0</v>
      </c>
      <c r="O153" s="3">
        <f>[4]март!P24+[4]фев!P28+[4]янв!P42</f>
        <v>0</v>
      </c>
      <c r="P153" s="3"/>
      <c r="Q153" s="3">
        <f>[4]март!Q24+[4]фев!Q28+[4]янв!Q42</f>
        <v>0</v>
      </c>
      <c r="R153" s="3">
        <f>[4]март!R24+[4]фев!R28+[4]янв!R42</f>
        <v>0</v>
      </c>
      <c r="S153" s="35">
        <f>C153+F153+G153+I153+J153+K153+N153+O153++R153+Q153+H153</f>
        <v>0</v>
      </c>
    </row>
    <row r="154" spans="1:19">
      <c r="A154" s="29" t="s">
        <v>337</v>
      </c>
      <c r="B154" s="3">
        <v>226</v>
      </c>
      <c r="C154" s="3">
        <f>D154+E154</f>
        <v>0</v>
      </c>
      <c r="D154" s="3"/>
      <c r="E154" s="3"/>
      <c r="F154" s="3"/>
      <c r="G154" s="3"/>
      <c r="H154" s="3"/>
      <c r="I154" s="3"/>
      <c r="J154" s="3"/>
      <c r="K154" s="3"/>
      <c r="L154" s="3">
        <f>[4]март!M27</f>
        <v>0</v>
      </c>
      <c r="M154" s="3">
        <f>[4]март!N27</f>
        <v>0</v>
      </c>
      <c r="N154" s="3">
        <f>[4]март!O27</f>
        <v>0</v>
      </c>
      <c r="O154" s="3"/>
      <c r="P154" s="3"/>
      <c r="Q154" s="3"/>
      <c r="R154" s="3"/>
      <c r="S154" s="35">
        <f t="shared" si="21"/>
        <v>0</v>
      </c>
    </row>
    <row r="155" spans="1:19">
      <c r="A155" s="24" t="s">
        <v>180</v>
      </c>
      <c r="B155" s="3">
        <v>225</v>
      </c>
      <c r="C155" s="3">
        <f t="shared" si="18"/>
        <v>0</v>
      </c>
      <c r="D155" s="3">
        <f>[4]март!D28+[4]фев!D30+[4]янв!D29</f>
        <v>0</v>
      </c>
      <c r="E155" s="3">
        <f>[4]март!E28+[4]фев!E30+[4]янв!E29</f>
        <v>0</v>
      </c>
      <c r="F155" s="3">
        <f>[4]март!F28+[4]фев!F30+[4]янв!F29</f>
        <v>0</v>
      </c>
      <c r="G155" s="3">
        <f>[4]март!G28+[4]фев!G30+[4]янв!G29</f>
        <v>0</v>
      </c>
      <c r="H155" s="3">
        <f>[4]март!H28+[4]фев!H30+[4]янв!H29</f>
        <v>0</v>
      </c>
      <c r="I155" s="3">
        <f>[4]март!J28+[4]фев!J30+[4]янв!J29</f>
        <v>0</v>
      </c>
      <c r="J155" s="3">
        <f>[4]март!K28+[4]фев!K30+[4]янв!K29</f>
        <v>0</v>
      </c>
      <c r="K155" s="3">
        <f>[4]март!L28+[4]фев!L30+[4]янв!L29</f>
        <v>0</v>
      </c>
      <c r="L155" s="3">
        <f>[4]март!M28+[4]фев!M30+[4]янв!M29</f>
        <v>3500</v>
      </c>
      <c r="M155" s="3">
        <f>[4]март!N28+[4]фев!N30+[4]янв!N29</f>
        <v>0</v>
      </c>
      <c r="N155" s="3">
        <f>[4]март!O28+[4]фев!O30+[4]янв!O29</f>
        <v>3500</v>
      </c>
      <c r="O155" s="3">
        <f>[4]март!P28+[4]фев!P30+[4]янв!P29</f>
        <v>0</v>
      </c>
      <c r="P155" s="3"/>
      <c r="Q155" s="3">
        <f>[4]март!Q28+[4]фев!Q30+[4]янв!Q29</f>
        <v>0</v>
      </c>
      <c r="R155" s="3">
        <f>[4]март!R28+[4]фев!R30+[4]янв!R29</f>
        <v>2850</v>
      </c>
      <c r="S155" s="35">
        <f>C155+F155+G155+I155+J155+K155+N155+O155++R155+Q155+H155</f>
        <v>6350</v>
      </c>
    </row>
    <row r="156" spans="1:19">
      <c r="A156" s="39" t="s">
        <v>84</v>
      </c>
      <c r="B156" s="38">
        <v>226</v>
      </c>
      <c r="C156" s="38">
        <f t="shared" si="18"/>
        <v>217184.45</v>
      </c>
      <c r="D156" s="38">
        <f>SUM(D157:D192)</f>
        <v>217184.45</v>
      </c>
      <c r="E156" s="38">
        <f t="shared" ref="E156:R156" si="26">SUM(E157:E192)</f>
        <v>0</v>
      </c>
      <c r="F156" s="38">
        <f t="shared" si="26"/>
        <v>0</v>
      </c>
      <c r="G156" s="38">
        <f t="shared" si="26"/>
        <v>73482.720000000001</v>
      </c>
      <c r="H156" s="38">
        <f t="shared" si="26"/>
        <v>0</v>
      </c>
      <c r="I156" s="38">
        <f t="shared" si="26"/>
        <v>0</v>
      </c>
      <c r="J156" s="38">
        <f>SUM(J157:J192)</f>
        <v>59481</v>
      </c>
      <c r="K156" s="38">
        <f t="shared" si="26"/>
        <v>79000</v>
      </c>
      <c r="L156" s="38">
        <f t="shared" si="26"/>
        <v>460905.85</v>
      </c>
      <c r="M156" s="38">
        <f t="shared" si="26"/>
        <v>30010.29</v>
      </c>
      <c r="N156" s="38">
        <f t="shared" si="26"/>
        <v>487859.42000000004</v>
      </c>
      <c r="O156" s="38">
        <f t="shared" si="26"/>
        <v>0</v>
      </c>
      <c r="P156" s="38"/>
      <c r="Q156" s="38">
        <f t="shared" si="26"/>
        <v>0</v>
      </c>
      <c r="R156" s="38">
        <f t="shared" si="26"/>
        <v>76224</v>
      </c>
      <c r="S156" s="38">
        <f>C156+F156+G156+I156+J156+K156+N156+O156++R156+Q156+H156</f>
        <v>993231.59000000008</v>
      </c>
    </row>
    <row r="157" spans="1:19">
      <c r="A157" s="22" t="s">
        <v>85</v>
      </c>
      <c r="B157" s="3">
        <v>226</v>
      </c>
      <c r="C157" s="3">
        <f t="shared" si="18"/>
        <v>0</v>
      </c>
      <c r="D157" s="3">
        <f>[4]март!D30+[4]фев!D32+[4]янв!D31</f>
        <v>0</v>
      </c>
      <c r="E157" s="3">
        <f>[4]март!E30+[4]фев!E32+[4]янв!E31</f>
        <v>0</v>
      </c>
      <c r="F157" s="3">
        <f>[4]март!F30+[4]фев!F32+[4]янв!F31</f>
        <v>0</v>
      </c>
      <c r="G157" s="3">
        <f>[4]март!G30+[4]фев!G32+[4]янв!G31</f>
        <v>8084</v>
      </c>
      <c r="H157" s="3"/>
      <c r="I157" s="3">
        <f>[4]март!J30+[4]фев!J32+[4]янв!J31</f>
        <v>0</v>
      </c>
      <c r="J157" s="3">
        <f>[4]март!K30+[4]фев!K32+[4]янв!K31</f>
        <v>0</v>
      </c>
      <c r="K157" s="3">
        <f>[4]март!L30+[4]фев!L32+[4]янв!L31</f>
        <v>0</v>
      </c>
      <c r="L157" s="3">
        <f>[4]март!M30+[4]фев!M32+[4]янв!M31</f>
        <v>0</v>
      </c>
      <c r="M157" s="3">
        <f>[4]март!N30+[4]фев!N32+[4]янв!N31</f>
        <v>0</v>
      </c>
      <c r="N157" s="3">
        <f>[4]март!O30+[4]фев!O32+[4]янв!O31</f>
        <v>0</v>
      </c>
      <c r="O157" s="3">
        <f>[4]март!P30+[4]фев!P32+[4]янв!P31</f>
        <v>0</v>
      </c>
      <c r="P157" s="3"/>
      <c r="Q157" s="3">
        <f>[4]март!Q30+[4]фев!Q32+[4]янв!Q31</f>
        <v>0</v>
      </c>
      <c r="R157" s="3">
        <f>[4]март!R30+[4]фев!R32+[4]янв!R31</f>
        <v>0</v>
      </c>
      <c r="S157" s="35">
        <f t="shared" si="21"/>
        <v>8084</v>
      </c>
    </row>
    <row r="158" spans="1:19">
      <c r="A158" s="22" t="s">
        <v>125</v>
      </c>
      <c r="B158" s="3">
        <v>226</v>
      </c>
      <c r="C158" s="3">
        <f t="shared" si="18"/>
        <v>0</v>
      </c>
      <c r="D158" s="3">
        <f>[4]март!D33+[4]фев!D35+[4]янв!D34</f>
        <v>0</v>
      </c>
      <c r="E158" s="3">
        <f>[4]март!E33+[4]фев!E35+[4]янв!E34</f>
        <v>0</v>
      </c>
      <c r="F158" s="3">
        <f>[4]март!F33+[4]фев!F35+[4]янв!F34</f>
        <v>0</v>
      </c>
      <c r="G158" s="3">
        <f>[4]март!G33+[4]фев!G35+[4]янв!G34</f>
        <v>0</v>
      </c>
      <c r="H158" s="3">
        <f>[4]март!H33+[4]фев!H35+[4]янв!H34</f>
        <v>0</v>
      </c>
      <c r="I158" s="3">
        <f>[4]март!J33+[4]фев!J35+[4]янв!J34</f>
        <v>0</v>
      </c>
      <c r="J158" s="3">
        <f>[4]март!K33+[4]фев!K35+[4]янв!K34</f>
        <v>0</v>
      </c>
      <c r="K158" s="3">
        <f>[4]март!L33+[4]фев!L35+[4]янв!L34</f>
        <v>0</v>
      </c>
      <c r="L158" s="3">
        <f>[4]март!M33+[4]фев!M35+[4]янв!M34</f>
        <v>0</v>
      </c>
      <c r="M158" s="3">
        <f>[4]март!N33+[4]фев!N35+[4]янв!N34</f>
        <v>0</v>
      </c>
      <c r="N158" s="3">
        <f>[4]март!O33+[4]фев!O35+[4]янв!O34</f>
        <v>0</v>
      </c>
      <c r="O158" s="3">
        <f>[4]март!P33+[4]фев!P35+[4]янв!P34</f>
        <v>0</v>
      </c>
      <c r="P158" s="3"/>
      <c r="Q158" s="3">
        <f>[4]март!Q33+[4]фев!Q35+[4]янв!Q34</f>
        <v>0</v>
      </c>
      <c r="R158" s="3">
        <f>[4]март!R33+[4]фев!R35+[4]янв!R34</f>
        <v>54529</v>
      </c>
      <c r="S158" s="35">
        <f t="shared" si="21"/>
        <v>54529</v>
      </c>
    </row>
    <row r="159" spans="1:19">
      <c r="A159" s="22" t="s">
        <v>222</v>
      </c>
      <c r="B159" s="3">
        <v>226</v>
      </c>
      <c r="C159" s="3">
        <f t="shared" si="18"/>
        <v>0</v>
      </c>
      <c r="D159" s="3">
        <f>[4]март!D31+[4]фев!D33</f>
        <v>0</v>
      </c>
      <c r="E159" s="3">
        <f>[4]март!E31+[4]фев!E33</f>
        <v>0</v>
      </c>
      <c r="F159" s="3">
        <f>[4]март!F31+[4]фев!F33</f>
        <v>0</v>
      </c>
      <c r="G159" s="3">
        <f>[4]март!G31+[4]фев!G33</f>
        <v>0</v>
      </c>
      <c r="H159" s="3">
        <f>[4]март!H31+[4]фев!H33</f>
        <v>0</v>
      </c>
      <c r="I159" s="3">
        <f>[4]март!J31+[4]фев!J33</f>
        <v>0</v>
      </c>
      <c r="J159" s="3">
        <f>[4]март!K31+[4]фев!K33</f>
        <v>0</v>
      </c>
      <c r="K159" s="3">
        <f>[4]март!L31+[4]фев!L33</f>
        <v>0</v>
      </c>
      <c r="L159" s="3">
        <f>[4]март!M31+[4]фев!M33</f>
        <v>0</v>
      </c>
      <c r="M159" s="3">
        <f>[4]март!N31+[4]фев!N33</f>
        <v>0</v>
      </c>
      <c r="N159" s="3">
        <f>[4]март!O31+[4]фев!O33</f>
        <v>0</v>
      </c>
      <c r="O159" s="3">
        <f>[4]март!P31+[4]фев!P33</f>
        <v>0</v>
      </c>
      <c r="P159" s="3"/>
      <c r="Q159" s="3">
        <f>[4]март!Q31+[4]фев!Q33</f>
        <v>0</v>
      </c>
      <c r="R159" s="3">
        <f>[4]март!R31+[4]фев!R33</f>
        <v>0</v>
      </c>
      <c r="S159" s="35">
        <f t="shared" si="21"/>
        <v>0</v>
      </c>
    </row>
    <row r="160" spans="1:19">
      <c r="A160" s="22" t="s">
        <v>223</v>
      </c>
      <c r="B160" s="3">
        <v>226</v>
      </c>
      <c r="C160" s="3">
        <f t="shared" si="18"/>
        <v>0</v>
      </c>
      <c r="D160" s="3">
        <f>[4]янв!D33</f>
        <v>0</v>
      </c>
      <c r="E160" s="3">
        <f>[4]март!E32+[4]фев!E34</f>
        <v>0</v>
      </c>
      <c r="F160" s="3">
        <f>[4]март!F32+[4]фев!F34</f>
        <v>0</v>
      </c>
      <c r="G160" s="3">
        <f>[4]март!G32+[4]фев!G34</f>
        <v>0</v>
      </c>
      <c r="H160" s="3">
        <f>[4]март!H32+[4]фев!H34</f>
        <v>0</v>
      </c>
      <c r="I160" s="3">
        <f>[4]март!J32+[4]фев!J34</f>
        <v>0</v>
      </c>
      <c r="J160" s="3">
        <f>[4]март!K32+[4]фев!K34</f>
        <v>0</v>
      </c>
      <c r="K160" s="3">
        <f>[4]март!L32+[4]фев!L34</f>
        <v>0</v>
      </c>
      <c r="L160" s="3">
        <f>[4]март!M32+[4]фев!M34</f>
        <v>0</v>
      </c>
      <c r="M160" s="3">
        <f>[4]март!N32+[4]фев!N34</f>
        <v>0</v>
      </c>
      <c r="N160" s="3">
        <f>[4]март!O32+[4]фев!O34</f>
        <v>0</v>
      </c>
      <c r="O160" s="3">
        <f>[4]март!P32+[4]фев!P34</f>
        <v>0</v>
      </c>
      <c r="P160" s="3"/>
      <c r="Q160" s="3">
        <f>[4]март!Q32+[4]фев!Q34</f>
        <v>0</v>
      </c>
      <c r="R160" s="3">
        <f>[4]март!R32+[4]фев!R34</f>
        <v>0</v>
      </c>
      <c r="S160" s="35">
        <f t="shared" si="21"/>
        <v>0</v>
      </c>
    </row>
    <row r="161" spans="1:19">
      <c r="A161" s="22" t="s">
        <v>86</v>
      </c>
      <c r="B161" s="3">
        <v>226</v>
      </c>
      <c r="C161" s="3">
        <f t="shared" si="18"/>
        <v>0</v>
      </c>
      <c r="D161" s="3">
        <f>[4]март!D35+[4]фев!D37+[4]янв!D36</f>
        <v>0</v>
      </c>
      <c r="E161" s="3">
        <f>[4]март!E35+[4]фев!E37+[4]янв!E36</f>
        <v>0</v>
      </c>
      <c r="F161" s="3">
        <f>[4]март!F35+[4]фев!F37+[4]янв!F36</f>
        <v>0</v>
      </c>
      <c r="G161" s="3">
        <f>[4]март!G35+[4]фев!G37+[4]янв!G36</f>
        <v>0</v>
      </c>
      <c r="H161" s="3"/>
      <c r="I161" s="3">
        <f>[4]март!J35+[4]фев!J37+[4]янв!J36</f>
        <v>0</v>
      </c>
      <c r="J161" s="3">
        <f>[4]март!K35+[4]фев!K37+[4]янв!K36</f>
        <v>0</v>
      </c>
      <c r="K161" s="3">
        <f>[4]март!L35+[4]фев!L37+[4]янв!L36</f>
        <v>0</v>
      </c>
      <c r="L161" s="3">
        <f>[4]март!M35+[4]фев!M37+[4]янв!M36</f>
        <v>0</v>
      </c>
      <c r="M161" s="3">
        <f>[4]март!N35+[4]фев!N37+[4]янв!N36</f>
        <v>0</v>
      </c>
      <c r="N161" s="3">
        <f>[4]март!O35+[4]фев!O37+[4]янв!O36</f>
        <v>0</v>
      </c>
      <c r="O161" s="3">
        <f>[4]март!P35+[4]фев!P37+[4]янв!P36</f>
        <v>0</v>
      </c>
      <c r="P161" s="3"/>
      <c r="Q161" s="3">
        <f>[4]март!Q35+[4]фев!Q37+[4]янв!Q36</f>
        <v>0</v>
      </c>
      <c r="R161" s="3">
        <f>[4]март!R35+[4]фев!R37+[4]янв!R36</f>
        <v>0</v>
      </c>
      <c r="S161" s="35">
        <f t="shared" si="21"/>
        <v>0</v>
      </c>
    </row>
    <row r="162" spans="1:19">
      <c r="A162" s="22" t="s">
        <v>87</v>
      </c>
      <c r="B162" s="3">
        <v>226</v>
      </c>
      <c r="C162" s="3">
        <f t="shared" si="18"/>
        <v>0</v>
      </c>
      <c r="D162" s="3">
        <f>[4]март!D39+[4]фев!D41+[4]янв!D40</f>
        <v>0</v>
      </c>
      <c r="E162" s="3">
        <f>[4]март!E39+[4]фев!E41+[4]янв!E40</f>
        <v>0</v>
      </c>
      <c r="F162" s="3">
        <f>[4]март!F39+[4]фев!F41+[4]янв!F40</f>
        <v>0</v>
      </c>
      <c r="G162" s="3">
        <f>[4]март!G39+[4]фев!G41+[4]янв!G40</f>
        <v>0</v>
      </c>
      <c r="H162" s="3"/>
      <c r="I162" s="3">
        <f>[4]март!J39+[4]фев!J41+[4]янв!J40</f>
        <v>0</v>
      </c>
      <c r="J162" s="3">
        <f>[4]март!K39+[4]фев!K41+[4]янв!K40</f>
        <v>0</v>
      </c>
      <c r="K162" s="3">
        <f>[4]март!L39+[4]фев!L41+[4]янв!L40</f>
        <v>0</v>
      </c>
      <c r="L162" s="3">
        <f>[4]март!M39+[4]фев!M41+[4]янв!M40</f>
        <v>0</v>
      </c>
      <c r="M162" s="3">
        <f>[4]март!N39+[4]фев!N41+[4]янв!N40</f>
        <v>0</v>
      </c>
      <c r="N162" s="3">
        <f>[4]март!O39+[4]фев!O41+[4]янв!O40</f>
        <v>0</v>
      </c>
      <c r="O162" s="3">
        <f>[4]март!P39+[4]фев!P41+[4]янв!P40</f>
        <v>0</v>
      </c>
      <c r="P162" s="3"/>
      <c r="Q162" s="3">
        <f>[4]март!Q39+[4]фев!Q41+[4]янв!Q40</f>
        <v>0</v>
      </c>
      <c r="R162" s="3">
        <f>[4]март!R39+[4]фев!R41+[4]янв!R40</f>
        <v>0</v>
      </c>
      <c r="S162" s="35">
        <f t="shared" si="21"/>
        <v>0</v>
      </c>
    </row>
    <row r="163" spans="1:19">
      <c r="A163" s="22" t="s">
        <v>181</v>
      </c>
      <c r="B163" s="3">
        <v>227</v>
      </c>
      <c r="C163" s="3">
        <f>D163+E163</f>
        <v>0</v>
      </c>
      <c r="D163" s="3">
        <f>[4]март!D40+[4]янв!D41+[4]фев!D42</f>
        <v>0</v>
      </c>
      <c r="E163" s="3">
        <f>[4]март!E40+[4]янв!E41+[4]фев!E42</f>
        <v>0</v>
      </c>
      <c r="F163" s="3">
        <f>[4]март!F40+[4]янв!F41+[4]фев!F42</f>
        <v>0</v>
      </c>
      <c r="G163" s="3">
        <f>[4]март!G40+[4]янв!G41+[4]фев!G42</f>
        <v>0</v>
      </c>
      <c r="H163" s="3">
        <f>[4]март!H40+[4]янв!H41+[4]фев!H42</f>
        <v>0</v>
      </c>
      <c r="I163" s="3">
        <f>[4]март!I40+[4]янв!I41+[4]фев!I42</f>
        <v>0</v>
      </c>
      <c r="J163" s="3">
        <f>[4]фев!K42</f>
        <v>0</v>
      </c>
      <c r="K163" s="3"/>
      <c r="L163" s="3">
        <f>[4]март!M40</f>
        <v>16030</v>
      </c>
      <c r="M163" s="3">
        <f>[4]март!N40+[4]янв!N41</f>
        <v>0</v>
      </c>
      <c r="N163" s="3">
        <f>[4]март!O40+[4]янв!O41</f>
        <v>16030</v>
      </c>
      <c r="O163" s="3">
        <f>[4]март!P40+[4]янв!P41</f>
        <v>0</v>
      </c>
      <c r="P163" s="3"/>
      <c r="Q163" s="3">
        <f>[4]март!Q40+[4]янв!Q41</f>
        <v>0</v>
      </c>
      <c r="R163" s="3">
        <f>[4]март!R40+[4]янв!R41</f>
        <v>0</v>
      </c>
      <c r="S163" s="35">
        <f t="shared" si="21"/>
        <v>16030</v>
      </c>
    </row>
    <row r="164" spans="1:19">
      <c r="A164" s="27" t="s">
        <v>236</v>
      </c>
      <c r="B164" s="3">
        <v>226</v>
      </c>
      <c r="C164" s="3">
        <f t="shared" si="18"/>
        <v>0</v>
      </c>
      <c r="D164" s="3">
        <f>[4]март!D50+[4]фев!D52</f>
        <v>0</v>
      </c>
      <c r="E164" s="3">
        <f>[4]март!E50+[4]фев!E52</f>
        <v>0</v>
      </c>
      <c r="F164" s="3">
        <f>[4]март!F50+[4]фев!F52</f>
        <v>0</v>
      </c>
      <c r="G164" s="3">
        <f>[4]март!G50+[4]фев!G52</f>
        <v>0</v>
      </c>
      <c r="H164" s="3"/>
      <c r="I164" s="3">
        <f>[4]март!J50+[4]фев!J52</f>
        <v>0</v>
      </c>
      <c r="J164" s="3">
        <f>[4]март!K50+[4]фев!K52</f>
        <v>0</v>
      </c>
      <c r="K164" s="3">
        <f>[4]март!L50+[4]фев!L52</f>
        <v>0</v>
      </c>
      <c r="L164" s="3">
        <f>[4]март!M50+[4]фев!M52</f>
        <v>0</v>
      </c>
      <c r="M164" s="3">
        <f>[4]март!N50+[4]фев!N52</f>
        <v>0</v>
      </c>
      <c r="N164" s="3">
        <f>[4]март!O50+[4]фев!O52</f>
        <v>0</v>
      </c>
      <c r="O164" s="3">
        <f>[4]март!P50+[4]фев!P52</f>
        <v>0</v>
      </c>
      <c r="P164" s="3"/>
      <c r="Q164" s="3">
        <f>[4]март!Q50+[4]фев!Q52</f>
        <v>0</v>
      </c>
      <c r="R164" s="3">
        <f>[4]янв!R52</f>
        <v>0</v>
      </c>
      <c r="S164" s="35">
        <f t="shared" si="21"/>
        <v>0</v>
      </c>
    </row>
    <row r="165" spans="1:19">
      <c r="A165" s="27" t="s">
        <v>357</v>
      </c>
      <c r="B165" s="3">
        <v>226</v>
      </c>
      <c r="C165" s="3">
        <f t="shared" si="18"/>
        <v>85000</v>
      </c>
      <c r="D165" s="3">
        <f>[4]фев!D55</f>
        <v>85000</v>
      </c>
      <c r="E165" s="3">
        <f>[4]март!E57+[4]янв!E58</f>
        <v>0</v>
      </c>
      <c r="F165" s="3">
        <f>[4]март!F57+[4]янв!F58</f>
        <v>0</v>
      </c>
      <c r="G165" s="3">
        <f>[4]март!G57+[4]янв!G58</f>
        <v>400</v>
      </c>
      <c r="H165" s="3">
        <f>[4]март!H57+[4]янв!H58</f>
        <v>0</v>
      </c>
      <c r="I165" s="3">
        <f>[4]март!J57+[4]янв!J58</f>
        <v>0</v>
      </c>
      <c r="J165" s="3">
        <f>[4]март!K57+[4]янв!K58</f>
        <v>0</v>
      </c>
      <c r="K165" s="3">
        <f>[4]март!L57+[4]янв!L58</f>
        <v>0</v>
      </c>
      <c r="L165" s="3">
        <f>[4]март!M57+[4]янв!M58</f>
        <v>0</v>
      </c>
      <c r="M165" s="3">
        <f>[4]март!N57+[4]янв!N58</f>
        <v>0</v>
      </c>
      <c r="N165" s="3">
        <f>[4]март!O57+[4]янв!O58</f>
        <v>0</v>
      </c>
      <c r="O165" s="3">
        <f>[4]март!P57+[4]янв!P58</f>
        <v>0</v>
      </c>
      <c r="P165" s="3"/>
      <c r="Q165" s="3">
        <f>[4]март!Q57+[4]янв!Q58</f>
        <v>0</v>
      </c>
      <c r="R165" s="3">
        <f>[4]март!R57+[4]янв!R58</f>
        <v>0</v>
      </c>
      <c r="S165" s="35">
        <f t="shared" si="21"/>
        <v>85400</v>
      </c>
    </row>
    <row r="166" spans="1:19">
      <c r="A166" s="22" t="s">
        <v>89</v>
      </c>
      <c r="B166" s="3">
        <v>226</v>
      </c>
      <c r="C166" s="3">
        <f>D166+E166</f>
        <v>60010</v>
      </c>
      <c r="D166" s="3">
        <f>[4]март!D54+[4]фев!D56+[4]янв!D55</f>
        <v>60010</v>
      </c>
      <c r="E166" s="3">
        <f>[4]март!E54+[4]фев!E56+[4]янв!E55</f>
        <v>0</v>
      </c>
      <c r="F166" s="3">
        <f>[4]март!F54+[4]фев!F56+[4]янв!F55</f>
        <v>0</v>
      </c>
      <c r="G166" s="3">
        <f>[4]март!G54+[4]фев!G56+[4]янв!G55</f>
        <v>61292</v>
      </c>
      <c r="H166" s="3">
        <f>[4]фев!H56</f>
        <v>0</v>
      </c>
      <c r="I166" s="3">
        <f>[4]март!J54+[4]фев!J56+[4]янв!J55</f>
        <v>0</v>
      </c>
      <c r="J166" s="3">
        <f>[4]март!K54+[4]фев!K56+[4]янв!K55</f>
        <v>50881</v>
      </c>
      <c r="K166" s="3">
        <f>[4]март!L54+[4]фев!L56+[4]янв!L55</f>
        <v>0</v>
      </c>
      <c r="L166" s="3">
        <f>[4]март!M54+[4]фев!M56+[4]янв!M55</f>
        <v>49162</v>
      </c>
      <c r="M166" s="3">
        <f>[4]март!N54+[4]фев!N56+[4]янв!N55</f>
        <v>16000</v>
      </c>
      <c r="N166" s="3">
        <f>[4]март!O54+[4]фев!O56+[4]янв!O55</f>
        <v>65162</v>
      </c>
      <c r="O166" s="3">
        <f>[4]март!P54+[4]фев!P56+[4]янв!P55</f>
        <v>0</v>
      </c>
      <c r="P166" s="3"/>
      <c r="Q166" s="3">
        <f>[4]март!Q54+[4]фев!Q56+[4]янв!Q55</f>
        <v>0</v>
      </c>
      <c r="R166" s="3">
        <f>[4]март!R54+[4]фев!R56+[4]янв!R55</f>
        <v>21695</v>
      </c>
      <c r="S166" s="35">
        <f>C166+F166+G166+I166+J166+K166+N166+O166++R166+Q166+H166</f>
        <v>259040</v>
      </c>
    </row>
    <row r="167" spans="1:19">
      <c r="A167" s="22" t="s">
        <v>358</v>
      </c>
      <c r="B167" s="3">
        <v>226</v>
      </c>
      <c r="C167" s="3">
        <f>D167+E167</f>
        <v>7000</v>
      </c>
      <c r="D167" s="3">
        <f>[4]март!D42+[4]фев!D44</f>
        <v>7000</v>
      </c>
      <c r="E167" s="3">
        <f>[4]март!E42+[4]фев!E44</f>
        <v>0</v>
      </c>
      <c r="F167" s="3">
        <f>[4]март!F42+[4]фев!F44</f>
        <v>0</v>
      </c>
      <c r="G167" s="3">
        <f>[4]март!G42+[4]фев!G44</f>
        <v>0</v>
      </c>
      <c r="H167" s="3"/>
      <c r="I167" s="3">
        <f>[4]март!J42+[4]фев!J44</f>
        <v>0</v>
      </c>
      <c r="J167" s="3">
        <f>[4]март!K42+[4]фев!K44</f>
        <v>0</v>
      </c>
      <c r="K167" s="3">
        <f>[4]март!L42+[4]фев!L44</f>
        <v>0</v>
      </c>
      <c r="L167" s="3">
        <f>[4]март!M42+[4]фев!M44</f>
        <v>0</v>
      </c>
      <c r="M167" s="3">
        <f>[4]март!N42+[4]фев!N44</f>
        <v>0</v>
      </c>
      <c r="N167" s="3">
        <f>[4]март!O42+[4]фев!O44</f>
        <v>0</v>
      </c>
      <c r="O167" s="3">
        <f>[4]март!P42+[4]фев!P44</f>
        <v>0</v>
      </c>
      <c r="P167" s="3"/>
      <c r="Q167" s="3">
        <f>[4]март!Q42+[4]фев!Q44</f>
        <v>0</v>
      </c>
      <c r="R167" s="3">
        <f>[4]март!R42+[4]фев!R44</f>
        <v>0</v>
      </c>
      <c r="S167" s="35">
        <f t="shared" si="21"/>
        <v>7000</v>
      </c>
    </row>
    <row r="168" spans="1:19">
      <c r="A168" s="22" t="s">
        <v>88</v>
      </c>
      <c r="B168" s="3">
        <v>226</v>
      </c>
      <c r="C168" s="3">
        <f t="shared" si="18"/>
        <v>6947.1</v>
      </c>
      <c r="D168" s="3">
        <f>[4]март!D52+[4]фев!D54+[4]янв!D53</f>
        <v>6947.1</v>
      </c>
      <c r="E168" s="3">
        <f>[4]фев!E54+[4]янв!E53</f>
        <v>0</v>
      </c>
      <c r="F168" s="3">
        <f>[4]фев!F54+[4]янв!F53</f>
        <v>0</v>
      </c>
      <c r="G168" s="3">
        <f>[4]фев!G54+[4]янв!G53</f>
        <v>3706.72</v>
      </c>
      <c r="H168" s="3">
        <f>[4]фев!H54+[4]янв!H53</f>
        <v>0</v>
      </c>
      <c r="I168" s="3">
        <f>[4]фев!J54+[4]янв!J53</f>
        <v>0</v>
      </c>
      <c r="J168" s="3">
        <f>[4]фев!K54+[4]янв!K53</f>
        <v>0</v>
      </c>
      <c r="K168" s="3">
        <f>[4]фев!L54+[4]янв!L53</f>
        <v>0</v>
      </c>
      <c r="L168" s="20">
        <f>[4]фев!M54+[4]янв!M53+[4]март!M52</f>
        <v>3056.72</v>
      </c>
      <c r="M168" s="3">
        <f>[4]фев!N54+[4]янв!N53</f>
        <v>0</v>
      </c>
      <c r="N168" s="3">
        <f>[4]фев!O54+[4]янв!O53</f>
        <v>0</v>
      </c>
      <c r="O168" s="3">
        <f>[4]фев!P54+[4]янв!P53</f>
        <v>0</v>
      </c>
      <c r="P168" s="3"/>
      <c r="Q168" s="3">
        <f>[4]фев!Q54+[4]янв!Q53</f>
        <v>0</v>
      </c>
      <c r="R168" s="3">
        <f>[4]фев!R54+[4]янв!R53+[4]март!R52</f>
        <v>0</v>
      </c>
      <c r="S168" s="35">
        <f t="shared" si="21"/>
        <v>10653.82</v>
      </c>
    </row>
    <row r="169" spans="1:19">
      <c r="A169" s="27" t="s">
        <v>338</v>
      </c>
      <c r="B169" s="3">
        <v>226</v>
      </c>
      <c r="C169" s="3">
        <f t="shared" si="18"/>
        <v>0</v>
      </c>
      <c r="D169" s="3">
        <f>[4]фев!D43</f>
        <v>0</v>
      </c>
      <c r="E169" s="3">
        <f>[4]март!E38+[4]фев!E40+[4]янв!E39</f>
        <v>0</v>
      </c>
      <c r="F169" s="3">
        <f>[4]март!F38+[4]фев!F40+[4]янв!F39</f>
        <v>0</v>
      </c>
      <c r="G169" s="3">
        <f>[4]март!G38+[4]фев!G40+[4]янв!G39</f>
        <v>0</v>
      </c>
      <c r="H169" s="3"/>
      <c r="I169" s="3">
        <f>[4]март!J38+[4]фев!J40+[4]янв!J39</f>
        <v>0</v>
      </c>
      <c r="J169" s="3">
        <f>[4]март!K38+[4]фев!K40+[4]янв!K39</f>
        <v>0</v>
      </c>
      <c r="K169" s="3">
        <f>[4]март!L38+[4]фев!L40+[4]янв!L39</f>
        <v>0</v>
      </c>
      <c r="L169" s="3">
        <f>[4]март!M38+[4]фев!M40+[4]янв!M39</f>
        <v>0</v>
      </c>
      <c r="M169" s="3">
        <f>[4]март!N38+[4]фев!N40+[4]янв!N39</f>
        <v>0</v>
      </c>
      <c r="N169" s="3">
        <f>[4]март!O38+[4]фев!O40+[4]янв!O39</f>
        <v>0</v>
      </c>
      <c r="O169" s="3">
        <f>[4]март!P38+[4]фев!P40+[4]янв!P39</f>
        <v>0</v>
      </c>
      <c r="P169" s="3"/>
      <c r="Q169" s="3">
        <f>[4]март!Q38+[4]фев!Q40+[4]янв!Q39</f>
        <v>0</v>
      </c>
      <c r="R169" s="3">
        <f>[4]март!R38+[4]фев!R40+[4]янв!R39</f>
        <v>0</v>
      </c>
      <c r="S169" s="35">
        <f t="shared" si="21"/>
        <v>0</v>
      </c>
    </row>
    <row r="170" spans="1:19">
      <c r="A170" s="22" t="s">
        <v>339</v>
      </c>
      <c r="B170" s="3">
        <v>226</v>
      </c>
      <c r="C170" s="3">
        <f t="shared" si="18"/>
        <v>26902.07</v>
      </c>
      <c r="D170" s="3">
        <f>[4]янв!D39+[4]фев!D39+[4]март!D37</f>
        <v>26902.07</v>
      </c>
      <c r="E170" s="3">
        <f>[4]март!E37+[4]фев!E39+[4]янв!E38</f>
        <v>0</v>
      </c>
      <c r="F170" s="3">
        <f>[4]март!F37+[4]фев!F39+[4]янв!F38</f>
        <v>0</v>
      </c>
      <c r="G170" s="3">
        <f>[4]март!G37+[4]фев!G39+[4]янв!G38</f>
        <v>0</v>
      </c>
      <c r="H170" s="3"/>
      <c r="I170" s="3">
        <f>[4]март!J37+[4]фев!J39+[4]янв!J38</f>
        <v>0</v>
      </c>
      <c r="J170" s="3">
        <f>[4]март!K37+[4]фев!K39+[4]янв!K38</f>
        <v>0</v>
      </c>
      <c r="K170" s="3">
        <f>[4]март!L37+[4]фев!L39+[4]янв!L38</f>
        <v>0</v>
      </c>
      <c r="L170" s="3">
        <f>[4]март!M37+[4]фев!M39+[4]янв!M38</f>
        <v>0</v>
      </c>
      <c r="M170" s="3">
        <f>[4]март!N37+[4]фев!N39+[4]янв!N38</f>
        <v>0</v>
      </c>
      <c r="N170" s="3">
        <f>[4]март!O37+[4]фев!O39+[4]янв!O38</f>
        <v>0</v>
      </c>
      <c r="O170" s="3">
        <f>[4]март!P37+[4]фев!P39+[4]янв!P38</f>
        <v>0</v>
      </c>
      <c r="P170" s="3"/>
      <c r="Q170" s="3">
        <f>[4]март!Q37+[4]фев!Q39+[4]янв!Q38</f>
        <v>0</v>
      </c>
      <c r="R170" s="3">
        <f>[4]март!R37+[4]фев!R39+[4]янв!R38</f>
        <v>0</v>
      </c>
      <c r="S170" s="35">
        <f t="shared" si="21"/>
        <v>26902.07</v>
      </c>
    </row>
    <row r="171" spans="1:19">
      <c r="A171" s="27" t="s">
        <v>237</v>
      </c>
      <c r="B171" s="3">
        <v>226</v>
      </c>
      <c r="C171" s="3">
        <f t="shared" si="18"/>
        <v>0</v>
      </c>
      <c r="D171" s="3">
        <f>[4]фев!D65</f>
        <v>0</v>
      </c>
      <c r="E171" s="3">
        <f>[4]март!E41</f>
        <v>0</v>
      </c>
      <c r="F171" s="3">
        <f>[4]март!F41</f>
        <v>0</v>
      </c>
      <c r="G171" s="3">
        <f>[4]март!G41</f>
        <v>0</v>
      </c>
      <c r="H171" s="3"/>
      <c r="I171" s="3">
        <f>[4]март!J41</f>
        <v>0</v>
      </c>
      <c r="J171" s="3">
        <f>[4]март!K41</f>
        <v>0</v>
      </c>
      <c r="K171" s="3">
        <f>[4]март!L41</f>
        <v>0</v>
      </c>
      <c r="L171" s="3">
        <f>[4]март!M41</f>
        <v>0</v>
      </c>
      <c r="M171" s="3">
        <f>[4]март!N41</f>
        <v>0</v>
      </c>
      <c r="N171" s="3">
        <f>[4]март!O41</f>
        <v>0</v>
      </c>
      <c r="O171" s="3">
        <f>[4]март!P41</f>
        <v>0</v>
      </c>
      <c r="P171" s="3"/>
      <c r="Q171" s="3">
        <f>[4]март!Q41</f>
        <v>0</v>
      </c>
      <c r="R171" s="3">
        <f>[4]март!R41</f>
        <v>0</v>
      </c>
      <c r="S171" s="35">
        <f t="shared" si="21"/>
        <v>0</v>
      </c>
    </row>
    <row r="172" spans="1:19">
      <c r="A172" s="22" t="s">
        <v>90</v>
      </c>
      <c r="B172" s="3">
        <v>226</v>
      </c>
      <c r="C172" s="3">
        <f t="shared" si="18"/>
        <v>23365.279999999999</v>
      </c>
      <c r="D172" s="3">
        <f>[4]март!D58+[4]фев!D60+[4]янв!D59</f>
        <v>23365.279999999999</v>
      </c>
      <c r="E172" s="3">
        <f>[4]март!E58+[4]фев!E60+[4]янв!E59</f>
        <v>0</v>
      </c>
      <c r="F172" s="3">
        <f>[4]март!F58+[4]фев!F60+[4]янв!F59</f>
        <v>0</v>
      </c>
      <c r="G172" s="3">
        <f>[4]март!G58+[4]фев!G60+[4]янв!G59</f>
        <v>0</v>
      </c>
      <c r="H172" s="3">
        <f>[4]март!H58+[4]фев!H60+[4]янв!H59</f>
        <v>0</v>
      </c>
      <c r="I172" s="3">
        <f>[4]март!J58+[4]фев!J60+[4]янв!J59</f>
        <v>0</v>
      </c>
      <c r="J172" s="3">
        <f>[4]март!K58+[4]фев!K60+[4]янв!K59</f>
        <v>0</v>
      </c>
      <c r="K172" s="3">
        <f>[4]март!L58+[4]фев!L60+[4]янв!L59</f>
        <v>0</v>
      </c>
      <c r="L172" s="3">
        <f>[4]март!M58+[4]фев!M60+[4]янв!M59</f>
        <v>274197.13</v>
      </c>
      <c r="M172" s="3">
        <f>[4]март!N58+[4]фев!N60+[4]янв!N59</f>
        <v>10450.290000000001</v>
      </c>
      <c r="N172" s="3">
        <f>[4]март!O58+[4]фев!O60+[4]янв!O59</f>
        <v>284647.42000000004</v>
      </c>
      <c r="O172" s="3">
        <f>[4]март!P58+[4]фев!P60+[4]янв!P59</f>
        <v>0</v>
      </c>
      <c r="P172" s="3"/>
      <c r="Q172" s="3">
        <f>[4]март!Q58+[4]фев!Q60+[4]янв!Q59</f>
        <v>0</v>
      </c>
      <c r="R172" s="3">
        <f>[4]март!R58+[4]фев!R60+[4]янв!R59</f>
        <v>0</v>
      </c>
      <c r="S172" s="35">
        <f t="shared" si="21"/>
        <v>308012.70000000007</v>
      </c>
    </row>
    <row r="173" spans="1:19">
      <c r="A173" s="22" t="s">
        <v>224</v>
      </c>
      <c r="B173" s="3">
        <v>226</v>
      </c>
      <c r="C173" s="3">
        <f t="shared" si="18"/>
        <v>0</v>
      </c>
      <c r="D173" s="3">
        <f>[4]март!D59</f>
        <v>0</v>
      </c>
      <c r="E173" s="3">
        <f>[4]март!E59</f>
        <v>0</v>
      </c>
      <c r="F173" s="3">
        <f>[4]март!F59</f>
        <v>0</v>
      </c>
      <c r="G173" s="3">
        <f>[4]март!G59</f>
        <v>0</v>
      </c>
      <c r="H173" s="3">
        <f>[4]март!H59</f>
        <v>0</v>
      </c>
      <c r="I173" s="3">
        <f>[4]март!J59</f>
        <v>0</v>
      </c>
      <c r="J173" s="3">
        <f>[4]март!K59</f>
        <v>0</v>
      </c>
      <c r="K173" s="3">
        <f>[4]март!L59</f>
        <v>0</v>
      </c>
      <c r="L173" s="3">
        <f>[4]март!M59</f>
        <v>0</v>
      </c>
      <c r="M173" s="3">
        <f>[4]март!N59</f>
        <v>0</v>
      </c>
      <c r="N173" s="3">
        <f>[4]март!O59</f>
        <v>0</v>
      </c>
      <c r="O173" s="3">
        <f>[4]март!P59</f>
        <v>0</v>
      </c>
      <c r="P173" s="3"/>
      <c r="Q173" s="3">
        <f>[4]март!Q59</f>
        <v>0</v>
      </c>
      <c r="R173" s="3">
        <f>[4]март!R59</f>
        <v>0</v>
      </c>
      <c r="S173" s="35">
        <f t="shared" si="21"/>
        <v>0</v>
      </c>
    </row>
    <row r="174" spans="1:19">
      <c r="A174" s="22" t="s">
        <v>225</v>
      </c>
      <c r="B174" s="3">
        <v>226</v>
      </c>
      <c r="C174" s="3">
        <f t="shared" si="18"/>
        <v>0</v>
      </c>
      <c r="D174" s="3">
        <f>[4]март!D63</f>
        <v>0</v>
      </c>
      <c r="E174" s="3">
        <f>[4]март!E63</f>
        <v>0</v>
      </c>
      <c r="F174" s="3">
        <f>[4]март!F63</f>
        <v>0</v>
      </c>
      <c r="G174" s="3">
        <f>[4]март!G63</f>
        <v>0</v>
      </c>
      <c r="H174" s="3">
        <f>[4]март!H63</f>
        <v>0</v>
      </c>
      <c r="I174" s="3">
        <f>[4]март!J63</f>
        <v>0</v>
      </c>
      <c r="J174" s="3">
        <f>[4]март!K63</f>
        <v>0</v>
      </c>
      <c r="K174" s="3">
        <f>[4]март!L63</f>
        <v>0</v>
      </c>
      <c r="L174" s="3">
        <f>[4]март!M63</f>
        <v>0</v>
      </c>
      <c r="M174" s="3">
        <f>[4]март!N63</f>
        <v>0</v>
      </c>
      <c r="N174" s="3">
        <f>[4]март!O63</f>
        <v>0</v>
      </c>
      <c r="O174" s="3">
        <f>[4]март!P63</f>
        <v>0</v>
      </c>
      <c r="P174" s="3"/>
      <c r="Q174" s="3">
        <f>[4]март!Q63</f>
        <v>0</v>
      </c>
      <c r="R174" s="3">
        <f>[4]март!R63</f>
        <v>0</v>
      </c>
      <c r="S174" s="35">
        <f t="shared" si="21"/>
        <v>0</v>
      </c>
    </row>
    <row r="175" spans="1:19">
      <c r="A175" s="22" t="s">
        <v>126</v>
      </c>
      <c r="B175" s="3">
        <v>226</v>
      </c>
      <c r="C175" s="3">
        <f t="shared" si="18"/>
        <v>0</v>
      </c>
      <c r="D175" s="3">
        <f>[4]март!D43+[4]фев!D45</f>
        <v>0</v>
      </c>
      <c r="E175" s="3">
        <f>[4]март!E43+[4]фев!E45</f>
        <v>0</v>
      </c>
      <c r="F175" s="3">
        <f>[4]март!F43+[4]фев!F45</f>
        <v>0</v>
      </c>
      <c r="G175" s="3">
        <f>[4]март!G43+[4]фев!G45</f>
        <v>0</v>
      </c>
      <c r="H175" s="3"/>
      <c r="I175" s="3">
        <f>[4]март!J43+[4]фев!J45</f>
        <v>0</v>
      </c>
      <c r="J175" s="3">
        <f>[4]март!K43+[4]фев!K45</f>
        <v>0</v>
      </c>
      <c r="K175" s="3">
        <f>[4]март!L43+[4]фев!L45</f>
        <v>0</v>
      </c>
      <c r="L175" s="3">
        <f>[4]март!M43+[4]фев!M45</f>
        <v>0</v>
      </c>
      <c r="M175" s="3">
        <f>[4]март!N43+[4]фев!N45</f>
        <v>0</v>
      </c>
      <c r="N175" s="3">
        <f>[4]март!O43+[4]фев!O45</f>
        <v>0</v>
      </c>
      <c r="O175" s="3">
        <f>[4]март!P43+[4]фев!P45</f>
        <v>0</v>
      </c>
      <c r="P175" s="3"/>
      <c r="Q175" s="3">
        <f>[4]март!Q43+[4]фев!Q45</f>
        <v>0</v>
      </c>
      <c r="R175" s="3">
        <f>[4]март!R43+[4]фев!R45</f>
        <v>0</v>
      </c>
      <c r="S175" s="35">
        <f t="shared" si="21"/>
        <v>0</v>
      </c>
    </row>
    <row r="176" spans="1:19">
      <c r="A176" s="22" t="s">
        <v>182</v>
      </c>
      <c r="B176" s="3">
        <v>226</v>
      </c>
      <c r="C176" s="3">
        <f t="shared" si="18"/>
        <v>0</v>
      </c>
      <c r="D176" s="3">
        <f>[4]фев!D46</f>
        <v>0</v>
      </c>
      <c r="E176" s="3">
        <f>[4]фев!E46</f>
        <v>0</v>
      </c>
      <c r="F176" s="3">
        <f>[4]фев!F46</f>
        <v>0</v>
      </c>
      <c r="G176" s="3">
        <f>[4]фев!G46</f>
        <v>0</v>
      </c>
      <c r="H176" s="3"/>
      <c r="I176" s="3">
        <f>[4]фев!J46</f>
        <v>0</v>
      </c>
      <c r="J176" s="3">
        <f>[4]фев!K46</f>
        <v>0</v>
      </c>
      <c r="K176" s="3">
        <f>[4]фев!L46</f>
        <v>0</v>
      </c>
      <c r="L176" s="3">
        <f>[4]фев!M46</f>
        <v>0</v>
      </c>
      <c r="M176" s="3">
        <f>[4]фев!N46</f>
        <v>0</v>
      </c>
      <c r="N176" s="3">
        <f>[4]фев!O46</f>
        <v>0</v>
      </c>
      <c r="O176" s="3">
        <f>[4]фев!P46</f>
        <v>0</v>
      </c>
      <c r="P176" s="3"/>
      <c r="Q176" s="3">
        <f>[4]фев!Q46</f>
        <v>0</v>
      </c>
      <c r="R176" s="3">
        <f>[4]фев!R46</f>
        <v>0</v>
      </c>
      <c r="S176" s="35">
        <f t="shared" si="21"/>
        <v>0</v>
      </c>
    </row>
    <row r="177" spans="1:19">
      <c r="A177" s="22" t="s">
        <v>91</v>
      </c>
      <c r="B177" s="3">
        <v>226</v>
      </c>
      <c r="C177" s="3">
        <f t="shared" si="18"/>
        <v>0</v>
      </c>
      <c r="D177" s="3"/>
      <c r="E177" s="3"/>
      <c r="F177" s="3"/>
      <c r="G177" s="3"/>
      <c r="H177" s="3"/>
      <c r="I177" s="3"/>
      <c r="J177" s="3"/>
      <c r="K177" s="3"/>
      <c r="L177" s="3">
        <f>[4]янв!K44+[4]фев!K44+[4]март!K42</f>
        <v>0</v>
      </c>
      <c r="M177" s="3"/>
      <c r="N177" s="3">
        <f>L177+M177</f>
        <v>0</v>
      </c>
      <c r="O177" s="3"/>
      <c r="P177" s="3"/>
      <c r="Q177" s="3"/>
      <c r="R177" s="3"/>
      <c r="S177" s="35">
        <f t="shared" si="21"/>
        <v>0</v>
      </c>
    </row>
    <row r="178" spans="1:19">
      <c r="A178" s="22" t="s">
        <v>127</v>
      </c>
      <c r="B178" s="3">
        <v>226</v>
      </c>
      <c r="C178" s="3">
        <f t="shared" si="18"/>
        <v>0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>
        <f>L178+M178</f>
        <v>0</v>
      </c>
      <c r="O178" s="3"/>
      <c r="P178" s="3"/>
      <c r="Q178" s="3"/>
      <c r="R178" s="3"/>
      <c r="S178" s="35">
        <f t="shared" si="21"/>
        <v>0</v>
      </c>
    </row>
    <row r="179" spans="1:19">
      <c r="A179" s="22" t="s">
        <v>128</v>
      </c>
      <c r="B179" s="3">
        <v>226</v>
      </c>
      <c r="C179" s="3">
        <f t="shared" si="18"/>
        <v>0</v>
      </c>
      <c r="D179" s="3">
        <f>[4]янв!D60+[4]март!D65</f>
        <v>0</v>
      </c>
      <c r="E179" s="3">
        <f>[4]янв!E60</f>
        <v>0</v>
      </c>
      <c r="F179" s="3">
        <f>[4]янв!F60</f>
        <v>0</v>
      </c>
      <c r="G179" s="3">
        <f>[4]янв!G60</f>
        <v>0</v>
      </c>
      <c r="H179" s="3">
        <f>[4]янв!H60</f>
        <v>0</v>
      </c>
      <c r="I179" s="3">
        <f>[4]янв!J60</f>
        <v>0</v>
      </c>
      <c r="J179" s="3">
        <f>[4]янв!K60</f>
        <v>0</v>
      </c>
      <c r="K179" s="3">
        <f>[4]янв!L60</f>
        <v>0</v>
      </c>
      <c r="L179" s="3">
        <f>[4]янв!M60+[4]фев!M67+[4]март!M65</f>
        <v>0</v>
      </c>
      <c r="M179" s="3">
        <f>[4]янв!N60</f>
        <v>0</v>
      </c>
      <c r="N179" s="3">
        <f>[4]янв!O60+[4]фев!O67+[4]март!O65</f>
        <v>0</v>
      </c>
      <c r="O179" s="3">
        <f>[4]янв!P60</f>
        <v>0</v>
      </c>
      <c r="P179" s="3"/>
      <c r="Q179" s="3">
        <f>[4]янв!Q60</f>
        <v>0</v>
      </c>
      <c r="R179" s="3">
        <f>[4]март!R65</f>
        <v>0</v>
      </c>
      <c r="S179" s="35">
        <f t="shared" si="21"/>
        <v>0</v>
      </c>
    </row>
    <row r="180" spans="1:19">
      <c r="A180" s="22" t="s">
        <v>92</v>
      </c>
      <c r="B180" s="3">
        <v>226</v>
      </c>
      <c r="C180" s="3">
        <f t="shared" si="18"/>
        <v>0</v>
      </c>
      <c r="D180" s="3">
        <f>[4]янв!D47+[4]фев!D47+[4]март!D45</f>
        <v>0</v>
      </c>
      <c r="E180" s="3"/>
      <c r="F180" s="3"/>
      <c r="G180" s="3"/>
      <c r="H180" s="3"/>
      <c r="I180" s="3"/>
      <c r="J180" s="3"/>
      <c r="K180" s="3"/>
      <c r="L180" s="3">
        <f>[4]янв!K47+[4]фев!K47+[4]март!K45</f>
        <v>0</v>
      </c>
      <c r="M180" s="3"/>
      <c r="N180" s="3">
        <f>L180+M180</f>
        <v>0</v>
      </c>
      <c r="O180" s="3"/>
      <c r="P180" s="3"/>
      <c r="Q180" s="3"/>
      <c r="R180" s="3"/>
      <c r="S180" s="35">
        <f t="shared" si="21"/>
        <v>0</v>
      </c>
    </row>
    <row r="181" spans="1:19">
      <c r="A181" s="27" t="s">
        <v>340</v>
      </c>
      <c r="B181" s="3">
        <v>226</v>
      </c>
      <c r="C181" s="3">
        <f t="shared" si="18"/>
        <v>0</v>
      </c>
      <c r="D181" s="3">
        <f>[4]март!D56+[4]фев!D58</f>
        <v>0</v>
      </c>
      <c r="E181" s="3">
        <f>[4]март!E56+[4]фев!E58</f>
        <v>0</v>
      </c>
      <c r="F181" s="3">
        <f>[4]март!F56+[4]фев!F58</f>
        <v>0</v>
      </c>
      <c r="G181" s="3">
        <f>[4]март!G56+[4]фев!G58</f>
        <v>0</v>
      </c>
      <c r="H181" s="3"/>
      <c r="I181" s="3"/>
      <c r="J181" s="3"/>
      <c r="K181" s="3"/>
      <c r="L181" s="3">
        <f>[4]янв!K48+[4]фев!K48+[4]март!K46</f>
        <v>0</v>
      </c>
      <c r="M181" s="3"/>
      <c r="N181" s="3">
        <f>L181+M181</f>
        <v>0</v>
      </c>
      <c r="O181" s="3"/>
      <c r="P181" s="3"/>
      <c r="Q181" s="3"/>
      <c r="R181" s="3">
        <f>[4]март!R56+[4]фев!R58</f>
        <v>0</v>
      </c>
      <c r="S181" s="35">
        <f t="shared" si="21"/>
        <v>0</v>
      </c>
    </row>
    <row r="182" spans="1:19">
      <c r="A182" s="22" t="s">
        <v>129</v>
      </c>
      <c r="B182" s="3">
        <v>226</v>
      </c>
      <c r="C182" s="3">
        <f t="shared" si="18"/>
        <v>0</v>
      </c>
      <c r="D182" s="3">
        <f>[4]март!D47</f>
        <v>0</v>
      </c>
      <c r="E182" s="3">
        <f>[4]фев!E49</f>
        <v>0</v>
      </c>
      <c r="F182" s="3">
        <f>[4]фев!F49</f>
        <v>0</v>
      </c>
      <c r="G182" s="3">
        <f>[4]фев!G49</f>
        <v>0</v>
      </c>
      <c r="H182" s="3"/>
      <c r="I182" s="3">
        <f>[4]фев!J49</f>
        <v>0</v>
      </c>
      <c r="J182" s="3">
        <f>[4]фев!K49</f>
        <v>0</v>
      </c>
      <c r="K182" s="3">
        <f>[4]фев!L49</f>
        <v>0</v>
      </c>
      <c r="L182" s="3">
        <f>[4]фев!M49</f>
        <v>0</v>
      </c>
      <c r="M182" s="3">
        <f>[4]фев!N49</f>
        <v>0</v>
      </c>
      <c r="N182" s="3">
        <f>[4]фев!O49</f>
        <v>0</v>
      </c>
      <c r="O182" s="3">
        <f>[4]фев!P49</f>
        <v>0</v>
      </c>
      <c r="P182" s="3"/>
      <c r="Q182" s="3">
        <f>[4]фев!Q49</f>
        <v>0</v>
      </c>
      <c r="R182" s="3">
        <f>[4]фев!R49</f>
        <v>0</v>
      </c>
      <c r="S182" s="35">
        <f t="shared" si="21"/>
        <v>0</v>
      </c>
    </row>
    <row r="183" spans="1:19">
      <c r="A183" s="22" t="s">
        <v>183</v>
      </c>
      <c r="B183" s="3">
        <v>226</v>
      </c>
      <c r="C183" s="3">
        <f t="shared" si="18"/>
        <v>0</v>
      </c>
      <c r="D183" s="3">
        <f>[4]фев!D48</f>
        <v>0</v>
      </c>
      <c r="E183" s="3">
        <f>[4]фев!E48</f>
        <v>0</v>
      </c>
      <c r="F183" s="3">
        <f>[4]фев!F48</f>
        <v>0</v>
      </c>
      <c r="G183" s="3">
        <f>[4]фев!G48</f>
        <v>0</v>
      </c>
      <c r="H183" s="3"/>
      <c r="I183" s="3">
        <f>[4]фев!J48</f>
        <v>0</v>
      </c>
      <c r="J183" s="3">
        <f>[4]фев!K48</f>
        <v>0</v>
      </c>
      <c r="K183" s="3">
        <f>[4]фев!L48</f>
        <v>0</v>
      </c>
      <c r="L183" s="3">
        <f>[4]фев!M48</f>
        <v>0</v>
      </c>
      <c r="M183" s="3">
        <f>[4]фев!N48</f>
        <v>0</v>
      </c>
      <c r="N183" s="3">
        <f>[4]фев!O48</f>
        <v>0</v>
      </c>
      <c r="O183" s="3">
        <f>[4]фев!P48</f>
        <v>0</v>
      </c>
      <c r="P183" s="3"/>
      <c r="Q183" s="3">
        <f>[4]фев!Q48</f>
        <v>0</v>
      </c>
      <c r="R183" s="3">
        <f>[4]фев!R48</f>
        <v>0</v>
      </c>
      <c r="S183" s="35">
        <f t="shared" si="21"/>
        <v>0</v>
      </c>
    </row>
    <row r="184" spans="1:19">
      <c r="A184" s="27" t="s">
        <v>341</v>
      </c>
      <c r="B184" s="3">
        <v>226</v>
      </c>
      <c r="C184" s="3">
        <f t="shared" si="18"/>
        <v>0</v>
      </c>
      <c r="D184" s="3">
        <f>[4]март!D72</f>
        <v>0</v>
      </c>
      <c r="E184" s="3">
        <f>[4]март!E72</f>
        <v>0</v>
      </c>
      <c r="F184" s="3">
        <f>[4]март!F72</f>
        <v>0</v>
      </c>
      <c r="G184" s="3">
        <f>[4]март!G72</f>
        <v>0</v>
      </c>
      <c r="H184" s="3">
        <f>[4]март!H72</f>
        <v>0</v>
      </c>
      <c r="I184" s="3">
        <f>[4]март!J72</f>
        <v>0</v>
      </c>
      <c r="J184" s="3">
        <f>[4]март!K72</f>
        <v>0</v>
      </c>
      <c r="K184" s="3">
        <f>[4]фев!L61</f>
        <v>79000</v>
      </c>
      <c r="L184" s="3">
        <f>[4]март!M72</f>
        <v>0</v>
      </c>
      <c r="M184" s="3">
        <f>[4]март!N72</f>
        <v>0</v>
      </c>
      <c r="N184" s="3">
        <f>[4]март!O72</f>
        <v>0</v>
      </c>
      <c r="O184" s="3">
        <f>[4]март!P72</f>
        <v>0</v>
      </c>
      <c r="P184" s="3"/>
      <c r="Q184" s="3">
        <f>[4]март!Q72</f>
        <v>0</v>
      </c>
      <c r="R184" s="3">
        <f>[4]март!R72</f>
        <v>0</v>
      </c>
      <c r="S184" s="35">
        <f t="shared" si="21"/>
        <v>79000</v>
      </c>
    </row>
    <row r="185" spans="1:19">
      <c r="A185" s="27" t="s">
        <v>238</v>
      </c>
      <c r="B185" s="3">
        <v>226</v>
      </c>
      <c r="C185" s="3">
        <f t="shared" si="18"/>
        <v>0</v>
      </c>
      <c r="D185" s="3">
        <f>[4]фев!D70</f>
        <v>0</v>
      </c>
      <c r="E185" s="3">
        <f>[4]фев!E70</f>
        <v>0</v>
      </c>
      <c r="F185" s="3">
        <f>[4]фев!F70</f>
        <v>0</v>
      </c>
      <c r="G185" s="3">
        <f>[4]фев!G70</f>
        <v>0</v>
      </c>
      <c r="H185" s="3">
        <f>[4]фев!H70</f>
        <v>0</v>
      </c>
      <c r="I185" s="3">
        <f>[4]фев!J70</f>
        <v>0</v>
      </c>
      <c r="J185" s="3">
        <f>[4]фев!K70</f>
        <v>0</v>
      </c>
      <c r="K185" s="3">
        <f>[4]фев!L70</f>
        <v>0</v>
      </c>
      <c r="L185" s="3">
        <f>[4]фев!M70</f>
        <v>0</v>
      </c>
      <c r="M185" s="3">
        <f>[4]фев!N70</f>
        <v>0</v>
      </c>
      <c r="N185" s="3">
        <f>[4]фев!O70</f>
        <v>0</v>
      </c>
      <c r="O185" s="3">
        <f>[4]фев!P70</f>
        <v>0</v>
      </c>
      <c r="P185" s="3"/>
      <c r="Q185" s="3">
        <f>[4]фев!Q70</f>
        <v>0</v>
      </c>
      <c r="R185" s="3">
        <f>[4]фев!R70</f>
        <v>0</v>
      </c>
      <c r="S185" s="35">
        <f t="shared" si="21"/>
        <v>0</v>
      </c>
    </row>
    <row r="186" spans="1:19">
      <c r="A186" s="22" t="s">
        <v>184</v>
      </c>
      <c r="B186" s="3">
        <v>226</v>
      </c>
      <c r="C186" s="3">
        <f t="shared" si="18"/>
        <v>0</v>
      </c>
      <c r="D186" s="3">
        <f>[4]фев!D63</f>
        <v>0</v>
      </c>
      <c r="E186" s="3">
        <f>[4]фев!E63</f>
        <v>0</v>
      </c>
      <c r="F186" s="3">
        <f>[4]фев!F63</f>
        <v>0</v>
      </c>
      <c r="G186" s="3">
        <f>[4]фев!G63</f>
        <v>0</v>
      </c>
      <c r="H186" s="3"/>
      <c r="I186" s="3">
        <f>[4]фев!J63</f>
        <v>0</v>
      </c>
      <c r="J186" s="3">
        <f>[4]фев!K63</f>
        <v>0</v>
      </c>
      <c r="K186" s="3">
        <f>[4]фев!L63</f>
        <v>0</v>
      </c>
      <c r="L186" s="3">
        <f>[4]фев!M63</f>
        <v>0</v>
      </c>
      <c r="M186" s="3">
        <f>[4]фев!N63</f>
        <v>0</v>
      </c>
      <c r="N186" s="3">
        <f>[4]фев!O63</f>
        <v>0</v>
      </c>
      <c r="O186" s="3">
        <f>[4]фев!P63</f>
        <v>0</v>
      </c>
      <c r="P186" s="3"/>
      <c r="Q186" s="3">
        <f>[4]фев!Q63</f>
        <v>0</v>
      </c>
      <c r="R186" s="3">
        <f>[4]фев!R63</f>
        <v>0</v>
      </c>
      <c r="S186" s="35">
        <f t="shared" si="21"/>
        <v>0</v>
      </c>
    </row>
    <row r="187" spans="1:19">
      <c r="A187" s="22" t="s">
        <v>226</v>
      </c>
      <c r="B187" s="3">
        <v>226</v>
      </c>
      <c r="C187" s="3">
        <f t="shared" si="18"/>
        <v>7960</v>
      </c>
      <c r="D187" s="3">
        <f>[4]фев!D57+[4]янв!D56+[4]март!D55</f>
        <v>7960</v>
      </c>
      <c r="E187" s="3">
        <f>[4]март!E55+[4]фев!E57</f>
        <v>0</v>
      </c>
      <c r="F187" s="3">
        <f>[4]март!F55+[4]фев!F57</f>
        <v>0</v>
      </c>
      <c r="G187" s="3">
        <f>[4]март!G55+[4]фев!G57</f>
        <v>0</v>
      </c>
      <c r="H187" s="3">
        <f>[4]март!H55+[4]фев!H57</f>
        <v>0</v>
      </c>
      <c r="I187" s="3">
        <f>[4]март!J55+[4]фев!J57</f>
        <v>0</v>
      </c>
      <c r="J187" s="3">
        <f>[4]март!K55+[4]фев!K57</f>
        <v>8600</v>
      </c>
      <c r="K187" s="3">
        <f>[4]март!L55+[4]фев!L57</f>
        <v>0</v>
      </c>
      <c r="L187" s="3">
        <f>[4]март!M55+[4]фев!M57</f>
        <v>118460</v>
      </c>
      <c r="M187" s="3">
        <f>[4]март!N55+[4]фев!N57</f>
        <v>3560</v>
      </c>
      <c r="N187" s="3">
        <f>[4]март!O55+[4]фев!O57</f>
        <v>122020</v>
      </c>
      <c r="O187" s="3">
        <f>[4]март!P55+[4]фев!P57</f>
        <v>0</v>
      </c>
      <c r="P187" s="3"/>
      <c r="Q187" s="3">
        <f>[4]март!Q55+[4]фев!Q57</f>
        <v>0</v>
      </c>
      <c r="R187" s="3">
        <f>[4]март!R55+[4]фев!R57</f>
        <v>0</v>
      </c>
      <c r="S187" s="35">
        <f t="shared" si="21"/>
        <v>138580</v>
      </c>
    </row>
    <row r="188" spans="1:19">
      <c r="A188" s="22" t="s">
        <v>185</v>
      </c>
      <c r="B188" s="3">
        <v>226</v>
      </c>
      <c r="C188" s="3">
        <f t="shared" si="18"/>
        <v>0</v>
      </c>
      <c r="D188" s="3">
        <f>[4]фев!D73</f>
        <v>0</v>
      </c>
      <c r="E188" s="3">
        <f>[4]март!E71</f>
        <v>0</v>
      </c>
      <c r="F188" s="3">
        <f>[4]март!F71</f>
        <v>0</v>
      </c>
      <c r="G188" s="3">
        <f>[4]март!G71</f>
        <v>0</v>
      </c>
      <c r="H188" s="3">
        <f>[4]март!H71</f>
        <v>0</v>
      </c>
      <c r="I188" s="3">
        <f>[4]март!J71</f>
        <v>0</v>
      </c>
      <c r="J188" s="3">
        <f>[4]март!K71</f>
        <v>0</v>
      </c>
      <c r="K188" s="3">
        <f>[4]март!L71</f>
        <v>0</v>
      </c>
      <c r="L188" s="3">
        <f>[4]март!M71</f>
        <v>0</v>
      </c>
      <c r="M188" s="3">
        <f>[4]март!N71</f>
        <v>0</v>
      </c>
      <c r="N188" s="3">
        <f>[4]март!O71</f>
        <v>0</v>
      </c>
      <c r="O188" s="3">
        <f>[4]март!P71</f>
        <v>0</v>
      </c>
      <c r="P188" s="3"/>
      <c r="Q188" s="3">
        <f>[4]март!Q71</f>
        <v>0</v>
      </c>
      <c r="R188" s="3">
        <f>[4]март!R71</f>
        <v>0</v>
      </c>
      <c r="S188" s="35">
        <f t="shared" si="21"/>
        <v>0</v>
      </c>
    </row>
    <row r="189" spans="1:19">
      <c r="A189" s="14" t="s">
        <v>200</v>
      </c>
      <c r="B189" s="3">
        <v>226</v>
      </c>
      <c r="C189" s="3">
        <f t="shared" si="18"/>
        <v>0</v>
      </c>
      <c r="D189" s="3">
        <f>[4]март!D69+[4]фев!D71</f>
        <v>0</v>
      </c>
      <c r="E189" s="3">
        <f>[4]март!E69+[4]фев!E71</f>
        <v>0</v>
      </c>
      <c r="F189" s="3">
        <f>[4]март!F69+[4]фев!F71</f>
        <v>0</v>
      </c>
      <c r="G189" s="3">
        <f>[4]март!G69+[4]фев!G71</f>
        <v>0</v>
      </c>
      <c r="H189" s="3"/>
      <c r="I189" s="3">
        <f>[4]март!J69+[4]фев!J71</f>
        <v>0</v>
      </c>
      <c r="J189" s="3">
        <f>[4]март!K69+[4]фев!K71</f>
        <v>0</v>
      </c>
      <c r="K189" s="3">
        <f>[4]март!L69+[4]фев!L71</f>
        <v>0</v>
      </c>
      <c r="L189" s="3"/>
      <c r="M189" s="3"/>
      <c r="N189" s="3"/>
      <c r="O189" s="3">
        <f>[4]март!P69+[4]фев!P71</f>
        <v>0</v>
      </c>
      <c r="P189" s="3"/>
      <c r="Q189" s="3">
        <f>[4]март!Q69+[4]фев!Q71</f>
        <v>0</v>
      </c>
      <c r="R189" s="3">
        <f>[4]март!R69+[4]фев!R71</f>
        <v>0</v>
      </c>
      <c r="S189" s="35">
        <f t="shared" si="21"/>
        <v>0</v>
      </c>
    </row>
    <row r="190" spans="1:19">
      <c r="A190" s="22" t="s">
        <v>186</v>
      </c>
      <c r="B190" s="3">
        <v>226</v>
      </c>
      <c r="C190" s="3">
        <f t="shared" si="18"/>
        <v>0</v>
      </c>
      <c r="D190" s="3">
        <f>[4]март!D48+[4]фев!D50</f>
        <v>0</v>
      </c>
      <c r="E190" s="3">
        <f>[4]март!E48+[4]фев!E50</f>
        <v>0</v>
      </c>
      <c r="F190" s="3">
        <f>[4]март!F48+[4]фев!F50</f>
        <v>0</v>
      </c>
      <c r="G190" s="3">
        <f>[4]март!G48+[4]фев!G50</f>
        <v>0</v>
      </c>
      <c r="H190" s="3">
        <f>[4]март!H48+[4]фев!H50</f>
        <v>0</v>
      </c>
      <c r="I190" s="3">
        <f>[4]март!J48+[4]фев!J50</f>
        <v>0</v>
      </c>
      <c r="J190" s="3">
        <f>[4]март!K48+[4]фев!K50</f>
        <v>0</v>
      </c>
      <c r="K190" s="3">
        <f>[4]март!L48+[4]фев!L50</f>
        <v>0</v>
      </c>
      <c r="L190" s="3">
        <f>[4]март!M48+[4]фев!M50</f>
        <v>0</v>
      </c>
      <c r="M190" s="3">
        <f>[4]март!N48+[4]фев!N50</f>
        <v>0</v>
      </c>
      <c r="N190" s="3">
        <f>[4]март!O48+[4]фев!O50</f>
        <v>0</v>
      </c>
      <c r="O190" s="3">
        <f>[4]март!P48+[4]фев!P50</f>
        <v>0</v>
      </c>
      <c r="P190" s="3"/>
      <c r="Q190" s="3">
        <f>[4]март!Q48+[4]фев!Q50</f>
        <v>0</v>
      </c>
      <c r="R190" s="3">
        <f>[4]март!R48+[4]фев!R50</f>
        <v>0</v>
      </c>
      <c r="S190" s="35">
        <f t="shared" si="21"/>
        <v>0</v>
      </c>
    </row>
    <row r="191" spans="1:19">
      <c r="A191" s="32" t="s">
        <v>239</v>
      </c>
      <c r="B191" s="3">
        <v>226</v>
      </c>
      <c r="C191" s="3">
        <f t="shared" si="18"/>
        <v>0</v>
      </c>
      <c r="D191" s="3">
        <f>[4]март!D70+[4]фев!D71</f>
        <v>0</v>
      </c>
      <c r="E191" s="3">
        <f>[4]март!E70+[4]фев!E71</f>
        <v>0</v>
      </c>
      <c r="F191" s="3">
        <f>[4]март!F70+[4]фев!F71</f>
        <v>0</v>
      </c>
      <c r="G191" s="3">
        <f>[4]март!G70+[4]фев!G71</f>
        <v>0</v>
      </c>
      <c r="H191" s="3">
        <f>[4]март!H70+[4]фев!H71</f>
        <v>0</v>
      </c>
      <c r="I191" s="3">
        <f>[4]март!J70+[4]фев!J71</f>
        <v>0</v>
      </c>
      <c r="J191" s="3">
        <f>[4]март!K70+[4]фев!K71</f>
        <v>0</v>
      </c>
      <c r="K191" s="3">
        <f>[4]март!L70+[4]фев!L71</f>
        <v>0</v>
      </c>
      <c r="L191" s="3">
        <f>[4]март!M70+[4]фев!M71</f>
        <v>0</v>
      </c>
      <c r="M191" s="3">
        <f>[4]март!N70+[4]фев!N71</f>
        <v>0</v>
      </c>
      <c r="N191" s="3">
        <f>[4]март!O70+[4]фев!O71</f>
        <v>0</v>
      </c>
      <c r="O191" s="3">
        <f>[4]март!P70+[4]фев!P71</f>
        <v>0</v>
      </c>
      <c r="P191" s="3"/>
      <c r="Q191" s="3">
        <f>[4]март!Q70+[4]фев!Q71</f>
        <v>0</v>
      </c>
      <c r="R191" s="3">
        <f>[4]март!R70+[4]фев!R71</f>
        <v>0</v>
      </c>
      <c r="S191" s="38">
        <f t="shared" si="21"/>
        <v>0</v>
      </c>
    </row>
    <row r="192" spans="1:19">
      <c r="A192" s="22" t="s">
        <v>36</v>
      </c>
      <c r="B192" s="3">
        <v>226</v>
      </c>
      <c r="C192" s="3">
        <f t="shared" si="18"/>
        <v>0</v>
      </c>
      <c r="D192" s="3">
        <f>[4]март!D75+[4]фев!D75+[4]янв!D73</f>
        <v>0</v>
      </c>
      <c r="E192" s="3">
        <f>[4]март!E75</f>
        <v>0</v>
      </c>
      <c r="F192" s="3">
        <f>[4]март!F75</f>
        <v>0</v>
      </c>
      <c r="G192" s="3">
        <f>[4]фев!G75+[4]янв!G73</f>
        <v>0</v>
      </c>
      <c r="H192" s="3">
        <f>[4]март!H75</f>
        <v>0</v>
      </c>
      <c r="I192" s="3">
        <f>[4]март!I75</f>
        <v>0</v>
      </c>
      <c r="J192" s="3">
        <f>[4]март!J75</f>
        <v>0</v>
      </c>
      <c r="K192" s="3">
        <f>[4]фев!L75</f>
        <v>0</v>
      </c>
      <c r="L192" s="3">
        <f>[4]март!M75+[4]фев!M76</f>
        <v>0</v>
      </c>
      <c r="M192" s="3">
        <f>[4]март!N75+[4]фев!N76</f>
        <v>0</v>
      </c>
      <c r="N192" s="3">
        <f>[4]март!O75+[4]фев!O76</f>
        <v>0</v>
      </c>
      <c r="O192" s="3">
        <f>[4]март!P75+[4]фев!P76</f>
        <v>0</v>
      </c>
      <c r="P192" s="3"/>
      <c r="Q192" s="3">
        <f>[4]март!Q75+[4]фев!Q76</f>
        <v>0</v>
      </c>
      <c r="R192" s="3">
        <f>[4]март!R75+[4]фев!R76</f>
        <v>0</v>
      </c>
      <c r="S192" s="35">
        <f t="shared" si="21"/>
        <v>0</v>
      </c>
    </row>
    <row r="193" spans="1:19">
      <c r="A193" s="39" t="s">
        <v>93</v>
      </c>
      <c r="B193" s="38">
        <v>241</v>
      </c>
      <c r="C193" s="35">
        <f t="shared" si="18"/>
        <v>0</v>
      </c>
      <c r="D193" s="38">
        <f>D194+D196+D197</f>
        <v>0</v>
      </c>
      <c r="E193" s="38">
        <f>E194+E196+E197</f>
        <v>0</v>
      </c>
      <c r="F193" s="38">
        <f>F194+F196+F197</f>
        <v>0</v>
      </c>
      <c r="G193" s="38">
        <f>G194+G196+G197+G195</f>
        <v>0</v>
      </c>
      <c r="H193" s="38"/>
      <c r="I193" s="38">
        <f>I194+I196+I197</f>
        <v>0</v>
      </c>
      <c r="J193" s="38">
        <f>J194+J196+J197</f>
        <v>0</v>
      </c>
      <c r="K193" s="38">
        <f>K194+K196+K197+K199</f>
        <v>210627</v>
      </c>
      <c r="L193" s="38">
        <f>L194+L196+L197</f>
        <v>0</v>
      </c>
      <c r="M193" s="38">
        <f>M194+M196+M197</f>
        <v>0</v>
      </c>
      <c r="N193" s="38">
        <f>L193+M193</f>
        <v>0</v>
      </c>
      <c r="O193" s="38">
        <f>O199</f>
        <v>0</v>
      </c>
      <c r="P193" s="38"/>
      <c r="Q193" s="38">
        <f>Q194+Q196+Q197</f>
        <v>0</v>
      </c>
      <c r="R193" s="38">
        <f>R194+R196+R197</f>
        <v>0</v>
      </c>
      <c r="S193" s="38">
        <f t="shared" si="21"/>
        <v>210627</v>
      </c>
    </row>
    <row r="194" spans="1:19">
      <c r="A194" s="22" t="s">
        <v>94</v>
      </c>
      <c r="B194" s="3">
        <v>241</v>
      </c>
      <c r="C194" s="3">
        <f t="shared" si="18"/>
        <v>0</v>
      </c>
      <c r="D194" s="3">
        <f>[4]янв!D75</f>
        <v>0</v>
      </c>
      <c r="E194" s="3">
        <f>[4]янв!E75</f>
        <v>0</v>
      </c>
      <c r="F194" s="3">
        <f>[4]янв!F75</f>
        <v>0</v>
      </c>
      <c r="G194" s="3">
        <f>[4]янв!G75</f>
        <v>0</v>
      </c>
      <c r="H194" s="3"/>
      <c r="I194" s="3">
        <f>[4]янв!J75</f>
        <v>0</v>
      </c>
      <c r="J194" s="3">
        <f>[4]янв!K75</f>
        <v>0</v>
      </c>
      <c r="K194" s="3">
        <f>[4]янв!L75</f>
        <v>0</v>
      </c>
      <c r="L194" s="3">
        <f>[4]янв!M75</f>
        <v>0</v>
      </c>
      <c r="M194" s="3">
        <f>[4]янв!N75</f>
        <v>0</v>
      </c>
      <c r="N194" s="3">
        <f>[4]янв!O75</f>
        <v>0</v>
      </c>
      <c r="O194" s="3">
        <f>[4]янв!P75</f>
        <v>0</v>
      </c>
      <c r="P194" s="3"/>
      <c r="Q194" s="3">
        <f>[4]янв!Q75</f>
        <v>0</v>
      </c>
      <c r="R194" s="3">
        <f>[4]янв!R75</f>
        <v>0</v>
      </c>
      <c r="S194" s="38">
        <f t="shared" ref="S194:S219" si="27">C194+F194+G194+I194+J194+K194+N194+O194++R194+Q194</f>
        <v>0</v>
      </c>
    </row>
    <row r="195" spans="1:19">
      <c r="A195" s="22" t="s">
        <v>130</v>
      </c>
      <c r="B195" s="3">
        <v>241</v>
      </c>
      <c r="C195" s="3">
        <f t="shared" si="18"/>
        <v>0</v>
      </c>
      <c r="D195" s="3"/>
      <c r="E195" s="3"/>
      <c r="F195" s="3"/>
      <c r="G195" s="3"/>
      <c r="H195" s="3"/>
      <c r="I195" s="3"/>
      <c r="J195" s="3"/>
      <c r="K195" s="3">
        <f>[4]янв!J58+[4]фев!J58+[4]март!J56</f>
        <v>0</v>
      </c>
      <c r="L195" s="3"/>
      <c r="M195" s="3"/>
      <c r="N195" s="3"/>
      <c r="O195" s="3"/>
      <c r="P195" s="3"/>
      <c r="Q195" s="3"/>
      <c r="R195" s="3"/>
      <c r="S195" s="38">
        <f t="shared" si="27"/>
        <v>0</v>
      </c>
    </row>
    <row r="196" spans="1:19">
      <c r="A196" s="22" t="s">
        <v>95</v>
      </c>
      <c r="B196" s="3">
        <v>241</v>
      </c>
      <c r="C196" s="3">
        <f t="shared" si="18"/>
        <v>0</v>
      </c>
      <c r="D196" s="3">
        <f>[4]март!D79+[4]фев!D80</f>
        <v>0</v>
      </c>
      <c r="E196" s="3">
        <f>[4]март!E79+[4]фев!E80</f>
        <v>0</v>
      </c>
      <c r="F196" s="3">
        <f>[4]март!F79+[4]фев!F80</f>
        <v>0</v>
      </c>
      <c r="G196" s="3">
        <f>[4]март!G79+[4]фев!G80</f>
        <v>0</v>
      </c>
      <c r="H196" s="3">
        <f>[4]март!H79+[4]фев!H80</f>
        <v>0</v>
      </c>
      <c r="I196" s="3">
        <f>[4]март!I79+[4]фев!I80</f>
        <v>0</v>
      </c>
      <c r="J196" s="3">
        <f>[4]март!J79+[4]фев!J80</f>
        <v>0</v>
      </c>
      <c r="K196" s="3">
        <f>[4]фев!L80+[4]янв!L77+[4]март!L79</f>
        <v>150627</v>
      </c>
      <c r="L196" s="3">
        <f>[4]март!M79+[4]фев!M80</f>
        <v>0</v>
      </c>
      <c r="M196" s="3">
        <f>[4]март!N79+[4]фев!N80</f>
        <v>0</v>
      </c>
      <c r="N196" s="3">
        <f>[4]март!O79+[4]фев!O80</f>
        <v>0</v>
      </c>
      <c r="O196" s="3">
        <f>[4]март!P79+[4]фев!P80</f>
        <v>0</v>
      </c>
      <c r="P196" s="3"/>
      <c r="Q196" s="3">
        <f>[4]март!Q79+[4]фев!Q80</f>
        <v>0</v>
      </c>
      <c r="R196" s="3">
        <f>[4]март!R79+[4]фев!R80</f>
        <v>0</v>
      </c>
      <c r="S196" s="35">
        <f t="shared" si="27"/>
        <v>150627</v>
      </c>
    </row>
    <row r="197" spans="1:19">
      <c r="A197" s="22" t="s">
        <v>83</v>
      </c>
      <c r="B197" s="3">
        <v>241</v>
      </c>
      <c r="C197" s="3">
        <f t="shared" si="18"/>
        <v>0</v>
      </c>
      <c r="D197" s="3"/>
      <c r="E197" s="3"/>
      <c r="F197" s="3"/>
      <c r="G197" s="3"/>
      <c r="H197" s="3"/>
      <c r="I197" s="3"/>
      <c r="J197" s="3"/>
      <c r="K197" s="3">
        <f>[4]март!L80</f>
        <v>60000</v>
      </c>
      <c r="L197" s="3"/>
      <c r="M197" s="3"/>
      <c r="N197" s="3"/>
      <c r="O197" s="3"/>
      <c r="P197" s="3"/>
      <c r="Q197" s="3"/>
      <c r="R197" s="3"/>
      <c r="S197" s="38">
        <f t="shared" si="27"/>
        <v>60000</v>
      </c>
    </row>
    <row r="198" spans="1:19">
      <c r="A198" s="25" t="s">
        <v>359</v>
      </c>
      <c r="B198" s="3">
        <v>242</v>
      </c>
      <c r="C198" s="3">
        <f t="shared" si="18"/>
        <v>0</v>
      </c>
      <c r="D198" s="3"/>
      <c r="E198" s="3"/>
      <c r="F198" s="3"/>
      <c r="G198" s="3"/>
      <c r="H198" s="3"/>
      <c r="I198" s="3"/>
      <c r="J198" s="3"/>
      <c r="K198" s="3">
        <f>[4]фев!L85</f>
        <v>5000</v>
      </c>
      <c r="L198" s="3"/>
      <c r="M198" s="3"/>
      <c r="N198" s="3"/>
      <c r="O198" s="3"/>
      <c r="P198" s="3"/>
      <c r="Q198" s="3"/>
      <c r="R198" s="3"/>
      <c r="S198" s="38">
        <f t="shared" si="27"/>
        <v>5000</v>
      </c>
    </row>
    <row r="199" spans="1:19">
      <c r="A199" s="25" t="s">
        <v>96</v>
      </c>
      <c r="B199" s="3">
        <v>241</v>
      </c>
      <c r="C199" s="3">
        <f t="shared" si="18"/>
        <v>0</v>
      </c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8">
        <f t="shared" si="27"/>
        <v>0</v>
      </c>
    </row>
    <row r="200" spans="1:19">
      <c r="A200" s="7" t="s">
        <v>98</v>
      </c>
      <c r="B200" s="2">
        <v>262</v>
      </c>
      <c r="C200" s="3">
        <f t="shared" si="18"/>
        <v>0</v>
      </c>
      <c r="D200" s="3"/>
      <c r="E200" s="3"/>
      <c r="F200" s="3"/>
      <c r="G200" s="3"/>
      <c r="H200" s="3"/>
      <c r="I200" s="2"/>
      <c r="J200" s="2"/>
      <c r="K200" s="3"/>
      <c r="L200" s="3"/>
      <c r="M200" s="3">
        <f>[4]янв!L63+[4]фев!L64+[4]март!L61</f>
        <v>0</v>
      </c>
      <c r="N200" s="2">
        <f>L200+M200</f>
        <v>0</v>
      </c>
      <c r="O200" s="2">
        <f>'[5]9мес'!N42+'[5]1 кв'!N42</f>
        <v>0</v>
      </c>
      <c r="P200" s="2"/>
      <c r="Q200" s="3"/>
      <c r="R200" s="3"/>
      <c r="S200" s="38">
        <f t="shared" si="27"/>
        <v>0</v>
      </c>
    </row>
    <row r="201" spans="1:19">
      <c r="A201" s="7" t="s">
        <v>99</v>
      </c>
      <c r="B201" s="2">
        <v>260</v>
      </c>
      <c r="C201" s="3">
        <f t="shared" si="18"/>
        <v>0</v>
      </c>
      <c r="D201" s="2">
        <f>SUM(D202:D205)</f>
        <v>0</v>
      </c>
      <c r="E201" s="2">
        <f t="shared" ref="E201:M201" si="28">SUM(E202:E205)</f>
        <v>0</v>
      </c>
      <c r="F201" s="2">
        <f t="shared" si="28"/>
        <v>0</v>
      </c>
      <c r="G201" s="2">
        <f t="shared" si="28"/>
        <v>0</v>
      </c>
      <c r="H201" s="2"/>
      <c r="I201" s="2">
        <f t="shared" si="28"/>
        <v>0</v>
      </c>
      <c r="J201" s="2">
        <f t="shared" si="28"/>
        <v>0</v>
      </c>
      <c r="K201" s="2">
        <f t="shared" si="28"/>
        <v>0</v>
      </c>
      <c r="L201" s="2">
        <f t="shared" si="28"/>
        <v>0</v>
      </c>
      <c r="M201" s="2">
        <f t="shared" si="28"/>
        <v>0</v>
      </c>
      <c r="N201" s="2">
        <f>L201+M201</f>
        <v>0</v>
      </c>
      <c r="O201" s="2">
        <f>SUM(O202:O205)</f>
        <v>0</v>
      </c>
      <c r="P201" s="2"/>
      <c r="Q201" s="2">
        <f>SUM(Q202:Q205)</f>
        <v>0</v>
      </c>
      <c r="R201" s="2">
        <f>SUM(R202:R205)</f>
        <v>0</v>
      </c>
      <c r="S201" s="38">
        <f t="shared" si="27"/>
        <v>0</v>
      </c>
    </row>
    <row r="202" spans="1:19">
      <c r="A202" s="24" t="s">
        <v>100</v>
      </c>
      <c r="B202" s="3">
        <v>262</v>
      </c>
      <c r="C202" s="3">
        <f t="shared" si="18"/>
        <v>0</v>
      </c>
      <c r="D202" s="3"/>
      <c r="E202" s="3">
        <f>[4]март!E87+[4]фев!E88+[4]янв!E85</f>
        <v>0</v>
      </c>
      <c r="F202" s="3">
        <f>[4]март!F87+[4]фев!F88+[4]янв!F85</f>
        <v>0</v>
      </c>
      <c r="G202" s="3">
        <f>[4]март!G87+[4]фев!G88+[4]янв!G85</f>
        <v>0</v>
      </c>
      <c r="H202" s="3"/>
      <c r="I202" s="3">
        <f>[4]март!J87+[4]фев!J88+[4]янв!J85</f>
        <v>0</v>
      </c>
      <c r="J202" s="3">
        <f>[4]март!K87+[4]фев!K88+[4]янв!K85</f>
        <v>0</v>
      </c>
      <c r="K202" s="3">
        <f>[4]март!L87+[4]фев!L88+[4]янв!L85</f>
        <v>0</v>
      </c>
      <c r="L202" s="3">
        <f>[4]март!M87+[4]фев!M88+[4]янв!M85</f>
        <v>0</v>
      </c>
      <c r="M202" s="3">
        <f>[4]март!N87+[4]фев!N88+[4]янв!N85</f>
        <v>0</v>
      </c>
      <c r="N202" s="3">
        <f>[4]март!O87+[4]фев!O88+[4]янв!O85</f>
        <v>0</v>
      </c>
      <c r="O202" s="3">
        <f>[4]март!P87+[4]фев!P88+[4]янв!P85</f>
        <v>0</v>
      </c>
      <c r="P202" s="3"/>
      <c r="Q202" s="3">
        <f>[4]март!Q87+[4]фев!Q88+[4]янв!Q85</f>
        <v>0</v>
      </c>
      <c r="R202" s="3">
        <f>[4]фев!R88+[4]янв!R85</f>
        <v>0</v>
      </c>
      <c r="S202" s="38">
        <f t="shared" si="27"/>
        <v>0</v>
      </c>
    </row>
    <row r="203" spans="1:19">
      <c r="A203" s="7" t="s">
        <v>227</v>
      </c>
      <c r="B203" s="3">
        <v>262</v>
      </c>
      <c r="C203" s="3">
        <f t="shared" si="18"/>
        <v>0</v>
      </c>
      <c r="D203" s="3">
        <f>[4]фев!D88+[4]март!D89+[4]янв!D84</f>
        <v>0</v>
      </c>
      <c r="E203" s="3">
        <f>[4]март!E89+[4]фев!E90+[4]янв!E84</f>
        <v>0</v>
      </c>
      <c r="F203" s="3">
        <f>[4]март!F89+[4]фев!F90+[4]янв!F84</f>
        <v>0</v>
      </c>
      <c r="G203" s="3">
        <f>[4]март!G89+[4]фев!G90+[4]янв!G84</f>
        <v>0</v>
      </c>
      <c r="H203" s="3">
        <f>[4]март!H89+[4]фев!H90+[4]янв!H84</f>
        <v>0</v>
      </c>
      <c r="I203" s="3">
        <f>[4]март!J89+[4]фев!J90+[4]янв!J84</f>
        <v>0</v>
      </c>
      <c r="J203" s="3">
        <f>[4]март!K89+[4]фев!K90+[4]янв!K84</f>
        <v>0</v>
      </c>
      <c r="K203" s="3">
        <f>[4]март!L89+[4]фев!L90+[4]янв!L84</f>
        <v>0</v>
      </c>
      <c r="L203" s="3">
        <f>[4]март!M89+[4]фев!M90+[4]янв!M84</f>
        <v>0</v>
      </c>
      <c r="M203" s="3">
        <f>[4]март!N89+[4]фев!N90+[4]янв!N84</f>
        <v>0</v>
      </c>
      <c r="N203" s="3">
        <f>[4]март!O89+[4]фев!O90+[4]янв!O84</f>
        <v>0</v>
      </c>
      <c r="O203" s="3">
        <f>[4]март!P89+[4]фев!P90+[4]янв!P84</f>
        <v>0</v>
      </c>
      <c r="P203" s="3"/>
      <c r="Q203" s="3">
        <f>[4]март!Q89+[4]фев!Q90+[4]янв!Q84</f>
        <v>0</v>
      </c>
      <c r="R203" s="3">
        <f>[4]март!R89+[4]фев!R90+[4]янв!R84</f>
        <v>0</v>
      </c>
      <c r="S203" s="35">
        <f t="shared" si="27"/>
        <v>0</v>
      </c>
    </row>
    <row r="204" spans="1:19">
      <c r="A204" s="24" t="s">
        <v>228</v>
      </c>
      <c r="B204" s="3">
        <v>262</v>
      </c>
      <c r="C204" s="3">
        <f t="shared" si="18"/>
        <v>0</v>
      </c>
      <c r="D204" s="3">
        <f>[4]март!D88+[4]фев!D89+[4]янв!D86</f>
        <v>0</v>
      </c>
      <c r="E204" s="3">
        <f>[4]март!E88+[4]фев!E89+[4]янв!E86</f>
        <v>0</v>
      </c>
      <c r="F204" s="3">
        <f>[4]март!F88+[4]фев!F89+[4]янв!F86</f>
        <v>0</v>
      </c>
      <c r="G204" s="3">
        <f>[4]март!G88+[4]фев!G89+[4]янв!G86</f>
        <v>0</v>
      </c>
      <c r="H204" s="3">
        <f>[4]март!H88+[4]фев!H89+[4]янв!H86</f>
        <v>0</v>
      </c>
      <c r="I204" s="3">
        <f>[4]март!J88+[4]фев!J89+[4]янв!J86</f>
        <v>0</v>
      </c>
      <c r="J204" s="3">
        <f>[4]март!K88+[4]фев!K89+[4]янв!K86</f>
        <v>0</v>
      </c>
      <c r="K204" s="3">
        <f>[4]март!L88+[4]фев!L89+[4]янв!L86</f>
        <v>0</v>
      </c>
      <c r="L204" s="3">
        <f>[4]март!M88+[4]фев!M89+[4]янв!M86</f>
        <v>0</v>
      </c>
      <c r="M204" s="3">
        <f>[4]март!N88+[4]фев!N89+[4]янв!N86</f>
        <v>0</v>
      </c>
      <c r="N204" s="3">
        <f>[4]март!O88+[4]фев!O89+[4]янв!O86</f>
        <v>0</v>
      </c>
      <c r="O204" s="3">
        <f>[4]март!P88+[4]фев!P89+[4]янв!P86</f>
        <v>0</v>
      </c>
      <c r="P204" s="3"/>
      <c r="Q204" s="3">
        <f>[4]март!Q88+[4]фев!Q89+[4]янв!Q86</f>
        <v>0</v>
      </c>
      <c r="R204" s="3">
        <f>[4]март!R88+[4]фев!R89</f>
        <v>0</v>
      </c>
      <c r="S204" s="35">
        <f t="shared" si="27"/>
        <v>0</v>
      </c>
    </row>
    <row r="205" spans="1:19">
      <c r="A205" s="24" t="s">
        <v>101</v>
      </c>
      <c r="B205" s="3">
        <v>263</v>
      </c>
      <c r="C205" s="3">
        <f t="shared" si="18"/>
        <v>0</v>
      </c>
      <c r="D205" s="5">
        <f>[4]март!D90+[4]фев!D91+[4]янв!D87</f>
        <v>0</v>
      </c>
      <c r="E205" s="3">
        <f>[4]март!E90+[4]фев!E91+[4]янв!E87</f>
        <v>0</v>
      </c>
      <c r="F205" s="3">
        <f>[4]март!F90+[4]фев!F91+[4]янв!F87</f>
        <v>0</v>
      </c>
      <c r="G205" s="3">
        <f>[4]март!G90+[4]фев!G91+[4]янв!G87</f>
        <v>0</v>
      </c>
      <c r="H205" s="3"/>
      <c r="I205" s="3">
        <f>[4]март!J90+[4]фев!J91+[4]янв!J87</f>
        <v>0</v>
      </c>
      <c r="J205" s="3">
        <f>[4]март!K90+[4]фев!K91+[4]янв!K87</f>
        <v>0</v>
      </c>
      <c r="K205" s="3">
        <f>[4]март!L90+[4]фев!L91+[4]янв!L87</f>
        <v>0</v>
      </c>
      <c r="L205" s="3">
        <f>[4]март!M90+[4]фев!M91+[4]янв!M87</f>
        <v>0</v>
      </c>
      <c r="M205" s="3">
        <f>[4]март!N90+[4]фев!N91+[4]янв!N87</f>
        <v>0</v>
      </c>
      <c r="N205" s="3">
        <f>[4]март!O90+[4]фев!O91+[4]янв!O87</f>
        <v>0</v>
      </c>
      <c r="O205" s="3">
        <f>[4]март!P90+[4]фев!P91+[4]янв!P87</f>
        <v>0</v>
      </c>
      <c r="P205" s="3"/>
      <c r="Q205" s="3">
        <f>[4]март!Q90+[4]фев!Q91+[4]янв!Q87</f>
        <v>0</v>
      </c>
      <c r="R205" s="3"/>
      <c r="S205" s="38">
        <f t="shared" si="27"/>
        <v>0</v>
      </c>
    </row>
    <row r="206" spans="1:19">
      <c r="A206" s="39" t="s">
        <v>36</v>
      </c>
      <c r="B206" s="38">
        <v>290</v>
      </c>
      <c r="C206" s="38">
        <f t="shared" si="18"/>
        <v>43249</v>
      </c>
      <c r="D206" s="38">
        <f>SUM(D207:D217)</f>
        <v>43249</v>
      </c>
      <c r="E206" s="38">
        <f t="shared" ref="E206:R206" si="29">SUM(E207:E217)</f>
        <v>0</v>
      </c>
      <c r="F206" s="38">
        <f t="shared" si="29"/>
        <v>0</v>
      </c>
      <c r="G206" s="38">
        <f t="shared" si="29"/>
        <v>576</v>
      </c>
      <c r="H206" s="38"/>
      <c r="I206" s="38">
        <f t="shared" si="29"/>
        <v>0</v>
      </c>
      <c r="J206" s="38">
        <f t="shared" si="29"/>
        <v>477</v>
      </c>
      <c r="K206" s="38">
        <f t="shared" si="29"/>
        <v>0</v>
      </c>
      <c r="L206" s="38">
        <f>SUM(L207:L217)</f>
        <v>394865</v>
      </c>
      <c r="M206" s="38">
        <f t="shared" si="29"/>
        <v>0</v>
      </c>
      <c r="N206" s="38">
        <f t="shared" si="29"/>
        <v>360865</v>
      </c>
      <c r="O206" s="38">
        <f t="shared" si="29"/>
        <v>48063</v>
      </c>
      <c r="P206" s="38"/>
      <c r="Q206" s="38">
        <f t="shared" si="29"/>
        <v>34900</v>
      </c>
      <c r="R206" s="38">
        <f t="shared" si="29"/>
        <v>1796</v>
      </c>
      <c r="S206" s="38">
        <f t="shared" si="27"/>
        <v>489926</v>
      </c>
    </row>
    <row r="207" spans="1:19">
      <c r="A207" s="22" t="s">
        <v>102</v>
      </c>
      <c r="B207" s="3">
        <v>290</v>
      </c>
      <c r="C207" s="3">
        <f t="shared" si="18"/>
        <v>2349</v>
      </c>
      <c r="D207" s="3">
        <f>[4]март!D92+[4]фев!D93+[4]янв!D89</f>
        <v>2349</v>
      </c>
      <c r="E207" s="3">
        <f>[4]март!E92+[4]фев!E93+[4]янв!E89</f>
        <v>0</v>
      </c>
      <c r="F207" s="3">
        <f>[4]март!F92+[4]фев!F93+[4]янв!F89</f>
        <v>0</v>
      </c>
      <c r="G207" s="3">
        <f>[4]март!G92+[4]фев!G93+[4]янв!G89</f>
        <v>576</v>
      </c>
      <c r="H207" s="3"/>
      <c r="I207" s="3">
        <f>[4]март!J92+[4]фев!J93+[4]янв!J89</f>
        <v>0</v>
      </c>
      <c r="J207" s="3">
        <f>[4]март!K92+[4]фев!K93+[4]янв!K89</f>
        <v>477</v>
      </c>
      <c r="K207" s="3">
        <f>[4]март!L92+[4]фев!L93+[4]янв!L89</f>
        <v>0</v>
      </c>
      <c r="L207" s="3">
        <f>[4]март!M92+[4]фев!M93+[4]янв!M89</f>
        <v>136265</v>
      </c>
      <c r="M207" s="3">
        <f>[4]март!N92+[4]фев!N93+[4]янв!N89</f>
        <v>0</v>
      </c>
      <c r="N207" s="3">
        <f>[4]март!O92+[4]фев!O93+[4]янв!O89</f>
        <v>136265</v>
      </c>
      <c r="O207" s="3">
        <f>[4]март!P92+[4]фев!P93+[4]янв!P89</f>
        <v>8063</v>
      </c>
      <c r="P207" s="3"/>
      <c r="Q207" s="3">
        <f>[4]март!Q92+[4]фев!Q93+[4]янв!Q89</f>
        <v>0</v>
      </c>
      <c r="R207" s="3">
        <f>[4]март!R92+[4]фев!R93+[4]янв!R89</f>
        <v>1796</v>
      </c>
      <c r="S207" s="35">
        <f t="shared" si="27"/>
        <v>149526</v>
      </c>
    </row>
    <row r="208" spans="1:19">
      <c r="A208" s="22" t="s">
        <v>103</v>
      </c>
      <c r="B208" s="3">
        <v>290</v>
      </c>
      <c r="C208" s="3">
        <f t="shared" si="18"/>
        <v>8500</v>
      </c>
      <c r="D208" s="3">
        <f>[4]март!D93+[4]фев!D94+[4]янв!D90</f>
        <v>8500</v>
      </c>
      <c r="E208" s="3">
        <f>[4]март!E93+[4]фев!E94+[4]янв!E90</f>
        <v>0</v>
      </c>
      <c r="F208" s="3">
        <f>[4]март!F93+[4]фев!F94+[4]янв!F90</f>
        <v>0</v>
      </c>
      <c r="G208" s="3">
        <f>[4]март!G93+[4]фев!G94+[4]янв!G90</f>
        <v>0</v>
      </c>
      <c r="H208" s="3">
        <f>[4]март!H93+[4]фев!H94+[4]янв!H90</f>
        <v>0</v>
      </c>
      <c r="I208" s="3">
        <f>[4]март!J93+[4]фев!J94+[4]янв!J90</f>
        <v>0</v>
      </c>
      <c r="J208" s="3">
        <f>[4]март!K93+[4]фев!K94+[4]янв!K90</f>
        <v>0</v>
      </c>
      <c r="K208" s="3">
        <f>[4]март!L93+[4]фев!L94+[4]янв!L90</f>
        <v>0</v>
      </c>
      <c r="L208" s="3">
        <f>[4]март!M93+[4]фев!M94+[4]янв!M90</f>
        <v>0</v>
      </c>
      <c r="M208" s="3">
        <f>[4]март!N93+[4]фев!N94+[4]янв!N90</f>
        <v>0</v>
      </c>
      <c r="N208" s="3">
        <f>[4]март!O93+[4]фев!O94+[4]янв!O90</f>
        <v>0</v>
      </c>
      <c r="O208" s="3">
        <f>[4]март!P93+[4]фев!P94+[4]янв!P90</f>
        <v>0</v>
      </c>
      <c r="P208" s="3"/>
      <c r="Q208" s="3">
        <f>[4]март!Q93+[4]фев!Q94+[4]янв!Q90</f>
        <v>0</v>
      </c>
      <c r="R208" s="3">
        <f>[4]март!R93+[4]фев!R94+[4]янв!R90</f>
        <v>0</v>
      </c>
      <c r="S208" s="35">
        <f t="shared" si="27"/>
        <v>8500</v>
      </c>
    </row>
    <row r="209" spans="1:19">
      <c r="A209" s="22" t="s">
        <v>104</v>
      </c>
      <c r="B209" s="3">
        <v>290</v>
      </c>
      <c r="C209" s="3">
        <f t="shared" si="18"/>
        <v>32000</v>
      </c>
      <c r="D209" s="3">
        <f>[4]фев!D95+[4]март!D95+[4]янв!D91</f>
        <v>32000</v>
      </c>
      <c r="E209" s="3">
        <f>[4]фев!E95</f>
        <v>0</v>
      </c>
      <c r="F209" s="3">
        <f>[4]фев!F95</f>
        <v>0</v>
      </c>
      <c r="G209" s="3">
        <f>[4]фев!G95</f>
        <v>0</v>
      </c>
      <c r="H209" s="3"/>
      <c r="I209" s="3">
        <f>[4]фев!J95</f>
        <v>0</v>
      </c>
      <c r="J209" s="3">
        <f>[4]фев!K95</f>
        <v>0</v>
      </c>
      <c r="K209" s="3">
        <f>[4]фев!L95</f>
        <v>0</v>
      </c>
      <c r="L209" s="3">
        <f>[4]март!M95+[4]фев!M95+[4]янв!M91</f>
        <v>0</v>
      </c>
      <c r="M209" s="3">
        <f>[4]март!N95+[4]фев!N95+[4]янв!N91</f>
        <v>0</v>
      </c>
      <c r="N209" s="3">
        <f>[4]март!O95+[4]фев!O95+[4]янв!O91</f>
        <v>0</v>
      </c>
      <c r="O209" s="3">
        <f>[4]фев!P95</f>
        <v>0</v>
      </c>
      <c r="P209" s="3"/>
      <c r="Q209" s="3">
        <f>[4]фев!Q95</f>
        <v>0</v>
      </c>
      <c r="R209" s="3">
        <f>[4]фев!R95</f>
        <v>0</v>
      </c>
      <c r="S209" s="35">
        <f t="shared" si="27"/>
        <v>32000</v>
      </c>
    </row>
    <row r="210" spans="1:19">
      <c r="A210" s="22" t="s">
        <v>229</v>
      </c>
      <c r="B210" s="3">
        <v>290</v>
      </c>
      <c r="C210" s="3">
        <f t="shared" si="18"/>
        <v>400</v>
      </c>
      <c r="D210" s="3">
        <f>[4]март!D94+[4]янв!D94</f>
        <v>400</v>
      </c>
      <c r="E210" s="3">
        <f>[4]март!E94+[4]янв!E94</f>
        <v>0</v>
      </c>
      <c r="F210" s="3">
        <f>[4]март!F94+[4]янв!F94</f>
        <v>0</v>
      </c>
      <c r="G210" s="3">
        <f>[4]март!G94+[4]янв!G94</f>
        <v>0</v>
      </c>
      <c r="H210" s="3">
        <f>[4]март!H94+[4]янв!H94</f>
        <v>0</v>
      </c>
      <c r="I210" s="3">
        <f>[4]март!J94+[4]янв!J94</f>
        <v>0</v>
      </c>
      <c r="J210" s="3">
        <f>[4]март!K94+[4]янв!K94</f>
        <v>0</v>
      </c>
      <c r="K210" s="3">
        <f>[4]март!L94+[4]янв!L94</f>
        <v>0</v>
      </c>
      <c r="L210" s="3">
        <f>[4]март!M94+[4]янв!M94</f>
        <v>0</v>
      </c>
      <c r="M210" s="3">
        <f>[4]март!N94+[4]янв!N94</f>
        <v>0</v>
      </c>
      <c r="N210" s="3">
        <f>[4]март!O94+[4]янв!O94</f>
        <v>0</v>
      </c>
      <c r="O210" s="3">
        <f>[4]март!P94+[4]янв!P94</f>
        <v>0</v>
      </c>
      <c r="P210" s="3"/>
      <c r="Q210" s="3">
        <f>[4]март!Q94+[4]янв!Q94</f>
        <v>0</v>
      </c>
      <c r="R210" s="3">
        <f>[4]март!R94+[4]янв!R94</f>
        <v>0</v>
      </c>
      <c r="S210" s="35">
        <f t="shared" si="27"/>
        <v>400</v>
      </c>
    </row>
    <row r="211" spans="1:19">
      <c r="A211" s="22" t="s">
        <v>201</v>
      </c>
      <c r="B211" s="3">
        <v>290</v>
      </c>
      <c r="C211" s="3">
        <f>D211+E211</f>
        <v>0</v>
      </c>
      <c r="D211" s="3">
        <f>[4]фев!D98</f>
        <v>0</v>
      </c>
      <c r="E211" s="3">
        <f>[4]фев!E98</f>
        <v>0</v>
      </c>
      <c r="F211" s="3">
        <f>[4]фев!F98</f>
        <v>0</v>
      </c>
      <c r="G211" s="3">
        <f>[4]фев!G98</f>
        <v>0</v>
      </c>
      <c r="H211" s="3"/>
      <c r="I211" s="3">
        <f>[4]фев!J98</f>
        <v>0</v>
      </c>
      <c r="J211" s="3">
        <f>[4]фев!K98</f>
        <v>0</v>
      </c>
      <c r="K211" s="3">
        <f>[4]фев!L98</f>
        <v>0</v>
      </c>
      <c r="L211" s="3">
        <f>[4]фев!M98</f>
        <v>0</v>
      </c>
      <c r="M211" s="3">
        <f>[4]фев!N98</f>
        <v>0</v>
      </c>
      <c r="N211" s="3">
        <f>[4]фев!O98</f>
        <v>0</v>
      </c>
      <c r="O211" s="3">
        <f>[4]фев!P98</f>
        <v>0</v>
      </c>
      <c r="P211" s="3"/>
      <c r="Q211" s="3">
        <f>[4]фев!Q98</f>
        <v>0</v>
      </c>
      <c r="R211" s="3">
        <f>[4]фев!R98</f>
        <v>0</v>
      </c>
      <c r="S211" s="35">
        <f t="shared" si="27"/>
        <v>0</v>
      </c>
    </row>
    <row r="212" spans="1:19">
      <c r="A212" s="22" t="s">
        <v>187</v>
      </c>
      <c r="B212" s="3">
        <v>290</v>
      </c>
      <c r="C212" s="3">
        <f>D212+E212</f>
        <v>0</v>
      </c>
      <c r="D212" s="3">
        <f>[4]март!D96+[4]янв!D93</f>
        <v>0</v>
      </c>
      <c r="E212" s="3">
        <f>[4]март!E96+[4]фев!E97+[4]янв!E93</f>
        <v>0</v>
      </c>
      <c r="F212" s="3">
        <f>[4]март!F96+[4]фев!F97+[4]янв!F93</f>
        <v>0</v>
      </c>
      <c r="G212" s="3">
        <f>[4]март!G96+[4]фев!G97+[4]янв!G93</f>
        <v>0</v>
      </c>
      <c r="H212" s="3"/>
      <c r="I212" s="3">
        <f>[4]март!J96+[4]фев!J97+[4]янв!J93</f>
        <v>0</v>
      </c>
      <c r="J212" s="3">
        <f>[4]март!K96+[4]фев!K97+[4]янв!K93</f>
        <v>0</v>
      </c>
      <c r="K212" s="3">
        <f>[4]март!L96+[4]фев!L97+[4]янв!L93</f>
        <v>0</v>
      </c>
      <c r="L212" s="3">
        <f>[4]март!M96+[4]фев!M97+[4]янв!M93</f>
        <v>0</v>
      </c>
      <c r="M212" s="3">
        <f>[4]март!N96+[4]фев!N97+[4]янв!N93</f>
        <v>0</v>
      </c>
      <c r="N212" s="3">
        <f>[4]март!O96+[4]фев!O97+[4]янв!O93</f>
        <v>0</v>
      </c>
      <c r="O212" s="3">
        <f>[4]март!P96+[4]фев!P97+[4]янв!P93</f>
        <v>0</v>
      </c>
      <c r="P212" s="3"/>
      <c r="Q212" s="3">
        <f>[4]март!Q96+[4]фев!Q97+[4]янв!Q93</f>
        <v>0</v>
      </c>
      <c r="R212" s="3">
        <f>[4]март!R96+[4]фев!R97+[4]янв!R93</f>
        <v>0</v>
      </c>
      <c r="S212" s="35">
        <f t="shared" si="27"/>
        <v>0</v>
      </c>
    </row>
    <row r="213" spans="1:19">
      <c r="A213" s="22" t="s">
        <v>189</v>
      </c>
      <c r="B213" s="3">
        <v>290</v>
      </c>
      <c r="C213" s="3">
        <f>D213+E213</f>
        <v>0</v>
      </c>
      <c r="D213" s="3">
        <f>[4]фев!D101</f>
        <v>0</v>
      </c>
      <c r="E213" s="3">
        <f>[4]фев!E101</f>
        <v>0</v>
      </c>
      <c r="F213" s="3">
        <f>[4]фев!F101</f>
        <v>0</v>
      </c>
      <c r="G213" s="3">
        <f>[4]фев!G101</f>
        <v>0</v>
      </c>
      <c r="H213" s="3"/>
      <c r="I213" s="3">
        <f>[4]фев!J101</f>
        <v>0</v>
      </c>
      <c r="J213" s="3">
        <f>[4]фев!K101</f>
        <v>0</v>
      </c>
      <c r="K213" s="3">
        <f>[4]фев!L101</f>
        <v>0</v>
      </c>
      <c r="L213" s="3">
        <f>[4]фев!M101</f>
        <v>0</v>
      </c>
      <c r="M213" s="3">
        <f>[4]фев!N101</f>
        <v>0</v>
      </c>
      <c r="N213" s="3">
        <f>[4]фев!O101</f>
        <v>0</v>
      </c>
      <c r="O213" s="3">
        <f>[4]фев!P101</f>
        <v>0</v>
      </c>
      <c r="P213" s="3"/>
      <c r="Q213" s="3">
        <f>[4]фев!Q101</f>
        <v>0</v>
      </c>
      <c r="R213" s="3">
        <f>[4]фев!R101</f>
        <v>0</v>
      </c>
      <c r="S213" s="35">
        <f t="shared" si="27"/>
        <v>0</v>
      </c>
    </row>
    <row r="214" spans="1:19">
      <c r="A214" s="22" t="s">
        <v>202</v>
      </c>
      <c r="B214" s="3">
        <v>290</v>
      </c>
      <c r="C214" s="3">
        <f t="shared" si="18"/>
        <v>0</v>
      </c>
      <c r="D214" s="3"/>
      <c r="E214" s="3">
        <f>[4]март!E95+[4]янв!E95</f>
        <v>0</v>
      </c>
      <c r="F214" s="3">
        <f>[4]март!F95+[4]янв!F95</f>
        <v>0</v>
      </c>
      <c r="G214" s="3">
        <f>[4]март!G95+[4]янв!G95</f>
        <v>0</v>
      </c>
      <c r="H214" s="3">
        <f>[4]март!H95+[4]янв!H95</f>
        <v>0</v>
      </c>
      <c r="I214" s="3">
        <f>[4]март!J95+[4]янв!J95</f>
        <v>0</v>
      </c>
      <c r="J214" s="3">
        <f>[4]март!K95+[4]янв!K95</f>
        <v>0</v>
      </c>
      <c r="K214" s="3">
        <f>[4]март!L95+[4]янв!L95</f>
        <v>0</v>
      </c>
      <c r="L214" s="3"/>
      <c r="M214" s="3">
        <f>[4]март!N95+[4]янв!N95</f>
        <v>0</v>
      </c>
      <c r="N214" s="3"/>
      <c r="O214" s="3">
        <f>[4]март!P95+[4]фев!P100</f>
        <v>0</v>
      </c>
      <c r="P214" s="3"/>
      <c r="Q214" s="3">
        <f>[4]март!Q95+[4]фев!Q100</f>
        <v>0</v>
      </c>
      <c r="R214" s="3">
        <f>[4]март!R95+[4]фев!R100</f>
        <v>0</v>
      </c>
      <c r="S214" s="35">
        <f t="shared" si="27"/>
        <v>0</v>
      </c>
    </row>
    <row r="215" spans="1:19">
      <c r="A215" s="22" t="s">
        <v>105</v>
      </c>
      <c r="B215" s="3">
        <v>290</v>
      </c>
      <c r="C215" s="3">
        <f t="shared" si="18"/>
        <v>0</v>
      </c>
      <c r="D215" s="3">
        <f>[4]фев!D99</f>
        <v>0</v>
      </c>
      <c r="E215" s="3">
        <f>[4]март!E97+[4]фев!E99</f>
        <v>0</v>
      </c>
      <c r="F215" s="3">
        <f>[4]фев!F99</f>
        <v>0</v>
      </c>
      <c r="G215" s="3">
        <f>[4]фев!G99</f>
        <v>0</v>
      </c>
      <c r="H215" s="3"/>
      <c r="I215" s="3">
        <f>[4]фев!J99</f>
        <v>0</v>
      </c>
      <c r="J215" s="3">
        <f>[4]фев!K99</f>
        <v>0</v>
      </c>
      <c r="K215" s="3">
        <f>[4]фев!L99</f>
        <v>0</v>
      </c>
      <c r="L215" s="3">
        <f>[4]фев!M99</f>
        <v>0</v>
      </c>
      <c r="M215" s="3">
        <f>[4]фев!N99</f>
        <v>0</v>
      </c>
      <c r="N215" s="3">
        <f>[4]фев!O99</f>
        <v>0</v>
      </c>
      <c r="O215" s="3">
        <f>[4]фев!P99</f>
        <v>0</v>
      </c>
      <c r="P215" s="3"/>
      <c r="Q215" s="3">
        <f>[4]фев!Q99</f>
        <v>0</v>
      </c>
      <c r="R215" s="3">
        <f>[4]фев!R99</f>
        <v>0</v>
      </c>
      <c r="S215" s="35">
        <f t="shared" si="27"/>
        <v>0</v>
      </c>
    </row>
    <row r="216" spans="1:19">
      <c r="A216" s="22" t="s">
        <v>106</v>
      </c>
      <c r="B216" s="3">
        <v>290</v>
      </c>
      <c r="C216" s="3">
        <f t="shared" si="18"/>
        <v>0</v>
      </c>
      <c r="D216" s="3">
        <f>[4]фев!D103</f>
        <v>0</v>
      </c>
      <c r="E216" s="3">
        <f>[4]фев!E103</f>
        <v>0</v>
      </c>
      <c r="F216" s="3">
        <f>[4]фев!F103</f>
        <v>0</v>
      </c>
      <c r="G216" s="3">
        <f>[4]фев!G103</f>
        <v>0</v>
      </c>
      <c r="H216" s="3"/>
      <c r="I216" s="3">
        <f>[4]фев!J103</f>
        <v>0</v>
      </c>
      <c r="J216" s="3">
        <f>[4]фев!K103</f>
        <v>0</v>
      </c>
      <c r="K216" s="3">
        <f>[4]фев!L103</f>
        <v>0</v>
      </c>
      <c r="L216" s="3">
        <f>[4]фев!M103+[4]март!M98</f>
        <v>165500</v>
      </c>
      <c r="M216" s="3">
        <f>[4]фев!N103</f>
        <v>0</v>
      </c>
      <c r="N216" s="3">
        <f>[4]фев!O103</f>
        <v>103500</v>
      </c>
      <c r="O216" s="3">
        <f>[4]фев!P103</f>
        <v>0</v>
      </c>
      <c r="P216" s="3"/>
      <c r="Q216" s="3">
        <f>[4]фев!Q103</f>
        <v>0</v>
      </c>
      <c r="R216" s="3">
        <f>[4]фев!R103</f>
        <v>0</v>
      </c>
      <c r="S216" s="35">
        <f t="shared" si="27"/>
        <v>103500</v>
      </c>
    </row>
    <row r="217" spans="1:19">
      <c r="A217" s="22" t="s">
        <v>360</v>
      </c>
      <c r="B217" s="3">
        <v>290</v>
      </c>
      <c r="C217" s="3">
        <f t="shared" si="18"/>
        <v>0</v>
      </c>
      <c r="D217" s="3">
        <f>[4]март!D98+[4]фев!D102+[4]янв!D96</f>
        <v>0</v>
      </c>
      <c r="E217" s="3">
        <f>[4]март!E98+[4]фев!E102+[4]янв!E96</f>
        <v>0</v>
      </c>
      <c r="F217" s="3">
        <f>[4]март!F98+[4]фев!F102+[4]янв!F96</f>
        <v>0</v>
      </c>
      <c r="G217" s="3">
        <f>[4]март!G98+[4]фев!G102+[4]янв!G96</f>
        <v>0</v>
      </c>
      <c r="H217" s="3">
        <f>[4]март!H98+[4]фев!H102+[4]янв!H96</f>
        <v>0</v>
      </c>
      <c r="I217" s="3">
        <f>[4]март!J98+[4]фев!J102+[4]янв!J96</f>
        <v>0</v>
      </c>
      <c r="J217" s="3">
        <f>[4]март!K98+[4]фев!K102+[4]янв!K96</f>
        <v>0</v>
      </c>
      <c r="K217" s="3">
        <f>[4]март!L98+[4]фев!L102+[4]янв!L96</f>
        <v>0</v>
      </c>
      <c r="L217" s="3">
        <f>[4]март!M99+[4]фев!M102+[4]янв!M96</f>
        <v>93100</v>
      </c>
      <c r="M217" s="3">
        <f>[4]март!N98+[4]фев!N102+[4]янв!N96</f>
        <v>0</v>
      </c>
      <c r="N217" s="3">
        <f>[4]март!O98+[4]фев!O102+[4]янв!O96</f>
        <v>121100</v>
      </c>
      <c r="O217" s="3">
        <f>[4]март!P98+[4]фев!P102+[4]янв!P96</f>
        <v>40000</v>
      </c>
      <c r="P217" s="3"/>
      <c r="Q217" s="3">
        <f>[4]март!Q98+[4]фев!Q102+[4]янв!Q96</f>
        <v>34900</v>
      </c>
      <c r="R217" s="3">
        <f>[4]март!R98+[4]фев!R102+[4]янв!R96</f>
        <v>0</v>
      </c>
      <c r="S217" s="35">
        <f>C217+F217+G217+I217+J217+K217+N217+O217++R217+Q217</f>
        <v>196000</v>
      </c>
    </row>
    <row r="218" spans="1:19">
      <c r="A218" s="33" t="s">
        <v>240</v>
      </c>
      <c r="B218" s="2">
        <v>310</v>
      </c>
      <c r="C218" s="3">
        <f t="shared" si="18"/>
        <v>0</v>
      </c>
      <c r="D218" s="3">
        <f>[4]март!D103</f>
        <v>0</v>
      </c>
      <c r="E218" s="3">
        <f>[4]янв!E78+[4]фев!E80+[4]март!E77</f>
        <v>0</v>
      </c>
      <c r="F218" s="3">
        <f>[4]янв!F78+[4]фев!F80+[4]март!F77</f>
        <v>0</v>
      </c>
      <c r="G218" s="3">
        <f>[4]янв!G78+[4]фев!G80+[4]март!G77</f>
        <v>0</v>
      </c>
      <c r="H218" s="3">
        <f>[4]янв!H78+[4]фев!H80+[4]март!H77</f>
        <v>0</v>
      </c>
      <c r="I218" s="3">
        <f>[4]янв!J78+[4]фев!J80+[4]март!J77</f>
        <v>0</v>
      </c>
      <c r="J218" s="3">
        <f>[4]янв!K78+[4]фев!K80+[4]март!K77</f>
        <v>0</v>
      </c>
      <c r="K218" s="3"/>
      <c r="L218" s="3">
        <f>[4]янв!M78+[4]фев!M80+[4]март!M77</f>
        <v>0</v>
      </c>
      <c r="M218" s="3">
        <f>[4]янв!N78+[4]фев!N80+[4]март!N77</f>
        <v>0</v>
      </c>
      <c r="N218" s="3">
        <f>[4]янв!O78+[4]фев!O80+[4]март!O77</f>
        <v>0</v>
      </c>
      <c r="O218" s="3">
        <f>[4]янв!P78+[4]фев!P80+[4]март!P77</f>
        <v>0</v>
      </c>
      <c r="P218" s="3"/>
      <c r="Q218" s="3">
        <f>[4]янв!Q78+[4]фев!Q80+[4]март!Q77</f>
        <v>0</v>
      </c>
      <c r="R218" s="3">
        <f>[4]янв!R78+[4]фев!R80+[4]март!R77</f>
        <v>0</v>
      </c>
      <c r="S218" s="35">
        <f t="shared" si="27"/>
        <v>0</v>
      </c>
    </row>
    <row r="219" spans="1:19">
      <c r="A219" s="21" t="s">
        <v>241</v>
      </c>
      <c r="B219" s="2">
        <v>310</v>
      </c>
      <c r="C219" s="3">
        <f t="shared" si="18"/>
        <v>94015</v>
      </c>
      <c r="D219" s="3">
        <f>[4]фев!D106</f>
        <v>94015</v>
      </c>
      <c r="E219" s="3">
        <f>[4]март!E102</f>
        <v>0</v>
      </c>
      <c r="F219" s="3">
        <f>[4]март!F102</f>
        <v>0</v>
      </c>
      <c r="G219" s="3">
        <f>[4]март!G102</f>
        <v>0</v>
      </c>
      <c r="H219" s="3">
        <f>[4]март!H102</f>
        <v>0</v>
      </c>
      <c r="I219" s="3">
        <f>[4]март!J102</f>
        <v>0</v>
      </c>
      <c r="J219" s="3">
        <f>[4]март!K102</f>
        <v>0</v>
      </c>
      <c r="K219" s="3">
        <f>[4]март!L102</f>
        <v>0</v>
      </c>
      <c r="L219" s="3">
        <f>[4]март!M102</f>
        <v>0</v>
      </c>
      <c r="M219" s="3">
        <f>[4]март!N102</f>
        <v>0</v>
      </c>
      <c r="N219" s="3">
        <f>[4]март!O102</f>
        <v>0</v>
      </c>
      <c r="O219" s="3">
        <f>[4]март!P102</f>
        <v>0</v>
      </c>
      <c r="P219" s="3"/>
      <c r="Q219" s="3">
        <f>[4]март!Q102</f>
        <v>0</v>
      </c>
      <c r="R219" s="3">
        <f>[4]март!R102</f>
        <v>0</v>
      </c>
      <c r="S219" s="35">
        <f t="shared" si="27"/>
        <v>94015</v>
      </c>
    </row>
    <row r="220" spans="1:19">
      <c r="A220" s="21" t="s">
        <v>188</v>
      </c>
      <c r="B220" s="2">
        <v>310</v>
      </c>
      <c r="C220" s="3">
        <f t="shared" si="18"/>
        <v>0</v>
      </c>
      <c r="D220" s="3">
        <f>[4]март!D100+[4]янв!D97</f>
        <v>0</v>
      </c>
      <c r="E220" s="3">
        <f>[4]март!E100+[4]фев!E104</f>
        <v>0</v>
      </c>
      <c r="F220" s="3">
        <f>[4]март!F100+[4]фев!F104</f>
        <v>0</v>
      </c>
      <c r="G220" s="3">
        <f>[4]март!G100+[4]фев!G104</f>
        <v>0</v>
      </c>
      <c r="H220" s="3">
        <f>[4]янв!I97</f>
        <v>0</v>
      </c>
      <c r="I220" s="3">
        <f>[4]янв!K97</f>
        <v>0</v>
      </c>
      <c r="J220" s="3">
        <f>[4]янв!L97</f>
        <v>0</v>
      </c>
      <c r="K220" s="3">
        <f>[4]март!L100+[4]фев!L104</f>
        <v>0</v>
      </c>
      <c r="L220" s="3">
        <f>[4]март!M100+[4]фев!M104</f>
        <v>0</v>
      </c>
      <c r="M220" s="3">
        <f>[4]март!N100+[4]фев!N104</f>
        <v>0</v>
      </c>
      <c r="N220" s="3">
        <f>[4]март!O100+[4]фев!O104</f>
        <v>0</v>
      </c>
      <c r="O220" s="3">
        <f>[4]март!P100+[4]фев!P104</f>
        <v>0</v>
      </c>
      <c r="P220" s="3"/>
      <c r="Q220" s="3">
        <f>[4]март!Q100+[4]фев!Q104</f>
        <v>0</v>
      </c>
      <c r="R220" s="3">
        <f>[4]март!R100+[4]фев!R104</f>
        <v>0</v>
      </c>
      <c r="S220" s="35">
        <f>C220+F220+G220+I220+J220+K220+N220+O220++R220+Q220+H220</f>
        <v>0</v>
      </c>
    </row>
    <row r="221" spans="1:19">
      <c r="A221" s="22" t="s">
        <v>131</v>
      </c>
      <c r="B221" s="2">
        <v>310</v>
      </c>
      <c r="C221" s="3">
        <f t="shared" si="18"/>
        <v>0</v>
      </c>
      <c r="D221" s="3">
        <f>[4]март!D104+[4]фев!D107+[4]янв!D100</f>
        <v>0</v>
      </c>
      <c r="E221" s="3">
        <f>[4]март!E104+[4]фев!E107+[4]янв!E100</f>
        <v>0</v>
      </c>
      <c r="F221" s="3">
        <f>[4]март!F104+[4]фев!F107+[4]янв!F100</f>
        <v>0</v>
      </c>
      <c r="G221" s="3">
        <f>[4]март!G104+[4]фев!G107+[4]янв!G100</f>
        <v>0</v>
      </c>
      <c r="H221" s="3">
        <f>[4]март!H104+[4]фев!H107+[4]янв!H100</f>
        <v>0</v>
      </c>
      <c r="I221" s="3">
        <f>[4]март!J104+[4]фев!J107+[4]янв!J100</f>
        <v>0</v>
      </c>
      <c r="J221" s="3">
        <f>[4]март!K104+[4]фев!K107+[4]янв!K100</f>
        <v>0</v>
      </c>
      <c r="K221" s="3">
        <f>[4]март!L104+[4]фев!L107+[4]янв!L100</f>
        <v>100100</v>
      </c>
      <c r="L221" s="3">
        <f>[4]март!M104+[4]фев!M107+[4]янв!M100</f>
        <v>0</v>
      </c>
      <c r="M221" s="3">
        <f>[4]март!N104+[4]фев!N107+[4]янв!N100</f>
        <v>0</v>
      </c>
      <c r="N221" s="3">
        <f>[4]март!O104+[4]фев!O107+[4]янв!O100</f>
        <v>0</v>
      </c>
      <c r="O221" s="3">
        <f>[4]март!P104+[4]фев!P107+[4]янв!P100</f>
        <v>0</v>
      </c>
      <c r="P221" s="3"/>
      <c r="Q221" s="3">
        <f>[4]март!Q104+[4]фев!Q107+[4]янв!Q100</f>
        <v>0</v>
      </c>
      <c r="R221" s="3">
        <f>[4]март!R104+[4]фев!R107+[4]янв!R100</f>
        <v>0</v>
      </c>
      <c r="S221" s="35">
        <f>C221+F221+G221+I221+J221+K221+N221+O221++R221+Q221</f>
        <v>100100</v>
      </c>
    </row>
    <row r="222" spans="1:19">
      <c r="A222" s="33" t="s">
        <v>342</v>
      </c>
      <c r="B222" s="2">
        <v>310</v>
      </c>
      <c r="C222" s="2">
        <f t="shared" si="18"/>
        <v>0</v>
      </c>
      <c r="D222" s="2">
        <f>[4]март!D105+[4]фев!D108</f>
        <v>0</v>
      </c>
      <c r="E222" s="2">
        <f>[4]март!E105+[4]фев!E108</f>
        <v>0</v>
      </c>
      <c r="F222" s="2">
        <f>[4]март!F105+[4]фев!F108</f>
        <v>0</v>
      </c>
      <c r="G222" s="2">
        <f>[4]март!G105+[4]фев!G108</f>
        <v>0</v>
      </c>
      <c r="H222" s="2">
        <f>[4]март!H105+[4]фев!H108</f>
        <v>0</v>
      </c>
      <c r="I222" s="2">
        <f>[4]март!J105+[4]фев!J108</f>
        <v>0</v>
      </c>
      <c r="J222" s="2">
        <f>[4]март!K105+[4]фев!K108</f>
        <v>0</v>
      </c>
      <c r="K222" s="2">
        <f>[4]март!L105+[4]фев!L108</f>
        <v>0</v>
      </c>
      <c r="L222" s="2">
        <f>[4]март!M105+[4]фев!M108</f>
        <v>15000</v>
      </c>
      <c r="M222" s="2">
        <f>[4]март!N105+[4]фев!N108</f>
        <v>0</v>
      </c>
      <c r="N222" s="2">
        <f>[4]март!O105+[4]фев!O108</f>
        <v>15000</v>
      </c>
      <c r="O222" s="2">
        <f>[4]март!P105+[4]фев!P108</f>
        <v>0</v>
      </c>
      <c r="P222" s="2"/>
      <c r="Q222" s="2">
        <f>[4]март!Q105+[4]фев!Q108</f>
        <v>0</v>
      </c>
      <c r="R222" s="2">
        <f>[4]март!R105+[4]фев!R108</f>
        <v>0</v>
      </c>
      <c r="S222" s="38">
        <f>C222+F222+G222+I222+J222+K222+N222+O222++R222+Q222</f>
        <v>15000</v>
      </c>
    </row>
    <row r="223" spans="1:19">
      <c r="A223" s="39" t="s">
        <v>107</v>
      </c>
      <c r="B223" s="38">
        <v>340</v>
      </c>
      <c r="C223" s="38">
        <f t="shared" si="18"/>
        <v>173845</v>
      </c>
      <c r="D223" s="38">
        <f>SUM(D224:D238)</f>
        <v>173845</v>
      </c>
      <c r="E223" s="38">
        <f>SUM(E224:E238)</f>
        <v>0</v>
      </c>
      <c r="F223" s="38">
        <f>SUM(F224:F238)</f>
        <v>0</v>
      </c>
      <c r="G223" s="38">
        <f t="shared" ref="G223:Q223" si="30">SUM(G224:G238)</f>
        <v>23930</v>
      </c>
      <c r="H223" s="38">
        <f t="shared" si="30"/>
        <v>0</v>
      </c>
      <c r="I223" s="38">
        <f t="shared" si="30"/>
        <v>0</v>
      </c>
      <c r="J223" s="38">
        <f>SUM(J224:J238)</f>
        <v>25500</v>
      </c>
      <c r="K223" s="38">
        <f t="shared" si="30"/>
        <v>0</v>
      </c>
      <c r="L223" s="38">
        <f>SUM(L224:L238)</f>
        <v>470535</v>
      </c>
      <c r="M223" s="38">
        <f t="shared" si="30"/>
        <v>0</v>
      </c>
      <c r="N223" s="38">
        <f>L223+M223</f>
        <v>470535</v>
      </c>
      <c r="O223" s="38">
        <f t="shared" si="30"/>
        <v>0</v>
      </c>
      <c r="P223" s="38"/>
      <c r="Q223" s="38">
        <f t="shared" si="30"/>
        <v>0</v>
      </c>
      <c r="R223" s="38">
        <f>SUM(R224:R238)</f>
        <v>40800</v>
      </c>
      <c r="S223" s="38">
        <f>C223+F223+G223+I223+J223+K223+N223+O223++R223+Q223+H223</f>
        <v>734610</v>
      </c>
    </row>
    <row r="224" spans="1:19">
      <c r="A224" s="22" t="s">
        <v>108</v>
      </c>
      <c r="B224" s="3">
        <v>340</v>
      </c>
      <c r="C224" s="3">
        <f t="shared" si="18"/>
        <v>0</v>
      </c>
      <c r="D224" s="3">
        <f>[4]март!D107+[4]фев!D110</f>
        <v>0</v>
      </c>
      <c r="E224" s="3">
        <f>[4]март!E107+[4]фев!E110</f>
        <v>0</v>
      </c>
      <c r="F224" s="3">
        <f>[4]март!F107+[4]фев!F110</f>
        <v>0</v>
      </c>
      <c r="G224" s="3">
        <f>[4]март!G107+[4]фев!G110</f>
        <v>0</v>
      </c>
      <c r="H224" s="3">
        <f>[4]март!H107+[4]фев!H110</f>
        <v>0</v>
      </c>
      <c r="I224" s="3">
        <f>[4]март!J107+[4]фев!J110</f>
        <v>0</v>
      </c>
      <c r="J224" s="3">
        <f>[4]март!K107+[4]фев!K110</f>
        <v>0</v>
      </c>
      <c r="K224" s="3">
        <f>[4]март!L107+[4]фев!L110</f>
        <v>0</v>
      </c>
      <c r="L224" s="3">
        <f>[4]март!M107+[4]фев!M110</f>
        <v>10000</v>
      </c>
      <c r="M224" s="3">
        <f>[4]март!N107+[4]фев!N110</f>
        <v>0</v>
      </c>
      <c r="N224" s="3">
        <f>[4]март!O107+[4]фев!O110</f>
        <v>10000</v>
      </c>
      <c r="O224" s="3">
        <f>[4]март!P107+[4]фев!P110</f>
        <v>0</v>
      </c>
      <c r="P224" s="3"/>
      <c r="Q224" s="3">
        <f>[4]март!Q107+[4]фев!Q110</f>
        <v>0</v>
      </c>
      <c r="R224" s="3">
        <f>[4]март!R107+[4]фев!R110</f>
        <v>0</v>
      </c>
      <c r="S224" s="35">
        <f t="shared" ref="S224:S229" si="31">C224+F224+G224+I224+J224+K224+N224+O224++R224+Q224</f>
        <v>10000</v>
      </c>
    </row>
    <row r="225" spans="1:19">
      <c r="A225" s="22" t="s">
        <v>109</v>
      </c>
      <c r="B225" s="3">
        <v>340</v>
      </c>
      <c r="C225" s="3">
        <f t="shared" si="18"/>
        <v>0</v>
      </c>
      <c r="D225" s="3">
        <f>[4]март!D108+[4]фев!D111+[4]янв!D104</f>
        <v>0</v>
      </c>
      <c r="E225" s="3">
        <f>[4]март!E108+[4]фев!E111+[4]янв!E104</f>
        <v>0</v>
      </c>
      <c r="F225" s="3">
        <f>[4]март!F108+[4]фев!F111+[4]янв!F104</f>
        <v>0</v>
      </c>
      <c r="G225" s="3">
        <f>[4]март!G108+[4]фев!G111+[4]янв!G104</f>
        <v>0</v>
      </c>
      <c r="H225" s="3">
        <f>[4]март!H108+[4]фев!H111+[4]янв!H104</f>
        <v>0</v>
      </c>
      <c r="I225" s="3">
        <f>[4]март!J108+[4]фев!J111+[4]янв!J104</f>
        <v>0</v>
      </c>
      <c r="J225" s="3">
        <f>[4]март!K108+[4]фев!K111+[4]янв!K104</f>
        <v>0</v>
      </c>
      <c r="K225" s="3">
        <f>[4]март!L108+[4]фев!L111+[4]янв!L104</f>
        <v>0</v>
      </c>
      <c r="L225" s="3">
        <f>[4]март!M108+[4]фев!M111+[4]янв!M104</f>
        <v>300000</v>
      </c>
      <c r="M225" s="3">
        <f>[4]март!N108+[4]фев!N111+[4]янв!N104</f>
        <v>0</v>
      </c>
      <c r="N225" s="3">
        <f>[4]март!O108+[4]фев!O111+[4]янв!O104</f>
        <v>300000</v>
      </c>
      <c r="O225" s="3">
        <f>[4]март!P108+[4]фев!P111</f>
        <v>0</v>
      </c>
      <c r="P225" s="3"/>
      <c r="Q225" s="3">
        <f>[4]март!Q108+[4]фев!Q111</f>
        <v>0</v>
      </c>
      <c r="R225" s="3">
        <f>[4]март!R108+[4]фев!R111</f>
        <v>0</v>
      </c>
      <c r="S225" s="35">
        <f t="shared" si="31"/>
        <v>300000</v>
      </c>
    </row>
    <row r="226" spans="1:19">
      <c r="A226" s="22" t="s">
        <v>110</v>
      </c>
      <c r="B226" s="3">
        <v>340</v>
      </c>
      <c r="C226" s="3">
        <f t="shared" si="18"/>
        <v>0</v>
      </c>
      <c r="D226" s="3">
        <f>[4]фев!D112+[4]янв!D105</f>
        <v>0</v>
      </c>
      <c r="E226" s="3">
        <f>[4]фев!E112+[4]янв!E105</f>
        <v>0</v>
      </c>
      <c r="F226" s="3">
        <f>[4]фев!F112+[4]янв!F105</f>
        <v>0</v>
      </c>
      <c r="G226" s="3">
        <f>[4]фев!G112+[4]янв!G105</f>
        <v>0</v>
      </c>
      <c r="H226" s="3">
        <f>[4]фев!H112+[4]янв!H105</f>
        <v>0</v>
      </c>
      <c r="I226" s="3">
        <f>[4]фев!J112+[4]янв!J105</f>
        <v>0</v>
      </c>
      <c r="J226" s="3">
        <f>[4]фев!K112+[4]янв!K105</f>
        <v>0</v>
      </c>
      <c r="K226" s="3">
        <f>[4]фев!L112+[4]янв!L105</f>
        <v>0</v>
      </c>
      <c r="L226" s="3">
        <f>[4]фев!M112+[4]янв!M105</f>
        <v>36500</v>
      </c>
      <c r="M226" s="3">
        <f>[4]фев!N112+[4]янв!N105</f>
        <v>0</v>
      </c>
      <c r="N226" s="3">
        <f>[4]фев!O112+[4]янв!O105</f>
        <v>36500</v>
      </c>
      <c r="O226" s="3">
        <f>[4]фев!P112+[4]янв!P105</f>
        <v>0</v>
      </c>
      <c r="P226" s="3"/>
      <c r="Q226" s="3">
        <f>[4]фев!Q112+[4]янв!Q105</f>
        <v>0</v>
      </c>
      <c r="R226" s="3">
        <f>[4]фев!R112+[4]янв!R105</f>
        <v>0</v>
      </c>
      <c r="S226" s="35">
        <f t="shared" si="31"/>
        <v>36500</v>
      </c>
    </row>
    <row r="227" spans="1:19">
      <c r="A227" s="22" t="s">
        <v>111</v>
      </c>
      <c r="B227" s="3">
        <v>340</v>
      </c>
      <c r="C227" s="3">
        <f t="shared" si="18"/>
        <v>55000</v>
      </c>
      <c r="D227" s="3">
        <f>[4]март!D110+[4]фев!D113+[4]янв!D106</f>
        <v>55000</v>
      </c>
      <c r="E227" s="3">
        <f>[4]март!E110+[4]фев!E113+[4]янв!E106</f>
        <v>0</v>
      </c>
      <c r="F227" s="3">
        <f>[4]март!F110+[4]фев!F113+[4]янв!F106</f>
        <v>0</v>
      </c>
      <c r="G227" s="3">
        <f>[4]март!G110+[4]фев!G113+[4]янв!G106</f>
        <v>16600</v>
      </c>
      <c r="H227" s="3">
        <f>[4]март!H110+[4]фев!H113+[4]янв!H106</f>
        <v>0</v>
      </c>
      <c r="I227" s="3">
        <f>[4]март!J110+[4]фев!J113+[4]янв!J106</f>
        <v>0</v>
      </c>
      <c r="J227" s="3">
        <f>[4]март!K110+[4]фев!K113+[4]янв!K106</f>
        <v>17000</v>
      </c>
      <c r="K227" s="3">
        <f>[4]март!L110+[4]фев!L113+[4]янв!L106</f>
        <v>0</v>
      </c>
      <c r="L227" s="3">
        <f>[4]март!M110+[4]фев!M113+[4]янв!M106</f>
        <v>40000</v>
      </c>
      <c r="M227" s="3">
        <f>[4]март!N110+[4]фев!N113+[4]янв!N106</f>
        <v>0</v>
      </c>
      <c r="N227" s="3">
        <f>[4]март!O110+[4]фев!O113+[4]янв!O106</f>
        <v>40000</v>
      </c>
      <c r="O227" s="3">
        <f>[4]март!P110+[4]фев!P113+[4]янв!P106</f>
        <v>0</v>
      </c>
      <c r="P227" s="3"/>
      <c r="Q227" s="3">
        <f>[4]март!Q110+[4]фев!Q113+[4]янв!Q106</f>
        <v>0</v>
      </c>
      <c r="R227" s="3">
        <f>[4]март!R110+[4]фев!R113+[4]янв!R106</f>
        <v>5000</v>
      </c>
      <c r="S227" s="35">
        <f t="shared" si="31"/>
        <v>133600</v>
      </c>
    </row>
    <row r="228" spans="1:19">
      <c r="A228" s="22" t="s">
        <v>242</v>
      </c>
      <c r="B228" s="3">
        <v>340</v>
      </c>
      <c r="C228" s="3">
        <f>D228+E228</f>
        <v>12000</v>
      </c>
      <c r="D228" s="3">
        <f>[4]март!D114+[4]фев!D115</f>
        <v>12000</v>
      </c>
      <c r="E228" s="3">
        <f>[4]март!E114+[4]фев!E115</f>
        <v>0</v>
      </c>
      <c r="F228" s="3">
        <f>[4]март!F114+[4]фев!F115</f>
        <v>0</v>
      </c>
      <c r="G228" s="3">
        <f>[4]март!G114+[4]фев!G115</f>
        <v>0</v>
      </c>
      <c r="H228" s="3">
        <f>[4]март!H114+[4]фев!H115</f>
        <v>0</v>
      </c>
      <c r="I228" s="3">
        <f>[4]март!J114+[4]фев!J115</f>
        <v>0</v>
      </c>
      <c r="J228" s="3">
        <f>[4]март!K114+[4]фев!K115</f>
        <v>0</v>
      </c>
      <c r="K228" s="3">
        <f>[4]март!L114+[4]фев!L115</f>
        <v>0</v>
      </c>
      <c r="L228" s="3">
        <f>[4]март!M114+[4]фев!M115</f>
        <v>0</v>
      </c>
      <c r="M228" s="3">
        <f>[4]март!N114+[4]фев!N115</f>
        <v>0</v>
      </c>
      <c r="N228" s="3">
        <f>[4]март!O114+[4]фев!O115</f>
        <v>0</v>
      </c>
      <c r="O228" s="3">
        <f>[4]март!P114+[4]фев!P115</f>
        <v>0</v>
      </c>
      <c r="P228" s="3"/>
      <c r="Q228" s="3">
        <f>[4]март!Q114+[4]фев!Q115</f>
        <v>0</v>
      </c>
      <c r="R228" s="3">
        <f>[4]март!R114+[4]фев!R115</f>
        <v>0</v>
      </c>
      <c r="S228" s="35">
        <f t="shared" si="31"/>
        <v>12000</v>
      </c>
    </row>
    <row r="229" spans="1:19">
      <c r="A229" s="22" t="s">
        <v>112</v>
      </c>
      <c r="B229" s="3">
        <v>340</v>
      </c>
      <c r="C229" s="3">
        <f t="shared" si="18"/>
        <v>45605</v>
      </c>
      <c r="D229" s="3">
        <f>[4]март!D111+[4]фев!D114+[4]янв!D107</f>
        <v>45605</v>
      </c>
      <c r="E229" s="3">
        <f>[4]март!E111+[4]фев!E114+[4]янв!E107</f>
        <v>0</v>
      </c>
      <c r="F229" s="3">
        <f>[4]март!F111+[4]фев!F114+[4]янв!F107</f>
        <v>0</v>
      </c>
      <c r="G229" s="3">
        <f>[4]март!G111+[4]фев!G114+[4]янв!G107</f>
        <v>780</v>
      </c>
      <c r="H229" s="3">
        <f>[4]март!H111+[4]фев!H114+[4]янв!H107</f>
        <v>0</v>
      </c>
      <c r="I229" s="3">
        <f>[4]март!J111+[4]фев!J114+[4]янв!J107</f>
        <v>0</v>
      </c>
      <c r="J229" s="3">
        <f>[4]март!K111+[4]фев!K114+[4]янв!K107</f>
        <v>0</v>
      </c>
      <c r="K229" s="3">
        <f>[4]март!L111+[4]фев!L114+[4]янв!L107</f>
        <v>0</v>
      </c>
      <c r="L229" s="3">
        <f>[4]март!M111+[4]фев!M114+[4]янв!M107</f>
        <v>0</v>
      </c>
      <c r="M229" s="3">
        <f>[4]март!N111+[4]фев!N114+[4]янв!N107</f>
        <v>0</v>
      </c>
      <c r="N229" s="3">
        <f>[4]март!O111+[4]фев!O114+[4]янв!O107</f>
        <v>0</v>
      </c>
      <c r="O229" s="3">
        <f>[4]март!P111+[4]фев!P114+[4]янв!P107</f>
        <v>0</v>
      </c>
      <c r="P229" s="3"/>
      <c r="Q229" s="3">
        <f>[4]март!Q111+[4]фев!Q114+[4]янв!Q107</f>
        <v>0</v>
      </c>
      <c r="R229" s="3">
        <f>[4]март!R111+[4]фев!R114+[4]янв!R107</f>
        <v>0</v>
      </c>
      <c r="S229" s="35">
        <f t="shared" si="31"/>
        <v>46385</v>
      </c>
    </row>
    <row r="230" spans="1:19">
      <c r="A230" s="22" t="s">
        <v>230</v>
      </c>
      <c r="B230" s="3">
        <v>340</v>
      </c>
      <c r="C230" s="3">
        <f t="shared" ref="C230:C239" si="32">D230+E230</f>
        <v>0</v>
      </c>
      <c r="D230" s="3">
        <f>[4]март!D119+[4]фев!D121</f>
        <v>0</v>
      </c>
      <c r="E230" s="3">
        <f>[4]март!E119+[4]фев!E121</f>
        <v>0</v>
      </c>
      <c r="F230" s="3">
        <f>[4]март!F119+[4]фев!F121</f>
        <v>0</v>
      </c>
      <c r="G230" s="3">
        <f>[4]март!G119+[4]фев!G121</f>
        <v>0</v>
      </c>
      <c r="H230" s="3">
        <f>[4]март!H119+[4]фев!H121</f>
        <v>0</v>
      </c>
      <c r="I230" s="3">
        <f>[4]март!J119+[4]фев!J121</f>
        <v>0</v>
      </c>
      <c r="J230" s="3">
        <f>[4]март!K119+[4]фев!K121</f>
        <v>0</v>
      </c>
      <c r="K230" s="3">
        <f>[4]март!L119+[4]фев!L121</f>
        <v>0</v>
      </c>
      <c r="L230" s="3">
        <f>[4]март!M119+[4]фев!M121</f>
        <v>0</v>
      </c>
      <c r="M230" s="3">
        <f>[4]март!N119+[4]фев!N121</f>
        <v>0</v>
      </c>
      <c r="N230" s="3">
        <f>[4]март!O119+[4]фев!O121</f>
        <v>0</v>
      </c>
      <c r="O230" s="3">
        <f>[4]март!P119+[4]фев!P121</f>
        <v>0</v>
      </c>
      <c r="P230" s="3"/>
      <c r="Q230" s="3">
        <f>[4]март!Q119+[4]фев!Q121</f>
        <v>0</v>
      </c>
      <c r="R230" s="3">
        <f>[4]март!R119+[4]фев!R121</f>
        <v>0</v>
      </c>
      <c r="S230" s="35">
        <f t="shared" ref="S230:S239" si="33">C230+F230+G230+I230+J230+K230+N230+O230++R230+Q230+H230</f>
        <v>0</v>
      </c>
    </row>
    <row r="231" spans="1:19">
      <c r="A231" s="22" t="s">
        <v>113</v>
      </c>
      <c r="B231" s="3">
        <v>340</v>
      </c>
      <c r="C231" s="3">
        <f t="shared" si="32"/>
        <v>0</v>
      </c>
      <c r="D231" s="6">
        <f>[4]март!D115+[4]фев!D116+[4]янв!D109</f>
        <v>0</v>
      </c>
      <c r="E231" s="6">
        <f>[4]март!E115+[4]фев!E116+[4]янв!E109</f>
        <v>0</v>
      </c>
      <c r="F231" s="6">
        <f>[4]март!F115+[4]фев!F116+[4]янв!F109</f>
        <v>0</v>
      </c>
      <c r="G231" s="6">
        <f>[4]март!G115+[4]фев!G116+[4]янв!G109</f>
        <v>4250</v>
      </c>
      <c r="H231" s="6">
        <f>[4]март!H115+[4]фев!H116+[4]янв!H109</f>
        <v>0</v>
      </c>
      <c r="I231" s="6">
        <f>[4]март!J115+[4]фев!J116+[4]янв!J109</f>
        <v>0</v>
      </c>
      <c r="J231" s="6">
        <f>[4]март!K115+[4]фев!K116+[4]янв!K109</f>
        <v>8500</v>
      </c>
      <c r="K231" s="6">
        <f>[4]март!L115+[4]фев!L116+[4]янв!L109</f>
        <v>0</v>
      </c>
      <c r="L231" s="6">
        <f>[4]март!M115+[4]фев!M116+[4]янв!M109</f>
        <v>35575</v>
      </c>
      <c r="M231" s="6">
        <f>[4]март!N115+[4]фев!N116+[4]янв!N109</f>
        <v>0</v>
      </c>
      <c r="N231" s="6">
        <f>[4]март!O115+[4]фев!O116+[4]янв!O109</f>
        <v>35575</v>
      </c>
      <c r="O231" s="6">
        <f>[4]март!P115+[4]фев!P116+[4]янв!P109</f>
        <v>0</v>
      </c>
      <c r="P231" s="6"/>
      <c r="Q231" s="6">
        <f>[4]март!Q115+[4]фев!Q116+[4]янв!Q109</f>
        <v>0</v>
      </c>
      <c r="R231" s="6">
        <f>[4]март!R115+[4]фев!R116+[4]янв!R109</f>
        <v>4000</v>
      </c>
      <c r="S231" s="35">
        <f t="shared" si="33"/>
        <v>52325</v>
      </c>
    </row>
    <row r="232" spans="1:19">
      <c r="A232" s="22" t="s">
        <v>114</v>
      </c>
      <c r="B232" s="3">
        <v>340</v>
      </c>
      <c r="C232" s="3">
        <f t="shared" si="32"/>
        <v>3740</v>
      </c>
      <c r="D232" s="3">
        <f>[4]март!D117+[4]фев!D118+[4]янв!D111</f>
        <v>3740</v>
      </c>
      <c r="E232" s="3">
        <f>[4]март!E117+[4]фев!E118+[4]янв!E111</f>
        <v>0</v>
      </c>
      <c r="F232" s="3">
        <f>[4]март!F117+[4]фев!F118+[4]янв!F111</f>
        <v>0</v>
      </c>
      <c r="G232" s="3">
        <f>[4]март!G117+[4]фев!G118+[4]янв!G111</f>
        <v>2300</v>
      </c>
      <c r="H232" s="3">
        <f>[4]март!H117+[4]фев!H118+[4]янв!H111</f>
        <v>0</v>
      </c>
      <c r="I232" s="3">
        <f>[4]март!J117+[4]фев!J118+[4]янв!J111</f>
        <v>0</v>
      </c>
      <c r="J232" s="3">
        <f>[4]март!K117+[4]фев!K118+[4]янв!K111</f>
        <v>0</v>
      </c>
      <c r="K232" s="3">
        <f>[4]март!L117+[4]фев!L118+[4]янв!L111</f>
        <v>0</v>
      </c>
      <c r="L232" s="3">
        <f>[4]март!M117+[4]фев!M118+[4]янв!M111</f>
        <v>28460</v>
      </c>
      <c r="M232" s="3">
        <f>[4]март!N117+[4]фев!N118+[4]янв!N111</f>
        <v>0</v>
      </c>
      <c r="N232" s="3">
        <f>[4]март!O117+[4]фев!O118+[4]янв!O111</f>
        <v>28460</v>
      </c>
      <c r="O232" s="3">
        <f>[4]март!P117+[4]фев!P118+[4]янв!P111</f>
        <v>0</v>
      </c>
      <c r="P232" s="3"/>
      <c r="Q232" s="3">
        <f>[4]март!Q117+[4]фев!Q118+[4]янв!Q111</f>
        <v>0</v>
      </c>
      <c r="R232" s="3">
        <f>[4]март!R117+[4]фев!R118+[4]янв!R111</f>
        <v>1800</v>
      </c>
      <c r="S232" s="35">
        <f t="shared" si="33"/>
        <v>36300</v>
      </c>
    </row>
    <row r="233" spans="1:19">
      <c r="A233" s="22" t="s">
        <v>131</v>
      </c>
      <c r="B233" s="3">
        <v>340</v>
      </c>
      <c r="C233" s="3">
        <f t="shared" si="32"/>
        <v>0</v>
      </c>
      <c r="D233" s="6">
        <f>[4]фев!D117</f>
        <v>0</v>
      </c>
      <c r="E233" s="6">
        <f>[4]фев!E117</f>
        <v>0</v>
      </c>
      <c r="F233" s="6">
        <f>[4]фев!F117</f>
        <v>0</v>
      </c>
      <c r="G233" s="6">
        <f>[4]фев!G117</f>
        <v>0</v>
      </c>
      <c r="H233" s="6">
        <f>[4]фев!H117</f>
        <v>0</v>
      </c>
      <c r="I233" s="6">
        <f>[4]фев!J117</f>
        <v>0</v>
      </c>
      <c r="J233" s="6">
        <f>[4]фев!K117</f>
        <v>0</v>
      </c>
      <c r="K233" s="6">
        <f>[4]фев!L117</f>
        <v>0</v>
      </c>
      <c r="L233" s="6">
        <f>[4]фев!M117</f>
        <v>0</v>
      </c>
      <c r="M233" s="6">
        <f>[4]фев!N117</f>
        <v>0</v>
      </c>
      <c r="N233" s="6">
        <f>[4]фев!O117</f>
        <v>0</v>
      </c>
      <c r="O233" s="6">
        <f>[4]фев!P117</f>
        <v>0</v>
      </c>
      <c r="P233" s="6"/>
      <c r="Q233" s="6">
        <f>[4]фев!Q117</f>
        <v>0</v>
      </c>
      <c r="R233" s="6">
        <f>[4]фев!R117</f>
        <v>0</v>
      </c>
      <c r="S233" s="35">
        <f t="shared" si="33"/>
        <v>0</v>
      </c>
    </row>
    <row r="234" spans="1:19">
      <c r="A234" s="27" t="s">
        <v>343</v>
      </c>
      <c r="B234" s="3">
        <v>340</v>
      </c>
      <c r="C234" s="3">
        <f t="shared" si="32"/>
        <v>0</v>
      </c>
      <c r="D234" s="6">
        <f>[4]март!D118</f>
        <v>0</v>
      </c>
      <c r="E234" s="6">
        <f>[4]март!E118</f>
        <v>0</v>
      </c>
      <c r="F234" s="6">
        <f>[4]март!F118</f>
        <v>0</v>
      </c>
      <c r="G234" s="6">
        <f>[4]март!G118</f>
        <v>0</v>
      </c>
      <c r="H234" s="6">
        <f>[4]март!H118</f>
        <v>0</v>
      </c>
      <c r="I234" s="6">
        <f>[4]март!J118</f>
        <v>0</v>
      </c>
      <c r="J234" s="6">
        <f>[4]март!K118</f>
        <v>0</v>
      </c>
      <c r="K234" s="6">
        <f>[4]фев!L120</f>
        <v>0</v>
      </c>
      <c r="L234" s="6">
        <f>[4]март!M118</f>
        <v>0</v>
      </c>
      <c r="M234" s="6">
        <f>[4]март!N118</f>
        <v>0</v>
      </c>
      <c r="N234" s="6">
        <f>[4]март!O118</f>
        <v>0</v>
      </c>
      <c r="O234" s="6">
        <f>[4]март!P118</f>
        <v>0</v>
      </c>
      <c r="P234" s="6"/>
      <c r="Q234" s="6">
        <f>[4]март!Q118</f>
        <v>0</v>
      </c>
      <c r="R234" s="6">
        <f>[4]март!R118</f>
        <v>0</v>
      </c>
      <c r="S234" s="35">
        <f t="shared" si="33"/>
        <v>0</v>
      </c>
    </row>
    <row r="235" spans="1:19">
      <c r="A235" s="27" t="s">
        <v>243</v>
      </c>
      <c r="B235" s="3">
        <v>340</v>
      </c>
      <c r="C235" s="3">
        <f t="shared" si="32"/>
        <v>0</v>
      </c>
      <c r="D235" s="6">
        <f>[4]фев!D119</f>
        <v>0</v>
      </c>
      <c r="E235" s="6">
        <f>[4]март!E112</f>
        <v>0</v>
      </c>
      <c r="F235" s="6">
        <f>[4]март!F112</f>
        <v>0</v>
      </c>
      <c r="G235" s="6">
        <f>[4]март!G112</f>
        <v>0</v>
      </c>
      <c r="H235" s="6">
        <f>[4]март!H112</f>
        <v>0</v>
      </c>
      <c r="I235" s="6">
        <f>[4]март!J112</f>
        <v>0</v>
      </c>
      <c r="J235" s="6">
        <f>[4]март!K112</f>
        <v>0</v>
      </c>
      <c r="K235" s="6">
        <f>[4]март!L112</f>
        <v>0</v>
      </c>
      <c r="L235" s="6">
        <f>[4]март!M112</f>
        <v>0</v>
      </c>
      <c r="M235" s="6">
        <f>[4]март!N112</f>
        <v>0</v>
      </c>
      <c r="N235" s="6">
        <f>[4]март!O112</f>
        <v>0</v>
      </c>
      <c r="O235" s="6">
        <f>[4]март!P112</f>
        <v>0</v>
      </c>
      <c r="P235" s="6"/>
      <c r="Q235" s="6">
        <f>[4]март!Q112</f>
        <v>0</v>
      </c>
      <c r="R235" s="6">
        <f>[4]март!R112</f>
        <v>0</v>
      </c>
      <c r="S235" s="35">
        <f t="shared" si="33"/>
        <v>0</v>
      </c>
    </row>
    <row r="236" spans="1:19">
      <c r="A236" s="22" t="s">
        <v>115</v>
      </c>
      <c r="B236" s="3">
        <v>340</v>
      </c>
      <c r="C236" s="3">
        <f t="shared" si="32"/>
        <v>57500</v>
      </c>
      <c r="D236" s="3">
        <f>[4]март!D120+[4]фев!D122</f>
        <v>57500</v>
      </c>
      <c r="E236" s="3">
        <f>[4]март!E120+[4]фев!E122</f>
        <v>0</v>
      </c>
      <c r="F236" s="3">
        <f>[4]март!F120+[4]фев!F122</f>
        <v>0</v>
      </c>
      <c r="G236" s="3">
        <f>[4]март!G120+[4]фев!G122</f>
        <v>0</v>
      </c>
      <c r="H236" s="3">
        <f>[4]март!H120+[4]фев!H122</f>
        <v>0</v>
      </c>
      <c r="I236" s="3">
        <f>[4]март!J120+[4]фев!J122</f>
        <v>0</v>
      </c>
      <c r="J236" s="3">
        <f>[4]март!K120+[4]фев!K122</f>
        <v>0</v>
      </c>
      <c r="K236" s="3">
        <f>[4]март!L120+[4]фев!L122</f>
        <v>0</v>
      </c>
      <c r="L236" s="3">
        <f>[4]март!M120+[4]фев!M122</f>
        <v>20000</v>
      </c>
      <c r="M236" s="3">
        <f>[4]март!N120+[4]фев!N122</f>
        <v>0</v>
      </c>
      <c r="N236" s="3">
        <f>[4]март!O120+[4]фев!O122</f>
        <v>20000</v>
      </c>
      <c r="O236" s="3">
        <f>[4]март!P120+[4]фев!P122</f>
        <v>0</v>
      </c>
      <c r="P236" s="3"/>
      <c r="Q236" s="3">
        <f>[4]март!Q120+[4]фев!Q122</f>
        <v>0</v>
      </c>
      <c r="R236" s="3">
        <f>[4]март!R120+[4]фев!R122</f>
        <v>30000</v>
      </c>
      <c r="S236" s="35">
        <f t="shared" si="33"/>
        <v>107500</v>
      </c>
    </row>
    <row r="237" spans="1:19">
      <c r="A237" s="22" t="s">
        <v>132</v>
      </c>
      <c r="B237" s="3">
        <v>340</v>
      </c>
      <c r="C237" s="3">
        <f t="shared" si="32"/>
        <v>0</v>
      </c>
      <c r="D237" s="3">
        <f>[4]фев!D123</f>
        <v>0</v>
      </c>
      <c r="E237" s="3">
        <f>[4]фев!E123</f>
        <v>0</v>
      </c>
      <c r="F237" s="3">
        <f>[4]фев!F123</f>
        <v>0</v>
      </c>
      <c r="G237" s="3">
        <f>[4]фев!G123</f>
        <v>0</v>
      </c>
      <c r="H237" s="3">
        <f>[4]фев!H123</f>
        <v>0</v>
      </c>
      <c r="I237" s="3">
        <f>[4]фев!J123</f>
        <v>0</v>
      </c>
      <c r="J237" s="3">
        <f>[4]фев!K123</f>
        <v>0</v>
      </c>
      <c r="K237" s="3">
        <f>[4]фев!L123</f>
        <v>0</v>
      </c>
      <c r="L237" s="3">
        <f>[4]фев!M123</f>
        <v>0</v>
      </c>
      <c r="M237" s="3">
        <f>[4]фев!N123</f>
        <v>0</v>
      </c>
      <c r="N237" s="3">
        <f>[4]фев!O123</f>
        <v>0</v>
      </c>
      <c r="O237" s="3">
        <f>[4]фев!P123</f>
        <v>0</v>
      </c>
      <c r="P237" s="3"/>
      <c r="Q237" s="3">
        <f>[4]фев!Q123</f>
        <v>0</v>
      </c>
      <c r="R237" s="3">
        <f>[4]фев!R123</f>
        <v>0</v>
      </c>
      <c r="S237" s="38">
        <f t="shared" si="33"/>
        <v>0</v>
      </c>
    </row>
    <row r="238" spans="1:19">
      <c r="A238" s="22" t="s">
        <v>116</v>
      </c>
      <c r="B238" s="3">
        <v>340</v>
      </c>
      <c r="C238" s="3">
        <f t="shared" si="32"/>
        <v>0</v>
      </c>
      <c r="D238" s="3">
        <f>[4]март!D122+[4]фев!D124</f>
        <v>0</v>
      </c>
      <c r="E238" s="3">
        <f>[4]март!E122+[4]фев!E124</f>
        <v>0</v>
      </c>
      <c r="F238" s="3">
        <f>[4]март!F122+[4]фев!F124</f>
        <v>0</v>
      </c>
      <c r="G238" s="3">
        <f>[4]март!G122+[4]фев!G124</f>
        <v>0</v>
      </c>
      <c r="H238" s="3">
        <f>[4]март!H122+[4]фев!H124</f>
        <v>0</v>
      </c>
      <c r="I238" s="3">
        <f>[4]март!J122+[4]фев!J124</f>
        <v>0</v>
      </c>
      <c r="J238" s="3">
        <f>[4]март!K122+[4]фев!K124</f>
        <v>0</v>
      </c>
      <c r="K238" s="3">
        <f>[4]март!L122+[4]фев!L124</f>
        <v>0</v>
      </c>
      <c r="L238" s="3">
        <f>[4]март!M122+[4]фев!M124</f>
        <v>0</v>
      </c>
      <c r="M238" s="3">
        <f>[4]март!N122+[4]фев!N124</f>
        <v>0</v>
      </c>
      <c r="N238" s="3">
        <f>[4]март!O122+[4]фев!O124</f>
        <v>0</v>
      </c>
      <c r="O238" s="3">
        <f>[4]март!P122+[4]фев!P124</f>
        <v>0</v>
      </c>
      <c r="P238" s="3"/>
      <c r="Q238" s="3">
        <f>[4]март!Q122+[4]фев!Q124</f>
        <v>0</v>
      </c>
      <c r="R238" s="3">
        <f>[4]март!R122+[4]фев!R124</f>
        <v>0</v>
      </c>
      <c r="S238" s="38">
        <f t="shared" si="33"/>
        <v>0</v>
      </c>
    </row>
    <row r="239" spans="1:19">
      <c r="A239" s="22" t="s">
        <v>117</v>
      </c>
      <c r="B239" s="3">
        <v>640</v>
      </c>
      <c r="C239" s="3">
        <f t="shared" si="32"/>
        <v>0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8">
        <f t="shared" si="33"/>
        <v>0</v>
      </c>
    </row>
    <row r="240" spans="1:19">
      <c r="A240" s="42" t="s">
        <v>118</v>
      </c>
      <c r="B240" s="42"/>
      <c r="C240" s="43">
        <f t="shared" ref="C240:O240" si="34">C127+C222+C223+C221+C220+C219+C218</f>
        <v>2117717.6500000004</v>
      </c>
      <c r="D240" s="43">
        <f>D127+D222+D223+D221+D220+D219+D218</f>
        <v>2117717.6500000004</v>
      </c>
      <c r="E240" s="43">
        <f t="shared" si="34"/>
        <v>0</v>
      </c>
      <c r="F240" s="43">
        <f t="shared" si="34"/>
        <v>0</v>
      </c>
      <c r="G240" s="44">
        <f t="shared" si="34"/>
        <v>286510.02</v>
      </c>
      <c r="H240" s="43">
        <f t="shared" si="34"/>
        <v>0</v>
      </c>
      <c r="I240" s="43">
        <f t="shared" si="34"/>
        <v>0</v>
      </c>
      <c r="J240" s="44">
        <f t="shared" si="34"/>
        <v>252955.97</v>
      </c>
      <c r="K240" s="43">
        <f t="shared" si="34"/>
        <v>394727</v>
      </c>
      <c r="L240" s="43">
        <f t="shared" si="34"/>
        <v>3290517.17</v>
      </c>
      <c r="M240" s="44">
        <f t="shared" si="34"/>
        <v>47190.29</v>
      </c>
      <c r="N240" s="44">
        <f t="shared" si="34"/>
        <v>3337707.46</v>
      </c>
      <c r="O240" s="44">
        <f t="shared" si="34"/>
        <v>933212.67</v>
      </c>
      <c r="P240" s="44"/>
      <c r="Q240" s="44">
        <f>Q127+Q222+Q223+Q221+Q220+Q219+Q218</f>
        <v>34900</v>
      </c>
      <c r="R240" s="44">
        <f>R127+R222+R223+R221+R220+R219+R218</f>
        <v>229608.37</v>
      </c>
      <c r="S240" s="44">
        <f>S127+S222+S223+S221+S220+S219+S218</f>
        <v>7587339.1399999997</v>
      </c>
    </row>
    <row r="241" spans="1:19">
      <c r="A241" s="11"/>
      <c r="B241" s="8"/>
      <c r="C241" s="9">
        <f>[4]март!C124+[4]фев!C126+[4]янв!C117</f>
        <v>2117717.65</v>
      </c>
      <c r="D241" s="9">
        <f>[4]март!D124+[4]фев!D126+[4]янв!D117</f>
        <v>2117717.65</v>
      </c>
      <c r="E241" s="9">
        <f>[4]март!E124+[4]фев!E126+[4]янв!E117</f>
        <v>0</v>
      </c>
      <c r="F241" s="9">
        <f>[4]март!F124+[4]фев!F126+[4]янв!F117</f>
        <v>0</v>
      </c>
      <c r="G241" s="9">
        <f>[4]март!G124+[4]фев!G126+[4]янв!G117</f>
        <v>286510.02</v>
      </c>
      <c r="H241" s="9">
        <f>[4]март!H124+[4]фев!H126+[4]янв!H117</f>
        <v>0</v>
      </c>
      <c r="I241" s="9">
        <f>[4]март!J124+[4]фев!J126+[4]янв!J117</f>
        <v>0</v>
      </c>
      <c r="J241" s="9">
        <f>[4]март!K124+[4]фев!K126+[4]янв!K117</f>
        <v>253355.97</v>
      </c>
      <c r="K241" s="9">
        <f>[4]март!L124+[4]фев!L126+[4]янв!L117</f>
        <v>394727</v>
      </c>
      <c r="L241" s="9">
        <f>[4]март!M124+[4]фев!M126+[4]янв!M117</f>
        <v>3290517.17</v>
      </c>
      <c r="M241" s="9">
        <f>[4]март!N124+[4]фев!N126+[4]янв!N117</f>
        <v>47190.29</v>
      </c>
      <c r="N241" s="9">
        <f>[4]март!O124+[4]фев!O126+[4]янв!O117</f>
        <v>3337707.46</v>
      </c>
      <c r="O241" s="9">
        <f>[4]март!P124+[4]фев!P126+[4]янв!P117</f>
        <v>933212.66999999993</v>
      </c>
      <c r="P241" s="9"/>
      <c r="Q241" s="9">
        <f>[4]март!Q124+[4]фев!Q126+[4]янв!Q117</f>
        <v>34900</v>
      </c>
      <c r="R241" s="9">
        <f>[4]март!R124+[4]фев!R126+[4]янв!R117</f>
        <v>229608.37</v>
      </c>
      <c r="S241" s="9">
        <f>[4]март!S124+[4]фев!S126+[4]янв!S117</f>
        <v>7587739.1400000006</v>
      </c>
    </row>
    <row r="242" spans="1:19">
      <c r="A242" s="11"/>
      <c r="B242" s="8"/>
      <c r="C242" s="8">
        <f>C240-C241</f>
        <v>0</v>
      </c>
      <c r="D242" s="10">
        <f t="shared" ref="D242:O242" si="35">D240-D241</f>
        <v>0</v>
      </c>
      <c r="E242" s="8">
        <f t="shared" si="35"/>
        <v>0</v>
      </c>
      <c r="F242" s="8">
        <f t="shared" si="35"/>
        <v>0</v>
      </c>
      <c r="G242" s="8">
        <f t="shared" si="35"/>
        <v>0</v>
      </c>
      <c r="H242" s="8">
        <f t="shared" si="35"/>
        <v>0</v>
      </c>
      <c r="I242" s="8">
        <f t="shared" si="35"/>
        <v>0</v>
      </c>
      <c r="J242" s="8">
        <f t="shared" si="35"/>
        <v>-400</v>
      </c>
      <c r="K242" s="8">
        <f t="shared" si="35"/>
        <v>0</v>
      </c>
      <c r="L242" s="8">
        <f t="shared" si="35"/>
        <v>0</v>
      </c>
      <c r="M242" s="8">
        <f t="shared" si="35"/>
        <v>0</v>
      </c>
      <c r="N242" s="8">
        <f t="shared" si="35"/>
        <v>0</v>
      </c>
      <c r="O242" s="8">
        <f t="shared" si="35"/>
        <v>0</v>
      </c>
      <c r="P242" s="8"/>
      <c r="Q242" s="8">
        <f>Q240-Q241</f>
        <v>0</v>
      </c>
      <c r="R242" s="18">
        <f>R240-R241</f>
        <v>0</v>
      </c>
      <c r="S242" s="8">
        <f>S240-S241</f>
        <v>-400.00000000093132</v>
      </c>
    </row>
    <row r="243" spans="1:19" ht="13.5" thickBot="1">
      <c r="A243" s="11"/>
      <c r="B243" s="8"/>
      <c r="C243" s="8"/>
      <c r="D243" s="10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</row>
    <row r="244" spans="1:19" ht="13.5" thickBot="1">
      <c r="A244" s="11"/>
      <c r="D244" s="4"/>
      <c r="G244" s="17"/>
      <c r="H244" s="17"/>
      <c r="I244" s="17"/>
      <c r="J244" s="26"/>
      <c r="L244" s="19"/>
      <c r="O244" s="1104" t="s">
        <v>231</v>
      </c>
      <c r="P244" s="1105"/>
      <c r="Q244" s="1105"/>
      <c r="R244" s="1106"/>
      <c r="S244" s="12">
        <f>S240</f>
        <v>7587339.1399999997</v>
      </c>
    </row>
    <row r="245" spans="1:19" ht="13.5" thickBot="1">
      <c r="A245" s="11"/>
      <c r="O245" s="1104" t="s">
        <v>361</v>
      </c>
      <c r="P245" s="1105"/>
      <c r="Q245" s="1105"/>
      <c r="R245" s="1106"/>
      <c r="S245" s="12">
        <f>N124+S124-S240</f>
        <v>548910.6400000006</v>
      </c>
    </row>
    <row r="246" spans="1:19">
      <c r="S246" s="4"/>
    </row>
    <row r="247" spans="1:19">
      <c r="S247" s="19"/>
    </row>
  </sheetData>
  <mergeCells count="46">
    <mergeCell ref="S3:S4"/>
    <mergeCell ref="O122:R122"/>
    <mergeCell ref="O123:R123"/>
    <mergeCell ref="N3:N4"/>
    <mergeCell ref="O3:O4"/>
    <mergeCell ref="Q3:Q4"/>
    <mergeCell ref="R3:R4"/>
    <mergeCell ref="A2:H2"/>
    <mergeCell ref="K2:M2"/>
    <mergeCell ref="N2:O2"/>
    <mergeCell ref="Q2:R2"/>
    <mergeCell ref="A3:A4"/>
    <mergeCell ref="B3:B4"/>
    <mergeCell ref="C3:C4"/>
    <mergeCell ref="D3:E3"/>
    <mergeCell ref="F3:F4"/>
    <mergeCell ref="G3:G4"/>
    <mergeCell ref="H3:H4"/>
    <mergeCell ref="I3:I4"/>
    <mergeCell ref="J3:J4"/>
    <mergeCell ref="K3:K4"/>
    <mergeCell ref="L3:L4"/>
    <mergeCell ref="M3:M4"/>
    <mergeCell ref="O245:R245"/>
    <mergeCell ref="A124:H124"/>
    <mergeCell ref="K124:M124"/>
    <mergeCell ref="N124:O124"/>
    <mergeCell ref="Q124:R124"/>
    <mergeCell ref="A125:A126"/>
    <mergeCell ref="J125:J126"/>
    <mergeCell ref="K125:K126"/>
    <mergeCell ref="L125:L126"/>
    <mergeCell ref="M125:M126"/>
    <mergeCell ref="R125:R126"/>
    <mergeCell ref="I125:I126"/>
    <mergeCell ref="B125:B126"/>
    <mergeCell ref="C125:C126"/>
    <mergeCell ref="D125:E125"/>
    <mergeCell ref="F125:F126"/>
    <mergeCell ref="G125:G126"/>
    <mergeCell ref="H125:H126"/>
    <mergeCell ref="S125:S126"/>
    <mergeCell ref="O244:R244"/>
    <mergeCell ref="N125:N126"/>
    <mergeCell ref="O125:O126"/>
    <mergeCell ref="Q125:Q126"/>
  </mergeCells>
  <phoneticPr fontId="2" type="noConversion"/>
  <pageMargins left="0.39370078740157483" right="0" top="0.2" bottom="0" header="0.2" footer="0.2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FW880"/>
  <sheetViews>
    <sheetView workbookViewId="0">
      <pane xSplit="4" ySplit="4" topLeftCell="BT22" activePane="bottomRight" state="frozen"/>
      <selection activeCell="E21" sqref="E21"/>
      <selection pane="topRight" activeCell="E21" sqref="E21"/>
      <selection pane="bottomLeft" activeCell="E21" sqref="E21"/>
      <selection pane="bottomRight" activeCell="AE69" sqref="AE69"/>
    </sheetView>
  </sheetViews>
  <sheetFormatPr defaultRowHeight="12.75"/>
  <cols>
    <col min="1" max="1" width="4.42578125" style="59" customWidth="1"/>
    <col min="2" max="3" width="9.140625" style="59"/>
    <col min="4" max="4" width="7.140625" style="59" customWidth="1"/>
    <col min="5" max="5" width="9.140625" style="59" customWidth="1"/>
    <col min="6" max="6" width="6.28515625" style="59" customWidth="1"/>
    <col min="7" max="7" width="4" style="94" customWidth="1"/>
    <col min="8" max="8" width="0.85546875" style="59" customWidth="1"/>
    <col min="9" max="9" width="7.85546875" style="59" customWidth="1"/>
    <col min="10" max="10" width="6.28515625" style="59" customWidth="1"/>
    <col min="11" max="11" width="3.28515625" style="59" customWidth="1"/>
    <col min="12" max="12" width="6" style="59" customWidth="1"/>
    <col min="13" max="13" width="7.85546875" style="59" customWidth="1"/>
    <col min="14" max="14" width="7" style="59" customWidth="1"/>
    <col min="15" max="15" width="3" style="59" customWidth="1"/>
    <col min="16" max="16" width="6.28515625" style="59" customWidth="1"/>
    <col min="17" max="17" width="8.42578125" style="59" customWidth="1"/>
    <col min="18" max="18" width="6.7109375" style="59" customWidth="1"/>
    <col min="19" max="19" width="4" style="59" customWidth="1"/>
    <col min="20" max="20" width="6.140625" style="59" customWidth="1"/>
    <col min="21" max="21" width="8" style="59" customWidth="1"/>
    <col min="22" max="22" width="6.42578125" style="59" customWidth="1"/>
    <col min="23" max="23" width="4" style="59" customWidth="1"/>
    <col min="24" max="24" width="5.42578125" style="59" customWidth="1"/>
    <col min="25" max="25" width="7.42578125" style="59" customWidth="1"/>
    <col min="26" max="26" width="6.5703125" style="59" customWidth="1"/>
    <col min="27" max="27" width="4" style="59" customWidth="1"/>
    <col min="28" max="28" width="5.7109375" style="59" customWidth="1"/>
    <col min="29" max="29" width="8" style="59" customWidth="1"/>
    <col min="30" max="30" width="7.28515625" style="59" customWidth="1"/>
    <col min="31" max="31" width="4" style="59" customWidth="1"/>
    <col min="32" max="32" width="6.42578125" style="59" customWidth="1"/>
    <col min="33" max="33" width="8.85546875" style="59" customWidth="1"/>
    <col min="34" max="34" width="8.42578125" style="59" customWidth="1"/>
    <col min="35" max="35" width="4" style="59" customWidth="1"/>
    <col min="36" max="36" width="6.42578125" style="59" customWidth="1"/>
    <col min="37" max="37" width="5.7109375" style="59" customWidth="1"/>
    <col min="38" max="38" width="6.85546875" style="59" customWidth="1"/>
    <col min="39" max="39" width="4" style="59" customWidth="1"/>
    <col min="40" max="40" width="4.7109375" style="59" customWidth="1"/>
    <col min="41" max="41" width="5.7109375" style="59" customWidth="1"/>
    <col min="42" max="42" width="7.28515625" style="59" customWidth="1"/>
    <col min="43" max="43" width="4" style="59" customWidth="1"/>
    <col min="44" max="44" width="4.42578125" style="59" customWidth="1"/>
    <col min="45" max="45" width="5.42578125" style="59" customWidth="1"/>
    <col min="46" max="46" width="6" style="59" customWidth="1"/>
    <col min="47" max="47" width="4" style="59" customWidth="1"/>
    <col min="48" max="48" width="5.140625" style="59" customWidth="1"/>
    <col min="49" max="49" width="7.140625" style="59" customWidth="1"/>
    <col min="50" max="50" width="5.42578125" style="59" customWidth="1"/>
    <col min="51" max="51" width="3.7109375" style="59" customWidth="1"/>
    <col min="52" max="52" width="5.42578125" style="59" customWidth="1"/>
    <col min="53" max="53" width="8.7109375" style="59" customWidth="1"/>
    <col min="54" max="54" width="6.85546875" style="59" customWidth="1"/>
    <col min="55" max="55" width="4" style="59" customWidth="1"/>
    <col min="56" max="56" width="4.7109375" style="59" customWidth="1"/>
    <col min="57" max="57" width="6" style="59" customWidth="1"/>
    <col min="58" max="58" width="6.140625" style="59" customWidth="1"/>
    <col min="59" max="60" width="4" style="59" customWidth="1"/>
    <col min="61" max="61" width="5" style="59" customWidth="1"/>
    <col min="62" max="64" width="4" style="59" customWidth="1"/>
    <col min="65" max="65" width="6" style="59" customWidth="1"/>
    <col min="66" max="66" width="4.7109375" style="59" customWidth="1"/>
    <col min="67" max="67" width="3.85546875" style="59" customWidth="1"/>
    <col min="68" max="68" width="4" style="59" customWidth="1"/>
    <col min="69" max="69" width="5" style="59" customWidth="1"/>
    <col min="70" max="70" width="4.7109375" style="59" customWidth="1"/>
    <col min="71" max="71" width="5" style="59" customWidth="1"/>
    <col min="72" max="72" width="4" style="59" customWidth="1"/>
    <col min="73" max="73" width="5.140625" style="59" customWidth="1"/>
    <col min="74" max="74" width="6.5703125" style="59" customWidth="1"/>
    <col min="75" max="75" width="4" style="59" customWidth="1"/>
    <col min="76" max="76" width="5" style="95" customWidth="1"/>
    <col min="77" max="77" width="4.5703125" style="76" customWidth="1"/>
    <col min="78" max="78" width="4.42578125" style="76" customWidth="1"/>
    <col min="79" max="80" width="4" style="76" customWidth="1"/>
    <col min="81" max="81" width="6" style="76" customWidth="1"/>
    <col min="82" max="82" width="4.42578125" style="76" customWidth="1"/>
    <col min="83" max="84" width="4" style="76" customWidth="1"/>
    <col min="85" max="85" width="8.85546875" style="59" customWidth="1"/>
    <col min="86" max="86" width="7.42578125" style="59" customWidth="1"/>
    <col min="87" max="87" width="4" style="59" customWidth="1"/>
    <col min="88" max="88" width="7" style="59" customWidth="1"/>
    <col min="89" max="92" width="9.140625" style="59" customWidth="1"/>
    <col min="93" max="16384" width="9.140625" style="59"/>
  </cols>
  <sheetData>
    <row r="1" spans="1:128" ht="18.75">
      <c r="A1" s="1124" t="s">
        <v>525</v>
      </c>
      <c r="B1" s="1124"/>
      <c r="C1" s="1124"/>
      <c r="D1" s="1124"/>
      <c r="E1" s="1124"/>
      <c r="F1" s="1124"/>
      <c r="G1" s="1124"/>
      <c r="H1" s="1124"/>
      <c r="I1" s="1124"/>
      <c r="J1" s="1124"/>
      <c r="K1" s="1124"/>
      <c r="L1" s="1124"/>
      <c r="M1" s="1124"/>
      <c r="N1" s="1124"/>
      <c r="O1" s="1124"/>
      <c r="P1" s="1124"/>
      <c r="Q1" s="1124"/>
      <c r="R1" s="1124"/>
      <c r="S1" s="1124"/>
      <c r="T1" s="1124"/>
      <c r="U1" s="1124"/>
      <c r="V1" s="1124"/>
      <c r="W1" s="1124"/>
      <c r="X1" s="1124"/>
      <c r="Y1" s="1124"/>
      <c r="Z1" s="1124"/>
      <c r="AA1" s="1124"/>
      <c r="AB1" s="1124"/>
      <c r="AC1" s="1124"/>
      <c r="AD1" s="1124"/>
      <c r="AE1" s="1124"/>
      <c r="AF1" s="1124"/>
      <c r="AG1" s="1124"/>
      <c r="AH1" s="1124"/>
      <c r="AI1" s="1124"/>
      <c r="AJ1" s="1124"/>
      <c r="AK1" s="1124"/>
      <c r="AL1" s="1124"/>
      <c r="AM1" s="1124"/>
      <c r="AN1" s="1124"/>
      <c r="AO1" s="1124"/>
      <c r="AP1" s="1124"/>
      <c r="AQ1" s="1124"/>
      <c r="AR1" s="1124"/>
      <c r="AS1" s="1124"/>
      <c r="AT1" s="1124"/>
      <c r="AU1" s="1124"/>
      <c r="AV1" s="1124"/>
      <c r="AW1" s="1124"/>
      <c r="AX1" s="1124"/>
      <c r="AY1" s="1124"/>
      <c r="AZ1" s="1124"/>
      <c r="BA1" s="1124"/>
      <c r="BB1" s="1124"/>
      <c r="BC1" s="1124"/>
      <c r="BD1" s="1124"/>
      <c r="BE1" s="1124"/>
      <c r="BF1" s="1124"/>
      <c r="BG1" s="1124"/>
      <c r="BH1" s="1124"/>
      <c r="BI1" s="1124"/>
      <c r="BJ1" s="1124"/>
      <c r="BK1" s="1124"/>
      <c r="BL1" s="1124"/>
      <c r="BM1" s="1124"/>
      <c r="BN1" s="1124"/>
      <c r="BO1" s="1124"/>
      <c r="BP1" s="1124"/>
      <c r="BQ1" s="1124"/>
      <c r="BR1" s="1124"/>
      <c r="BS1" s="1124"/>
      <c r="BT1" s="1124"/>
      <c r="BU1" s="1124"/>
      <c r="BV1" s="1124"/>
      <c r="BW1" s="1124"/>
      <c r="BX1" s="1124"/>
      <c r="BY1" s="1124"/>
      <c r="BZ1" s="1124"/>
      <c r="CA1" s="1124"/>
      <c r="CB1" s="1124"/>
      <c r="CC1" s="1124"/>
      <c r="CD1" s="1124"/>
      <c r="CE1" s="1124"/>
      <c r="CF1" s="1124"/>
      <c r="CG1" s="1124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6"/>
      <c r="DR1" s="76"/>
      <c r="DS1" s="76"/>
      <c r="DT1" s="76"/>
      <c r="DU1" s="76"/>
      <c r="DV1" s="76"/>
      <c r="DW1" s="76"/>
      <c r="DX1" s="76"/>
    </row>
    <row r="2" spans="1:128" s="78" customFormat="1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75"/>
      <c r="Y2" s="185"/>
      <c r="Z2" s="185"/>
      <c r="AA2" s="75"/>
      <c r="AB2" s="75"/>
      <c r="AC2" s="185"/>
      <c r="AD2" s="18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185"/>
      <c r="BR2" s="185"/>
      <c r="BS2" s="75"/>
      <c r="BT2" s="75"/>
      <c r="BU2" s="185"/>
      <c r="BV2" s="18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 t="s">
        <v>205</v>
      </c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6"/>
      <c r="DR2" s="76"/>
      <c r="DS2" s="76"/>
      <c r="DT2" s="76"/>
      <c r="DU2" s="76"/>
      <c r="DV2" s="76"/>
      <c r="DW2" s="76"/>
      <c r="DX2" s="76"/>
    </row>
    <row r="3" spans="1:128" s="80" customFormat="1" ht="54" customHeight="1">
      <c r="A3" s="922"/>
      <c r="B3" s="922"/>
      <c r="C3" s="922"/>
      <c r="D3" s="922"/>
      <c r="E3" s="1120" t="s">
        <v>138</v>
      </c>
      <c r="F3" s="1120"/>
      <c r="G3" s="1120"/>
      <c r="H3" s="1120"/>
      <c r="I3" s="1120" t="s">
        <v>139</v>
      </c>
      <c r="J3" s="1120"/>
      <c r="K3" s="1120"/>
      <c r="L3" s="1120"/>
      <c r="M3" s="1120" t="s">
        <v>140</v>
      </c>
      <c r="N3" s="1120"/>
      <c r="O3" s="1120"/>
      <c r="P3" s="1120"/>
      <c r="Q3" s="1120" t="s">
        <v>141</v>
      </c>
      <c r="R3" s="1120"/>
      <c r="S3" s="1120"/>
      <c r="T3" s="1120"/>
      <c r="U3" s="1120" t="s">
        <v>142</v>
      </c>
      <c r="V3" s="1120"/>
      <c r="W3" s="1120"/>
      <c r="X3" s="1120"/>
      <c r="Y3" s="1120" t="s">
        <v>143</v>
      </c>
      <c r="Z3" s="1120"/>
      <c r="AA3" s="1120"/>
      <c r="AB3" s="1120"/>
      <c r="AC3" s="1120" t="s">
        <v>144</v>
      </c>
      <c r="AD3" s="1120"/>
      <c r="AE3" s="1120"/>
      <c r="AF3" s="1120"/>
      <c r="AG3" s="1121" t="s">
        <v>145</v>
      </c>
      <c r="AH3" s="1122"/>
      <c r="AI3" s="1122"/>
      <c r="AJ3" s="1123"/>
      <c r="AK3" s="1117" t="s">
        <v>232</v>
      </c>
      <c r="AL3" s="1118"/>
      <c r="AM3" s="1118"/>
      <c r="AN3" s="1119"/>
      <c r="AO3" s="1117" t="s">
        <v>346</v>
      </c>
      <c r="AP3" s="1118"/>
      <c r="AQ3" s="1118"/>
      <c r="AR3" s="1119"/>
      <c r="AS3" s="1117" t="s">
        <v>347</v>
      </c>
      <c r="AT3" s="1118"/>
      <c r="AU3" s="1118"/>
      <c r="AV3" s="1119"/>
      <c r="AW3" s="1117" t="s">
        <v>348</v>
      </c>
      <c r="AX3" s="1118"/>
      <c r="AY3" s="1118"/>
      <c r="AZ3" s="1119"/>
      <c r="BA3" s="1121" t="s">
        <v>350</v>
      </c>
      <c r="BB3" s="1122"/>
      <c r="BC3" s="1122"/>
      <c r="BD3" s="1123"/>
      <c r="BE3" s="1117" t="s">
        <v>513</v>
      </c>
      <c r="BF3" s="1118"/>
      <c r="BG3" s="1118"/>
      <c r="BH3" s="1119"/>
      <c r="BI3" s="1117" t="s">
        <v>365</v>
      </c>
      <c r="BJ3" s="1118"/>
      <c r="BK3" s="1118"/>
      <c r="BL3" s="1119"/>
      <c r="BM3" s="1117" t="s">
        <v>349</v>
      </c>
      <c r="BN3" s="1118"/>
      <c r="BO3" s="1118"/>
      <c r="BP3" s="1119"/>
      <c r="BQ3" s="1120" t="s">
        <v>40</v>
      </c>
      <c r="BR3" s="1120"/>
      <c r="BS3" s="1120"/>
      <c r="BT3" s="1120"/>
      <c r="BU3" s="1120" t="s">
        <v>524</v>
      </c>
      <c r="BV3" s="1120"/>
      <c r="BW3" s="1120"/>
      <c r="BX3" s="1117"/>
      <c r="BY3" s="1117" t="s">
        <v>344</v>
      </c>
      <c r="BZ3" s="1118"/>
      <c r="CA3" s="1118"/>
      <c r="CB3" s="1119"/>
      <c r="CC3" s="1117" t="s">
        <v>521</v>
      </c>
      <c r="CD3" s="1118"/>
      <c r="CE3" s="1118"/>
      <c r="CF3" s="1119"/>
      <c r="CG3" s="1121" t="s">
        <v>146</v>
      </c>
      <c r="CH3" s="1122"/>
      <c r="CI3" s="1122"/>
      <c r="CJ3" s="1123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</row>
    <row r="4" spans="1:128" s="80" customFormat="1" ht="27" customHeight="1">
      <c r="A4" s="81" t="s">
        <v>147</v>
      </c>
      <c r="B4" s="922" t="s">
        <v>148</v>
      </c>
      <c r="C4" s="922"/>
      <c r="D4" s="922"/>
      <c r="E4" s="82" t="s">
        <v>37</v>
      </c>
      <c r="F4" s="82" t="s">
        <v>38</v>
      </c>
      <c r="G4" s="82" t="s">
        <v>39</v>
      </c>
      <c r="H4" s="82" t="s">
        <v>149</v>
      </c>
      <c r="I4" s="82" t="s">
        <v>37</v>
      </c>
      <c r="J4" s="82" t="s">
        <v>38</v>
      </c>
      <c r="K4" s="82" t="s">
        <v>39</v>
      </c>
      <c r="L4" s="82" t="s">
        <v>149</v>
      </c>
      <c r="M4" s="82" t="s">
        <v>37</v>
      </c>
      <c r="N4" s="82" t="s">
        <v>38</v>
      </c>
      <c r="O4" s="82" t="s">
        <v>39</v>
      </c>
      <c r="P4" s="82" t="s">
        <v>150</v>
      </c>
      <c r="Q4" s="82" t="s">
        <v>37</v>
      </c>
      <c r="R4" s="82" t="s">
        <v>38</v>
      </c>
      <c r="S4" s="82" t="s">
        <v>39</v>
      </c>
      <c r="T4" s="82" t="s">
        <v>149</v>
      </c>
      <c r="U4" s="82" t="s">
        <v>37</v>
      </c>
      <c r="V4" s="82" t="s">
        <v>38</v>
      </c>
      <c r="W4" s="82" t="s">
        <v>39</v>
      </c>
      <c r="X4" s="82" t="s">
        <v>149</v>
      </c>
      <c r="Y4" s="82" t="s">
        <v>37</v>
      </c>
      <c r="Z4" s="82" t="s">
        <v>38</v>
      </c>
      <c r="AA4" s="82" t="s">
        <v>39</v>
      </c>
      <c r="AB4" s="82" t="s">
        <v>190</v>
      </c>
      <c r="AC4" s="82" t="s">
        <v>37</v>
      </c>
      <c r="AD4" s="82" t="s">
        <v>38</v>
      </c>
      <c r="AE4" s="82" t="s">
        <v>39</v>
      </c>
      <c r="AF4" s="82" t="s">
        <v>149</v>
      </c>
      <c r="AG4" s="186" t="s">
        <v>37</v>
      </c>
      <c r="AH4" s="186" t="s">
        <v>38</v>
      </c>
      <c r="AI4" s="186" t="s">
        <v>39</v>
      </c>
      <c r="AJ4" s="186" t="s">
        <v>149</v>
      </c>
      <c r="AK4" s="82" t="s">
        <v>37</v>
      </c>
      <c r="AL4" s="82" t="s">
        <v>38</v>
      </c>
      <c r="AM4" s="82" t="s">
        <v>39</v>
      </c>
      <c r="AN4" s="82" t="s">
        <v>149</v>
      </c>
      <c r="AO4" s="82" t="s">
        <v>37</v>
      </c>
      <c r="AP4" s="82" t="s">
        <v>38</v>
      </c>
      <c r="AQ4" s="82" t="s">
        <v>39</v>
      </c>
      <c r="AR4" s="82" t="s">
        <v>149</v>
      </c>
      <c r="AS4" s="82" t="s">
        <v>37</v>
      </c>
      <c r="AT4" s="82" t="s">
        <v>38</v>
      </c>
      <c r="AU4" s="82" t="s">
        <v>39</v>
      </c>
      <c r="AV4" s="82" t="s">
        <v>149</v>
      </c>
      <c r="AW4" s="82" t="s">
        <v>37</v>
      </c>
      <c r="AX4" s="82" t="s">
        <v>38</v>
      </c>
      <c r="AY4" s="82" t="s">
        <v>39</v>
      </c>
      <c r="AZ4" s="82" t="s">
        <v>149</v>
      </c>
      <c r="BA4" s="186" t="s">
        <v>37</v>
      </c>
      <c r="BB4" s="186" t="s">
        <v>38</v>
      </c>
      <c r="BC4" s="186" t="s">
        <v>39</v>
      </c>
      <c r="BD4" s="186" t="s">
        <v>149</v>
      </c>
      <c r="BE4" s="82" t="s">
        <v>37</v>
      </c>
      <c r="BF4" s="82" t="s">
        <v>38</v>
      </c>
      <c r="BG4" s="82" t="s">
        <v>39</v>
      </c>
      <c r="BH4" s="82" t="s">
        <v>149</v>
      </c>
      <c r="BI4" s="82" t="s">
        <v>37</v>
      </c>
      <c r="BJ4" s="82" t="s">
        <v>38</v>
      </c>
      <c r="BK4" s="82" t="s">
        <v>39</v>
      </c>
      <c r="BL4" s="82" t="s">
        <v>149</v>
      </c>
      <c r="BM4" s="82" t="s">
        <v>37</v>
      </c>
      <c r="BN4" s="82" t="s">
        <v>38</v>
      </c>
      <c r="BO4" s="82" t="s">
        <v>39</v>
      </c>
      <c r="BP4" s="82" t="s">
        <v>149</v>
      </c>
      <c r="BQ4" s="82" t="s">
        <v>37</v>
      </c>
      <c r="BR4" s="82" t="s">
        <v>38</v>
      </c>
      <c r="BS4" s="82" t="s">
        <v>39</v>
      </c>
      <c r="BT4" s="82" t="s">
        <v>149</v>
      </c>
      <c r="BU4" s="82" t="s">
        <v>37</v>
      </c>
      <c r="BV4" s="82" t="s">
        <v>38</v>
      </c>
      <c r="BW4" s="82" t="s">
        <v>39</v>
      </c>
      <c r="BX4" s="82" t="s">
        <v>149</v>
      </c>
      <c r="BY4" s="82" t="s">
        <v>37</v>
      </c>
      <c r="BZ4" s="82" t="s">
        <v>38</v>
      </c>
      <c r="CA4" s="82" t="s">
        <v>39</v>
      </c>
      <c r="CB4" s="82" t="s">
        <v>151</v>
      </c>
      <c r="CC4" s="82" t="s">
        <v>37</v>
      </c>
      <c r="CD4" s="82" t="s">
        <v>38</v>
      </c>
      <c r="CE4" s="82" t="s">
        <v>39</v>
      </c>
      <c r="CF4" s="82" t="s">
        <v>151</v>
      </c>
      <c r="CG4" s="197" t="s">
        <v>37</v>
      </c>
      <c r="CH4" s="197" t="s">
        <v>38</v>
      </c>
      <c r="CI4" s="197" t="s">
        <v>39</v>
      </c>
      <c r="CJ4" s="186" t="s">
        <v>151</v>
      </c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</row>
    <row r="5" spans="1:128" s="84" customFormat="1">
      <c r="A5" s="61">
        <v>200</v>
      </c>
      <c r="B5" s="930" t="s">
        <v>152</v>
      </c>
      <c r="C5" s="931"/>
      <c r="D5" s="932"/>
      <c r="E5" s="60">
        <f>E7+E9+E10+E45+E6</f>
        <v>138</v>
      </c>
      <c r="F5" s="60">
        <f>F7+F9+F10+F45+F6</f>
        <v>0</v>
      </c>
      <c r="G5" s="60">
        <f>F5/E5*100</f>
        <v>0</v>
      </c>
      <c r="H5" s="60">
        <f t="shared" ref="H5:H46" si="0">F5-E5</f>
        <v>-138</v>
      </c>
      <c r="I5" s="60">
        <f>I7+I9+I10+I45</f>
        <v>173</v>
      </c>
      <c r="J5" s="60">
        <f>J7+J9+J10+J45</f>
        <v>0</v>
      </c>
      <c r="K5" s="60">
        <f>J5/I5*100</f>
        <v>0</v>
      </c>
      <c r="L5" s="61"/>
      <c r="M5" s="60">
        <f>M7+M9+M10+M45</f>
        <v>253</v>
      </c>
      <c r="N5" s="60">
        <f>N7+N9+N10+N45</f>
        <v>0</v>
      </c>
      <c r="O5" s="60">
        <f>N5/M5*100</f>
        <v>0</v>
      </c>
      <c r="P5" s="61">
        <f>N5-M5</f>
        <v>-253</v>
      </c>
      <c r="Q5" s="60">
        <f>Q7+Q9+Q10+Q45+Q6</f>
        <v>255</v>
      </c>
      <c r="R5" s="60">
        <f>R7+R9+R10+R45+R6</f>
        <v>0</v>
      </c>
      <c r="S5" s="60">
        <f>R5/Q5*100</f>
        <v>0</v>
      </c>
      <c r="T5" s="60">
        <f>R5-Q5</f>
        <v>-255</v>
      </c>
      <c r="U5" s="60">
        <f>U7+U9+U10+U45</f>
        <v>191</v>
      </c>
      <c r="V5" s="60">
        <f>V7+V9+V10+V45</f>
        <v>0</v>
      </c>
      <c r="W5" s="60">
        <f>V5/U5*100</f>
        <v>0</v>
      </c>
      <c r="X5" s="61">
        <f>V5-U5</f>
        <v>-191</v>
      </c>
      <c r="Y5" s="60">
        <f>Y7+Y9+Y10+Y45</f>
        <v>189</v>
      </c>
      <c r="Z5" s="60">
        <f>Z7+Z9+Z10+Z45</f>
        <v>0</v>
      </c>
      <c r="AA5" s="60">
        <f>Z5/Y5*100</f>
        <v>0</v>
      </c>
      <c r="AB5" s="61">
        <f t="shared" ref="AB5:AB19" si="1">Z5-Y5</f>
        <v>-189</v>
      </c>
      <c r="AC5" s="60">
        <f>AC7+AC9+AC10+AC45</f>
        <v>173</v>
      </c>
      <c r="AD5" s="60">
        <f>AD7+AD9+AD10+AD45</f>
        <v>0</v>
      </c>
      <c r="AE5" s="60">
        <f>AD5/AC5*100</f>
        <v>0</v>
      </c>
      <c r="AF5" s="61">
        <f t="shared" ref="AF5:AF19" si="2">AD5-AC5</f>
        <v>-173</v>
      </c>
      <c r="AG5" s="187">
        <f t="shared" ref="AG5:AH65" si="3">E5+I5+M5+Q5+U5+Y5+AC5</f>
        <v>1372</v>
      </c>
      <c r="AH5" s="187">
        <f>AH7+AH9+AH10+AH45+AH6</f>
        <v>0</v>
      </c>
      <c r="AI5" s="187">
        <f>AH5/AG5*100</f>
        <v>0</v>
      </c>
      <c r="AJ5" s="187">
        <f>AH5-AG5</f>
        <v>-1372</v>
      </c>
      <c r="AK5" s="60">
        <f>AK7+AK9+AK10+AK45</f>
        <v>30</v>
      </c>
      <c r="AL5" s="60">
        <f>AL7+AL9+AL10+AL45</f>
        <v>0</v>
      </c>
      <c r="AM5" s="60">
        <f>AL5/AK5*100</f>
        <v>0</v>
      </c>
      <c r="AN5" s="60">
        <f t="shared" ref="AN5:AN17" si="4">AL5-AK5</f>
        <v>-30</v>
      </c>
      <c r="AO5" s="60">
        <f>AO7+AO9+AO10+AO45</f>
        <v>20</v>
      </c>
      <c r="AP5" s="60">
        <f>AP7+AP9+AP10+AP45</f>
        <v>0</v>
      </c>
      <c r="AQ5" s="60">
        <f>AP5/AO5*100</f>
        <v>0</v>
      </c>
      <c r="AR5" s="60">
        <f t="shared" ref="AR5:AR13" si="5">AP5-AO5</f>
        <v>-20</v>
      </c>
      <c r="AS5" s="60">
        <f>AS7+AS9+AS10+AS45+AS6</f>
        <v>30</v>
      </c>
      <c r="AT5" s="60">
        <f>AT7+AT9+AT10+AT45+AT6</f>
        <v>0</v>
      </c>
      <c r="AU5" s="60">
        <f>AT5/AS5*100</f>
        <v>0</v>
      </c>
      <c r="AV5" s="60">
        <f t="shared" ref="AV5:AV13" si="6">AT5-AS5</f>
        <v>-30</v>
      </c>
      <c r="AW5" s="60">
        <f>AW7+AW9+AW10+AW45</f>
        <v>30</v>
      </c>
      <c r="AX5" s="60">
        <f>AX7+AX9+AX10+AX45</f>
        <v>0</v>
      </c>
      <c r="AY5" s="60">
        <f>AX5/AW5*100</f>
        <v>0</v>
      </c>
      <c r="AZ5" s="60">
        <f t="shared" ref="AZ5:AZ13" si="7">AX5-AW5</f>
        <v>-30</v>
      </c>
      <c r="BA5" s="187">
        <f t="shared" ref="BA5:BB65" si="8">AK5+AO5+AS5+AW5</f>
        <v>110</v>
      </c>
      <c r="BB5" s="187">
        <f>BB7+BB9+BB10+BB45</f>
        <v>0</v>
      </c>
      <c r="BC5" s="187">
        <f>BB5/BA5*100</f>
        <v>0</v>
      </c>
      <c r="BD5" s="187">
        <f t="shared" ref="BD5:BD13" si="9">BB5-BA5</f>
        <v>-110</v>
      </c>
      <c r="BE5" s="60">
        <f>BE7+BE9+BE10+BE45</f>
        <v>10</v>
      </c>
      <c r="BF5" s="60">
        <f>BF7+BF9+BF10+BF45</f>
        <v>3.6999999999999998E-2</v>
      </c>
      <c r="BG5" s="60">
        <f>BF5/BE5*100</f>
        <v>0.37</v>
      </c>
      <c r="BH5" s="60">
        <f t="shared" ref="BH5:BH13" si="10">BF5-BE5</f>
        <v>-9.9629999999999992</v>
      </c>
      <c r="BI5" s="60">
        <f>BI7+BI9+BI10+BI45</f>
        <v>15</v>
      </c>
      <c r="BJ5" s="60">
        <f>BJ7+BJ9+BJ10+BJ45</f>
        <v>0</v>
      </c>
      <c r="BK5" s="60">
        <f>BJ5/BI5*100</f>
        <v>0</v>
      </c>
      <c r="BL5" s="60">
        <f>BJ5-BI5</f>
        <v>-15</v>
      </c>
      <c r="BM5" s="60">
        <f>BM7+BM9+BM10+BM45</f>
        <v>15</v>
      </c>
      <c r="BN5" s="60">
        <f>BN7+BN9+BN10+BN45</f>
        <v>0</v>
      </c>
      <c r="BO5" s="60">
        <f>BN5/BM5*100</f>
        <v>0</v>
      </c>
      <c r="BP5" s="60">
        <f>BN5-BM5</f>
        <v>-15</v>
      </c>
      <c r="BQ5" s="60">
        <f>BQ7+BQ9+BQ10+BQ45</f>
        <v>31</v>
      </c>
      <c r="BR5" s="60">
        <f>BR7+BR9+BR10+BR45</f>
        <v>0</v>
      </c>
      <c r="BS5" s="60">
        <f t="shared" ref="BS5:BS13" si="11">BR5/BQ5*100</f>
        <v>0</v>
      </c>
      <c r="BT5" s="61">
        <f>BR5-BQ5</f>
        <v>-31</v>
      </c>
      <c r="BU5" s="60">
        <f>BU7+BU9+BU10+BU45</f>
        <v>900</v>
      </c>
      <c r="BV5" s="43">
        <f>BV7+BV9+BV10+BV45</f>
        <v>0</v>
      </c>
      <c r="BW5" s="62">
        <f>BV5/BU5*100</f>
        <v>0</v>
      </c>
      <c r="BX5" s="61">
        <f>BV5-BU5</f>
        <v>-900</v>
      </c>
      <c r="BY5" s="43">
        <f>BY7+BY9+BY10+BY45</f>
        <v>20.5</v>
      </c>
      <c r="BZ5" s="43">
        <f>BZ7+BZ9+BZ10+BZ45</f>
        <v>0</v>
      </c>
      <c r="CA5" s="62">
        <f>BZ5/BY5*100</f>
        <v>0</v>
      </c>
      <c r="CB5" s="61">
        <f>BZ5-BY5</f>
        <v>-20.5</v>
      </c>
      <c r="CC5" s="43">
        <f>CC7+CC9+CC10+CC45</f>
        <v>53.244999999999997</v>
      </c>
      <c r="CD5" s="43">
        <f>CD7+CD9+CD10+CD45</f>
        <v>0</v>
      </c>
      <c r="CE5" s="62">
        <f>CD5/CC5*100</f>
        <v>0</v>
      </c>
      <c r="CF5" s="61">
        <f>CD5-CC5</f>
        <v>-53.244999999999997</v>
      </c>
      <c r="CG5" s="187">
        <f t="shared" ref="CG5:CG10" si="12">AG5+BA5+BE5+BI5+BM5+BQ5+BU5+BY5</f>
        <v>2473.5</v>
      </c>
      <c r="CH5" s="187">
        <f>CH7+CH9+CH10+CH45+CH6</f>
        <v>3.6999999999999998E-2</v>
      </c>
      <c r="CI5" s="187">
        <f t="shared" ref="CI5:CI66" si="13">CH5/CG5*100</f>
        <v>1.4958560743885182E-3</v>
      </c>
      <c r="CJ5" s="187">
        <f t="shared" ref="CJ5:CJ66" si="14">CH5-CG5</f>
        <v>-2473.4630000000002</v>
      </c>
      <c r="CL5" s="84">
        <f>F5+J5+N5+R5+V5+Z5+AD5+AL5+AP5+AT5+AX5+BF5+BJ5+BN5+BR5+BV5+BZ5</f>
        <v>3.6999999999999998E-2</v>
      </c>
      <c r="CM5" s="84">
        <f>E5+I5+M5+Q5+U5+Y5+AC5+AG5+AK5+AO5+AS5+AW5+BE5+BI5+BM5+BQ5+BU5+BY5-AG5</f>
        <v>2473.5</v>
      </c>
      <c r="CO5" s="93">
        <f t="shared" ref="CO5:CO65" si="15">F5+J5+N5+R5+V5+Z5+AD5+AL5+AP5+AT5+AX5+BF5+BJ5+BN5+BR5+BV5+BZ5</f>
        <v>3.6999999999999998E-2</v>
      </c>
    </row>
    <row r="6" spans="1:128" s="84" customFormat="1" hidden="1">
      <c r="A6" s="61">
        <v>211</v>
      </c>
      <c r="B6" s="181" t="s">
        <v>364</v>
      </c>
      <c r="C6" s="182"/>
      <c r="D6" s="183"/>
      <c r="E6" s="60">
        <v>0</v>
      </c>
      <c r="F6" s="60">
        <v>0</v>
      </c>
      <c r="G6" s="60" t="e">
        <f>F6/E6*100</f>
        <v>#DIV/0!</v>
      </c>
      <c r="H6" s="60">
        <f t="shared" si="0"/>
        <v>0</v>
      </c>
      <c r="I6" s="60"/>
      <c r="J6" s="60"/>
      <c r="K6" s="60"/>
      <c r="L6" s="61"/>
      <c r="M6" s="60"/>
      <c r="N6" s="60"/>
      <c r="O6" s="60"/>
      <c r="P6" s="61"/>
      <c r="Q6" s="60"/>
      <c r="R6" s="60"/>
      <c r="S6" s="60"/>
      <c r="T6" s="60"/>
      <c r="U6" s="60"/>
      <c r="V6" s="60"/>
      <c r="W6" s="60"/>
      <c r="X6" s="61"/>
      <c r="Y6" s="60"/>
      <c r="Z6" s="60"/>
      <c r="AA6" s="60"/>
      <c r="AB6" s="61"/>
      <c r="AC6" s="60"/>
      <c r="AD6" s="60"/>
      <c r="AE6" s="60"/>
      <c r="AF6" s="61"/>
      <c r="AG6" s="187">
        <f t="shared" si="3"/>
        <v>0</v>
      </c>
      <c r="AH6" s="187">
        <f>F6+R6</f>
        <v>0</v>
      </c>
      <c r="AI6" s="187" t="e">
        <f>AH6/AG6*100</f>
        <v>#DIV/0!</v>
      </c>
      <c r="AJ6" s="187">
        <f>AH6-AG6</f>
        <v>0</v>
      </c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 t="e">
        <f>AT6/AS6*100</f>
        <v>#DIV/0!</v>
      </c>
      <c r="AV6" s="60">
        <f t="shared" si="6"/>
        <v>0</v>
      </c>
      <c r="AW6" s="60"/>
      <c r="AX6" s="60"/>
      <c r="AY6" s="60"/>
      <c r="AZ6" s="60"/>
      <c r="BA6" s="187">
        <f t="shared" si="8"/>
        <v>0</v>
      </c>
      <c r="BB6" s="187"/>
      <c r="BC6" s="187"/>
      <c r="BD6" s="187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1"/>
      <c r="BU6" s="60"/>
      <c r="BV6" s="43"/>
      <c r="BW6" s="62"/>
      <c r="BX6" s="61"/>
      <c r="BY6" s="60"/>
      <c r="BZ6" s="60"/>
      <c r="CA6" s="62"/>
      <c r="CB6" s="61"/>
      <c r="CC6" s="60"/>
      <c r="CD6" s="60"/>
      <c r="CE6" s="62"/>
      <c r="CF6" s="61"/>
      <c r="CG6" s="187">
        <f t="shared" si="12"/>
        <v>0</v>
      </c>
      <c r="CH6" s="187">
        <f>F6+R6+AT6</f>
        <v>0</v>
      </c>
      <c r="CI6" s="187" t="e">
        <f t="shared" si="13"/>
        <v>#DIV/0!</v>
      </c>
      <c r="CJ6" s="187">
        <f t="shared" si="14"/>
        <v>0</v>
      </c>
      <c r="CL6" s="84">
        <f t="shared" ref="CL6:CL66" si="16">F6+J6+N6+R6+V6+Z6+AD6+AL6+AP6+AT6+AX6+BF6+BJ6+BN6+BR6+BV6+BZ6</f>
        <v>0</v>
      </c>
      <c r="CM6" s="84">
        <f t="shared" ref="CM6:CM66" si="17">E6+I6+M6+Q6+U6+Y6+AC6+AG6+AK6+AO6+AS6+AW6+BE6+BI6+BM6+BQ6+BU6+BY6-AG6</f>
        <v>0</v>
      </c>
      <c r="CO6" s="93">
        <f t="shared" si="15"/>
        <v>0</v>
      </c>
    </row>
    <row r="7" spans="1:128" s="88" customFormat="1" ht="13.5">
      <c r="A7" s="70">
        <v>212</v>
      </c>
      <c r="B7" s="949" t="s">
        <v>68</v>
      </c>
      <c r="C7" s="950"/>
      <c r="D7" s="951"/>
      <c r="E7" s="63">
        <f>E8</f>
        <v>2</v>
      </c>
      <c r="F7" s="63">
        <f>F8</f>
        <v>0</v>
      </c>
      <c r="G7" s="60"/>
      <c r="H7" s="60">
        <f t="shared" si="0"/>
        <v>-2</v>
      </c>
      <c r="I7" s="63">
        <f>I8</f>
        <v>2</v>
      </c>
      <c r="J7" s="63">
        <f>J8</f>
        <v>0</v>
      </c>
      <c r="K7" s="70"/>
      <c r="L7" s="70"/>
      <c r="M7" s="63">
        <f>M8</f>
        <v>3</v>
      </c>
      <c r="N7" s="63">
        <f>N8</f>
        <v>0</v>
      </c>
      <c r="O7" s="63"/>
      <c r="P7" s="70">
        <f>N7-M7</f>
        <v>-3</v>
      </c>
      <c r="Q7" s="63">
        <f>Q8</f>
        <v>5</v>
      </c>
      <c r="R7" s="63">
        <f>R8</f>
        <v>0</v>
      </c>
      <c r="S7" s="63"/>
      <c r="T7" s="70"/>
      <c r="U7" s="63">
        <f>U8</f>
        <v>2</v>
      </c>
      <c r="V7" s="63">
        <f>V8</f>
        <v>0</v>
      </c>
      <c r="W7" s="70"/>
      <c r="X7" s="70">
        <f>V7-U7</f>
        <v>-2</v>
      </c>
      <c r="Y7" s="63">
        <f>Y8</f>
        <v>2</v>
      </c>
      <c r="Z7" s="63">
        <f>Z8</f>
        <v>0</v>
      </c>
      <c r="AA7" s="63"/>
      <c r="AB7" s="70">
        <f t="shared" si="1"/>
        <v>-2</v>
      </c>
      <c r="AC7" s="63">
        <f>AC8</f>
        <v>2</v>
      </c>
      <c r="AD7" s="63">
        <f>AD8</f>
        <v>0</v>
      </c>
      <c r="AE7" s="63"/>
      <c r="AF7" s="70"/>
      <c r="AG7" s="187">
        <f t="shared" si="3"/>
        <v>18</v>
      </c>
      <c r="AH7" s="188">
        <f>AH8</f>
        <v>0</v>
      </c>
      <c r="AI7" s="187">
        <f>AH7/AG7*100</f>
        <v>0</v>
      </c>
      <c r="AJ7" s="187">
        <f>AH7-AG7</f>
        <v>-18</v>
      </c>
      <c r="AK7" s="63">
        <f>AK8</f>
        <v>0</v>
      </c>
      <c r="AL7" s="63">
        <f>AL8</f>
        <v>0</v>
      </c>
      <c r="AM7" s="60"/>
      <c r="AN7" s="60">
        <f t="shared" si="4"/>
        <v>0</v>
      </c>
      <c r="AO7" s="63">
        <f>AO8</f>
        <v>0</v>
      </c>
      <c r="AP7" s="63">
        <f>AP8</f>
        <v>0</v>
      </c>
      <c r="AQ7" s="60"/>
      <c r="AR7" s="60">
        <f t="shared" si="5"/>
        <v>0</v>
      </c>
      <c r="AS7" s="63">
        <f>AS8</f>
        <v>0</v>
      </c>
      <c r="AT7" s="63">
        <f>AT8</f>
        <v>0</v>
      </c>
      <c r="AU7" s="60"/>
      <c r="AV7" s="60">
        <f t="shared" si="6"/>
        <v>0</v>
      </c>
      <c r="AW7" s="63">
        <f>AW8</f>
        <v>0</v>
      </c>
      <c r="AX7" s="63">
        <f>AX8</f>
        <v>0</v>
      </c>
      <c r="AY7" s="60"/>
      <c r="AZ7" s="60">
        <f t="shared" si="7"/>
        <v>0</v>
      </c>
      <c r="BA7" s="187">
        <f t="shared" si="8"/>
        <v>0</v>
      </c>
      <c r="BB7" s="188">
        <f>BB8</f>
        <v>0</v>
      </c>
      <c r="BC7" s="187"/>
      <c r="BD7" s="187">
        <f>BB7-BA7</f>
        <v>0</v>
      </c>
      <c r="BE7" s="63">
        <f>BE8</f>
        <v>0</v>
      </c>
      <c r="BF7" s="63">
        <f>BF8</f>
        <v>0</v>
      </c>
      <c r="BG7" s="60"/>
      <c r="BH7" s="60">
        <f t="shared" si="10"/>
        <v>0</v>
      </c>
      <c r="BI7" s="63">
        <f>BI8</f>
        <v>0</v>
      </c>
      <c r="BJ7" s="63">
        <f>BJ8</f>
        <v>0</v>
      </c>
      <c r="BK7" s="60"/>
      <c r="BL7" s="60">
        <f t="shared" ref="BL7:BL13" si="18">BJ7-BI7</f>
        <v>0</v>
      </c>
      <c r="BM7" s="63">
        <f>BM8</f>
        <v>0</v>
      </c>
      <c r="BN7" s="63">
        <f>BN8</f>
        <v>0</v>
      </c>
      <c r="BO7" s="60"/>
      <c r="BP7" s="60">
        <f t="shared" ref="BP7:BP13" si="19">BN7-BM7</f>
        <v>0</v>
      </c>
      <c r="BQ7" s="63">
        <f>BQ8</f>
        <v>2</v>
      </c>
      <c r="BR7" s="63">
        <f>BR8</f>
        <v>0</v>
      </c>
      <c r="BS7" s="63">
        <f t="shared" si="11"/>
        <v>0</v>
      </c>
      <c r="BT7" s="70">
        <f>BR7-BQ7</f>
        <v>-2</v>
      </c>
      <c r="BU7" s="63">
        <f>BU8</f>
        <v>30</v>
      </c>
      <c r="BV7" s="101">
        <f>BV8</f>
        <v>0</v>
      </c>
      <c r="BW7" s="64">
        <f>BV7/BU7*100</f>
        <v>0</v>
      </c>
      <c r="BX7" s="70">
        <f t="shared" ref="BX7:BX66" si="20">BV7-BU7</f>
        <v>-30</v>
      </c>
      <c r="BY7" s="101">
        <f>BY8</f>
        <v>2.5</v>
      </c>
      <c r="BZ7" s="101">
        <f>BZ8</f>
        <v>0</v>
      </c>
      <c r="CA7" s="64">
        <f>BZ7/BY7*100</f>
        <v>0</v>
      </c>
      <c r="CB7" s="70">
        <f>BZ7-BY7</f>
        <v>-2.5</v>
      </c>
      <c r="CC7" s="101">
        <f>CC8</f>
        <v>0</v>
      </c>
      <c r="CD7" s="101">
        <f>CD8</f>
        <v>0</v>
      </c>
      <c r="CE7" s="64" t="e">
        <f>CD7/CC7*100</f>
        <v>#DIV/0!</v>
      </c>
      <c r="CF7" s="70">
        <f>CD7-CC7</f>
        <v>0</v>
      </c>
      <c r="CG7" s="187">
        <f t="shared" si="12"/>
        <v>52.5</v>
      </c>
      <c r="CH7" s="188">
        <f>CH8</f>
        <v>0</v>
      </c>
      <c r="CI7" s="188">
        <f t="shared" si="13"/>
        <v>0</v>
      </c>
      <c r="CJ7" s="188">
        <f t="shared" si="14"/>
        <v>-52.5</v>
      </c>
      <c r="CL7" s="84">
        <f t="shared" si="16"/>
        <v>0</v>
      </c>
      <c r="CM7" s="84">
        <f t="shared" si="17"/>
        <v>52.5</v>
      </c>
      <c r="CO7" s="93">
        <f t="shared" si="15"/>
        <v>0</v>
      </c>
    </row>
    <row r="8" spans="1:128">
      <c r="A8" s="69"/>
      <c r="B8" s="927" t="s">
        <v>153</v>
      </c>
      <c r="C8" s="928"/>
      <c r="D8" s="929"/>
      <c r="E8" s="55">
        <v>2</v>
      </c>
      <c r="F8" s="55"/>
      <c r="G8" s="55"/>
      <c r="H8" s="56">
        <f t="shared" si="0"/>
        <v>-2</v>
      </c>
      <c r="I8" s="55">
        <v>2</v>
      </c>
      <c r="J8" s="55"/>
      <c r="K8" s="69"/>
      <c r="L8" s="69"/>
      <c r="M8" s="55">
        <v>3</v>
      </c>
      <c r="N8" s="55"/>
      <c r="O8" s="55"/>
      <c r="P8" s="69">
        <f>N8-M8</f>
        <v>-3</v>
      </c>
      <c r="Q8" s="55">
        <v>5</v>
      </c>
      <c r="R8" s="55"/>
      <c r="S8" s="55"/>
      <c r="T8" s="69"/>
      <c r="U8" s="55">
        <v>2</v>
      </c>
      <c r="V8" s="55"/>
      <c r="W8" s="69"/>
      <c r="X8" s="69">
        <f>V8-U8</f>
        <v>-2</v>
      </c>
      <c r="Y8" s="55">
        <v>2</v>
      </c>
      <c r="Z8" s="55"/>
      <c r="AA8" s="55"/>
      <c r="AB8" s="69">
        <f t="shared" si="1"/>
        <v>-2</v>
      </c>
      <c r="AC8" s="55">
        <v>2</v>
      </c>
      <c r="AD8" s="55"/>
      <c r="AE8" s="55"/>
      <c r="AF8" s="69"/>
      <c r="AG8" s="187">
        <f t="shared" si="3"/>
        <v>18</v>
      </c>
      <c r="AH8" s="189">
        <f>F8+J8+N8+R8+V8+Z8+AD8</f>
        <v>0</v>
      </c>
      <c r="AI8" s="187">
        <f>AH8/AG8*100</f>
        <v>0</v>
      </c>
      <c r="AJ8" s="189">
        <f>AH8-AG8</f>
        <v>-18</v>
      </c>
      <c r="AK8" s="55"/>
      <c r="AL8" s="55"/>
      <c r="AM8" s="55"/>
      <c r="AN8" s="56">
        <f t="shared" si="4"/>
        <v>0</v>
      </c>
      <c r="AO8" s="55"/>
      <c r="AP8" s="55"/>
      <c r="AQ8" s="55"/>
      <c r="AR8" s="56">
        <f t="shared" si="5"/>
        <v>0</v>
      </c>
      <c r="AS8" s="55"/>
      <c r="AT8" s="55"/>
      <c r="AU8" s="55"/>
      <c r="AV8" s="56">
        <f t="shared" si="6"/>
        <v>0</v>
      </c>
      <c r="AW8" s="55"/>
      <c r="AX8" s="55"/>
      <c r="AY8" s="55"/>
      <c r="AZ8" s="56">
        <f t="shared" si="7"/>
        <v>0</v>
      </c>
      <c r="BA8" s="187">
        <f t="shared" si="8"/>
        <v>0</v>
      </c>
      <c r="BB8" s="189">
        <f>AL8+AP8+AT8+AX8</f>
        <v>0</v>
      </c>
      <c r="BC8" s="189"/>
      <c r="BD8" s="189">
        <f>BB8-BA8</f>
        <v>0</v>
      </c>
      <c r="BE8" s="55"/>
      <c r="BF8" s="55"/>
      <c r="BG8" s="55"/>
      <c r="BH8" s="56">
        <f t="shared" si="10"/>
        <v>0</v>
      </c>
      <c r="BI8" s="55"/>
      <c r="BJ8" s="55"/>
      <c r="BK8" s="55"/>
      <c r="BL8" s="56">
        <f t="shared" si="18"/>
        <v>0</v>
      </c>
      <c r="BM8" s="55"/>
      <c r="BN8" s="55"/>
      <c r="BO8" s="55"/>
      <c r="BP8" s="56">
        <f t="shared" si="19"/>
        <v>0</v>
      </c>
      <c r="BQ8" s="55">
        <v>2</v>
      </c>
      <c r="BR8" s="55"/>
      <c r="BS8" s="55">
        <f t="shared" si="11"/>
        <v>0</v>
      </c>
      <c r="BT8" s="69">
        <f>BR8-BQ8</f>
        <v>-2</v>
      </c>
      <c r="BU8" s="55">
        <v>30</v>
      </c>
      <c r="BV8" s="100"/>
      <c r="BW8" s="57">
        <f>BV8/BU8*100</f>
        <v>0</v>
      </c>
      <c r="BX8" s="69">
        <f t="shared" si="20"/>
        <v>-30</v>
      </c>
      <c r="BY8" s="103">
        <v>2.5</v>
      </c>
      <c r="BZ8" s="103"/>
      <c r="CA8" s="69"/>
      <c r="CB8" s="69"/>
      <c r="CC8" s="103"/>
      <c r="CD8" s="103"/>
      <c r="CE8" s="69"/>
      <c r="CF8" s="69"/>
      <c r="CG8" s="189">
        <f t="shared" si="12"/>
        <v>52.5</v>
      </c>
      <c r="CH8" s="178">
        <f>R8+V8+Z8+AD8+BR8+BV8+F8+J8+N8+AL8+BZ8+AP8+AT8+AX8+BF8</f>
        <v>0</v>
      </c>
      <c r="CI8" s="189">
        <f t="shared" si="13"/>
        <v>0</v>
      </c>
      <c r="CJ8" s="189">
        <f t="shared" si="14"/>
        <v>-52.5</v>
      </c>
      <c r="CL8" s="89">
        <f t="shared" si="16"/>
        <v>0</v>
      </c>
      <c r="CM8" s="84">
        <f t="shared" si="17"/>
        <v>52.5</v>
      </c>
      <c r="CO8" s="93">
        <f t="shared" si="15"/>
        <v>0</v>
      </c>
    </row>
    <row r="9" spans="1:128" hidden="1">
      <c r="A9" s="69">
        <v>213</v>
      </c>
      <c r="B9" s="952" t="s">
        <v>154</v>
      </c>
      <c r="C9" s="953"/>
      <c r="D9" s="954"/>
      <c r="E9" s="55"/>
      <c r="F9" s="55"/>
      <c r="G9" s="53"/>
      <c r="H9" s="55">
        <f t="shared" si="0"/>
        <v>0</v>
      </c>
      <c r="I9" s="55"/>
      <c r="J9" s="55"/>
      <c r="K9" s="55"/>
      <c r="L9" s="69">
        <f t="shared" ref="L9:L19" si="21">J9-I9</f>
        <v>0</v>
      </c>
      <c r="M9" s="55"/>
      <c r="N9" s="55"/>
      <c r="O9" s="53"/>
      <c r="P9" s="69">
        <f>N9-M9</f>
        <v>0</v>
      </c>
      <c r="Q9" s="55"/>
      <c r="R9" s="55"/>
      <c r="S9" s="55"/>
      <c r="T9" s="69"/>
      <c r="U9" s="55"/>
      <c r="V9" s="55"/>
      <c r="W9" s="69"/>
      <c r="X9" s="69"/>
      <c r="Y9" s="55"/>
      <c r="Z9" s="55"/>
      <c r="AA9" s="55"/>
      <c r="AB9" s="69">
        <f t="shared" si="1"/>
        <v>0</v>
      </c>
      <c r="AC9" s="55"/>
      <c r="AD9" s="55"/>
      <c r="AE9" s="55"/>
      <c r="AF9" s="69"/>
      <c r="AG9" s="187">
        <f t="shared" si="3"/>
        <v>0</v>
      </c>
      <c r="AH9" s="189"/>
      <c r="AI9" s="189"/>
      <c r="AJ9" s="189"/>
      <c r="AK9" s="55"/>
      <c r="AL9" s="55"/>
      <c r="AM9" s="53"/>
      <c r="AN9" s="55">
        <f t="shared" si="4"/>
        <v>0</v>
      </c>
      <c r="AO9" s="55"/>
      <c r="AP9" s="55"/>
      <c r="AQ9" s="53"/>
      <c r="AR9" s="55">
        <f t="shared" si="5"/>
        <v>0</v>
      </c>
      <c r="AS9" s="55"/>
      <c r="AT9" s="55"/>
      <c r="AU9" s="53"/>
      <c r="AV9" s="55">
        <f t="shared" si="6"/>
        <v>0</v>
      </c>
      <c r="AW9" s="55"/>
      <c r="AX9" s="55"/>
      <c r="AY9" s="53"/>
      <c r="AZ9" s="55">
        <f t="shared" si="7"/>
        <v>0</v>
      </c>
      <c r="BA9" s="187">
        <f t="shared" si="8"/>
        <v>0</v>
      </c>
      <c r="BB9" s="189"/>
      <c r="BC9" s="187"/>
      <c r="BD9" s="189">
        <f t="shared" si="9"/>
        <v>0</v>
      </c>
      <c r="BE9" s="55"/>
      <c r="BF9" s="55"/>
      <c r="BG9" s="53"/>
      <c r="BH9" s="55">
        <f t="shared" si="10"/>
        <v>0</v>
      </c>
      <c r="BI9" s="55"/>
      <c r="BJ9" s="55"/>
      <c r="BK9" s="53"/>
      <c r="BL9" s="55">
        <f t="shared" si="18"/>
        <v>0</v>
      </c>
      <c r="BM9" s="55"/>
      <c r="BN9" s="55"/>
      <c r="BO9" s="53"/>
      <c r="BP9" s="55">
        <f t="shared" si="19"/>
        <v>0</v>
      </c>
      <c r="BQ9" s="55"/>
      <c r="BR9" s="55"/>
      <c r="BS9" s="55"/>
      <c r="BT9" s="69"/>
      <c r="BU9" s="55"/>
      <c r="BV9" s="100"/>
      <c r="BW9" s="57"/>
      <c r="BX9" s="69"/>
      <c r="BY9" s="69"/>
      <c r="BZ9" s="69"/>
      <c r="CA9" s="69"/>
      <c r="CB9" s="69"/>
      <c r="CC9" s="69"/>
      <c r="CD9" s="69"/>
      <c r="CE9" s="69"/>
      <c r="CF9" s="69"/>
      <c r="CG9" s="189">
        <f t="shared" si="12"/>
        <v>0</v>
      </c>
      <c r="CH9" s="178">
        <f>R9+V9+Z9+AD9+BR9+BV9+F9+J9+N9+AL9+BZ9+AP9+AT9+AX9+BF9</f>
        <v>0</v>
      </c>
      <c r="CI9" s="189"/>
      <c r="CJ9" s="189"/>
      <c r="CL9" s="89">
        <f t="shared" si="16"/>
        <v>0</v>
      </c>
      <c r="CM9" s="84">
        <f t="shared" si="17"/>
        <v>0</v>
      </c>
      <c r="CO9" s="93">
        <f t="shared" si="15"/>
        <v>0</v>
      </c>
    </row>
    <row r="10" spans="1:128" s="84" customFormat="1">
      <c r="A10" s="61">
        <v>220</v>
      </c>
      <c r="B10" s="930" t="s">
        <v>72</v>
      </c>
      <c r="C10" s="931"/>
      <c r="D10" s="932"/>
      <c r="E10" s="60">
        <f>E11+E12+E16+E25+E14</f>
        <v>136</v>
      </c>
      <c r="F10" s="60">
        <f>F11+F12+F16+F25+F14</f>
        <v>0</v>
      </c>
      <c r="G10" s="60">
        <f>F10/E10*100</f>
        <v>0</v>
      </c>
      <c r="H10" s="60">
        <f t="shared" si="0"/>
        <v>-136</v>
      </c>
      <c r="I10" s="60">
        <f>I11+I12+I16+I25+I14</f>
        <v>171</v>
      </c>
      <c r="J10" s="60">
        <f>J11+J12+J16+J25+J14</f>
        <v>0</v>
      </c>
      <c r="K10" s="60">
        <f>J10/I10*100</f>
        <v>0</v>
      </c>
      <c r="L10" s="61"/>
      <c r="M10" s="60">
        <f>M11+M12+M16+M25+M14</f>
        <v>250</v>
      </c>
      <c r="N10" s="60">
        <f>N11+N12+N16+N25+N14</f>
        <v>0</v>
      </c>
      <c r="O10" s="60">
        <f>N10/M10*100</f>
        <v>0</v>
      </c>
      <c r="P10" s="61">
        <f t="shared" ref="P10:P66" si="22">N10-M10</f>
        <v>-250</v>
      </c>
      <c r="Q10" s="60">
        <f>Q11+Q12+Q16+Q25+Q14</f>
        <v>250</v>
      </c>
      <c r="R10" s="60">
        <f>R11+R12+R16+R25+R14</f>
        <v>0</v>
      </c>
      <c r="S10" s="60">
        <f t="shared" ref="S10:S17" si="23">R10/Q10*100</f>
        <v>0</v>
      </c>
      <c r="T10" s="60">
        <f>R10-Q10</f>
        <v>-250</v>
      </c>
      <c r="U10" s="60">
        <f>U11+U12+U16+U25+U14</f>
        <v>189</v>
      </c>
      <c r="V10" s="60">
        <f>V11+V12+V16+V25+V14</f>
        <v>0</v>
      </c>
      <c r="W10" s="60">
        <f>V10/U10*100</f>
        <v>0</v>
      </c>
      <c r="X10" s="61">
        <f t="shared" ref="X10:X17" si="24">V10-U10</f>
        <v>-189</v>
      </c>
      <c r="Y10" s="60">
        <f>Y11+Y12+Y16+Y25+Y14</f>
        <v>187</v>
      </c>
      <c r="Z10" s="60">
        <f>Z11+Z12+Z16+Z25+Z14</f>
        <v>0</v>
      </c>
      <c r="AA10" s="60">
        <f>Z10/Y10*100</f>
        <v>0</v>
      </c>
      <c r="AB10" s="61">
        <f t="shared" si="1"/>
        <v>-187</v>
      </c>
      <c r="AC10" s="60">
        <f>AC11+AC12+AC16+AC25+AC14</f>
        <v>171</v>
      </c>
      <c r="AD10" s="60">
        <f>AD11+AD12+AD16+AD25+AD14</f>
        <v>0</v>
      </c>
      <c r="AE10" s="60">
        <f>AD10/AC10*100</f>
        <v>0</v>
      </c>
      <c r="AF10" s="61">
        <f t="shared" si="2"/>
        <v>-171</v>
      </c>
      <c r="AG10" s="187">
        <f t="shared" si="3"/>
        <v>1354</v>
      </c>
      <c r="AH10" s="187">
        <f>AH11+AH12+AH16+AH25+AH14</f>
        <v>0</v>
      </c>
      <c r="AI10" s="187">
        <f>AH10/AG10*100</f>
        <v>0</v>
      </c>
      <c r="AJ10" s="187">
        <f t="shared" ref="AJ10:AJ66" si="25">AH10-AG10</f>
        <v>-1354</v>
      </c>
      <c r="AK10" s="60">
        <f>AK11+AK12+AK16+AK25+AK14</f>
        <v>30</v>
      </c>
      <c r="AL10" s="60">
        <f>AL11+AL12+AL16+AL25+AL14</f>
        <v>0</v>
      </c>
      <c r="AM10" s="60">
        <f t="shared" ref="AM10:AM17" si="26">AL10/AK10*100</f>
        <v>0</v>
      </c>
      <c r="AN10" s="60">
        <f t="shared" si="4"/>
        <v>-30</v>
      </c>
      <c r="AO10" s="60">
        <f>AO11+AO12+AO16+AO25+AO14</f>
        <v>20</v>
      </c>
      <c r="AP10" s="60">
        <f>AP11+AP12+AP16+AP25+AP14</f>
        <v>0</v>
      </c>
      <c r="AQ10" s="60">
        <f>AP10/AO10*100</f>
        <v>0</v>
      </c>
      <c r="AR10" s="60">
        <f t="shared" si="5"/>
        <v>-20</v>
      </c>
      <c r="AS10" s="60">
        <f>AS11+AS12+AS16+AS25+AS14</f>
        <v>30</v>
      </c>
      <c r="AT10" s="60">
        <f>AT11+AT12+AT16+AT25+AT14</f>
        <v>0</v>
      </c>
      <c r="AU10" s="60">
        <f>AT10/AS10*100</f>
        <v>0</v>
      </c>
      <c r="AV10" s="60">
        <f t="shared" si="6"/>
        <v>-30</v>
      </c>
      <c r="AW10" s="60">
        <f>AW11+AW12+AW16+AW25+AW14</f>
        <v>30</v>
      </c>
      <c r="AX10" s="60">
        <f>AX11+AX12+AX16+AX25+AX14</f>
        <v>0</v>
      </c>
      <c r="AY10" s="60">
        <f>AX10/AW10*100</f>
        <v>0</v>
      </c>
      <c r="AZ10" s="60">
        <f t="shared" si="7"/>
        <v>-30</v>
      </c>
      <c r="BA10" s="187">
        <f t="shared" si="8"/>
        <v>110</v>
      </c>
      <c r="BB10" s="193">
        <f>BB11+BB12+BB16+BB25+BB14</f>
        <v>0</v>
      </c>
      <c r="BC10" s="187">
        <f>BB10/BA10*100</f>
        <v>0</v>
      </c>
      <c r="BD10" s="187">
        <f t="shared" si="9"/>
        <v>-110</v>
      </c>
      <c r="BE10" s="60">
        <f>BE11+BE12+BE16+BE25+BE14</f>
        <v>10</v>
      </c>
      <c r="BF10" s="60">
        <f>BF11+BF12+BF16+BF25+BF14</f>
        <v>0</v>
      </c>
      <c r="BG10" s="60">
        <f>BF10/BE10*100</f>
        <v>0</v>
      </c>
      <c r="BH10" s="60">
        <f t="shared" si="10"/>
        <v>-10</v>
      </c>
      <c r="BI10" s="60">
        <f>BI11+BI12+BI16+BI25+BI14</f>
        <v>15</v>
      </c>
      <c r="BJ10" s="60">
        <f>BJ11+BJ12+BJ16+BJ25+BJ14</f>
        <v>0</v>
      </c>
      <c r="BK10" s="60">
        <f>BJ10/BI10*100</f>
        <v>0</v>
      </c>
      <c r="BL10" s="60">
        <f t="shared" si="18"/>
        <v>-15</v>
      </c>
      <c r="BM10" s="60">
        <f>BM11+BM12+BM16+BM25+BM14</f>
        <v>15</v>
      </c>
      <c r="BN10" s="60">
        <f>BN11+BN12+BN16+BN25+BN14</f>
        <v>0</v>
      </c>
      <c r="BO10" s="60">
        <f>BN10/BM10*100</f>
        <v>0</v>
      </c>
      <c r="BP10" s="60">
        <f t="shared" si="19"/>
        <v>-15</v>
      </c>
      <c r="BQ10" s="60">
        <f>BQ11+BQ12+BQ16+BQ25</f>
        <v>21</v>
      </c>
      <c r="BR10" s="60">
        <f>BR11+BR12+BR16+BR25</f>
        <v>0</v>
      </c>
      <c r="BS10" s="60">
        <f t="shared" si="11"/>
        <v>0</v>
      </c>
      <c r="BT10" s="61">
        <f t="shared" ref="BT10:BT17" si="27">BR10-BQ10</f>
        <v>-21</v>
      </c>
      <c r="BU10" s="60">
        <f>BU11+BU12+BU16+BU25+BU15</f>
        <v>549</v>
      </c>
      <c r="BV10" s="43">
        <f>BV11+BV12+BV16+BV25+BV15</f>
        <v>0</v>
      </c>
      <c r="BW10" s="62">
        <f>BV10/BU10*100</f>
        <v>0</v>
      </c>
      <c r="BX10" s="61">
        <f t="shared" si="20"/>
        <v>-549</v>
      </c>
      <c r="BY10" s="60">
        <f>BY11+BY12+BY16+BY25</f>
        <v>18</v>
      </c>
      <c r="BZ10" s="43">
        <f>BZ11+BZ12+BZ16+BZ25</f>
        <v>0</v>
      </c>
      <c r="CA10" s="62">
        <f>BZ10/BY10*100</f>
        <v>0</v>
      </c>
      <c r="CB10" s="61">
        <f>BZ10-BY10</f>
        <v>-18</v>
      </c>
      <c r="CC10" s="60">
        <f>CC11+CC12+CC16+CC25+CC14</f>
        <v>53.244999999999997</v>
      </c>
      <c r="CD10" s="60">
        <f>CD11+CD12+CD16+CD25+CD14</f>
        <v>0</v>
      </c>
      <c r="CE10" s="62">
        <f>CD10/CC10*100</f>
        <v>0</v>
      </c>
      <c r="CF10" s="61">
        <f>CD10-CC10</f>
        <v>-53.244999999999997</v>
      </c>
      <c r="CG10" s="187">
        <f t="shared" si="12"/>
        <v>2092</v>
      </c>
      <c r="CH10" s="193">
        <f>CH11+CH12+CH16+CH25+CH14+CH15</f>
        <v>0</v>
      </c>
      <c r="CI10" s="187">
        <f t="shared" si="13"/>
        <v>0</v>
      </c>
      <c r="CJ10" s="187">
        <f t="shared" si="14"/>
        <v>-2092</v>
      </c>
      <c r="CL10" s="84">
        <f t="shared" si="16"/>
        <v>0</v>
      </c>
      <c r="CM10" s="84">
        <f t="shared" si="17"/>
        <v>2092</v>
      </c>
      <c r="CO10" s="93">
        <f t="shared" si="15"/>
        <v>0</v>
      </c>
    </row>
    <row r="11" spans="1:128">
      <c r="A11" s="69">
        <v>221</v>
      </c>
      <c r="B11" s="952" t="s">
        <v>73</v>
      </c>
      <c r="C11" s="953"/>
      <c r="D11" s="954"/>
      <c r="E11" s="55">
        <v>32</v>
      </c>
      <c r="F11" s="55"/>
      <c r="G11" s="55">
        <f>F11/E11*100</f>
        <v>0</v>
      </c>
      <c r="H11" s="55">
        <f t="shared" si="0"/>
        <v>-32</v>
      </c>
      <c r="I11" s="55">
        <v>32</v>
      </c>
      <c r="J11" s="55"/>
      <c r="K11" s="55">
        <f>J11/I11*100</f>
        <v>0</v>
      </c>
      <c r="L11" s="69">
        <f t="shared" si="21"/>
        <v>-32</v>
      </c>
      <c r="M11" s="55">
        <v>37</v>
      </c>
      <c r="N11" s="55"/>
      <c r="O11" s="55">
        <f>N11/M11*100</f>
        <v>0</v>
      </c>
      <c r="P11" s="69">
        <f t="shared" si="22"/>
        <v>-37</v>
      </c>
      <c r="Q11" s="55">
        <v>37</v>
      </c>
      <c r="R11" s="55"/>
      <c r="S11" s="56">
        <f t="shared" si="23"/>
        <v>0</v>
      </c>
      <c r="T11" s="69">
        <f>R11-Q11</f>
        <v>-37</v>
      </c>
      <c r="U11" s="55">
        <v>32</v>
      </c>
      <c r="V11" s="55"/>
      <c r="W11" s="55">
        <f>V11/U11*100</f>
        <v>0</v>
      </c>
      <c r="X11" s="55">
        <f t="shared" si="24"/>
        <v>-32</v>
      </c>
      <c r="Y11" s="55">
        <v>32</v>
      </c>
      <c r="Z11" s="55"/>
      <c r="AA11" s="55">
        <f>Z11/Y11*100</f>
        <v>0</v>
      </c>
      <c r="AB11" s="69">
        <f t="shared" si="1"/>
        <v>-32</v>
      </c>
      <c r="AC11" s="55">
        <v>32</v>
      </c>
      <c r="AD11" s="55"/>
      <c r="AE11" s="55">
        <f>AD11/AC11*100</f>
        <v>0</v>
      </c>
      <c r="AF11" s="69">
        <f t="shared" si="2"/>
        <v>-32</v>
      </c>
      <c r="AG11" s="187">
        <f t="shared" si="3"/>
        <v>234</v>
      </c>
      <c r="AH11" s="189">
        <f>F11+J11+N11+R11+V11+Z11+AD11</f>
        <v>0</v>
      </c>
      <c r="AI11" s="189">
        <f>AH11/AG11*100</f>
        <v>0</v>
      </c>
      <c r="AJ11" s="189">
        <f t="shared" si="25"/>
        <v>-234</v>
      </c>
      <c r="AK11" s="55">
        <v>15</v>
      </c>
      <c r="AL11" s="55"/>
      <c r="AM11" s="55">
        <f t="shared" si="26"/>
        <v>0</v>
      </c>
      <c r="AN11" s="55">
        <f t="shared" si="4"/>
        <v>-15</v>
      </c>
      <c r="AO11" s="55">
        <v>15</v>
      </c>
      <c r="AP11" s="55"/>
      <c r="AQ11" s="55">
        <f>AP11/AO11*100</f>
        <v>0</v>
      </c>
      <c r="AR11" s="55">
        <f t="shared" si="5"/>
        <v>-15</v>
      </c>
      <c r="AS11" s="55">
        <v>15</v>
      </c>
      <c r="AT11" s="55"/>
      <c r="AU11" s="55">
        <f>AT11/AS11*100</f>
        <v>0</v>
      </c>
      <c r="AV11" s="55">
        <f t="shared" si="6"/>
        <v>-15</v>
      </c>
      <c r="AW11" s="55">
        <v>15</v>
      </c>
      <c r="AX11" s="55"/>
      <c r="AY11" s="55">
        <f>AX11/AW11*100</f>
        <v>0</v>
      </c>
      <c r="AZ11" s="55">
        <f t="shared" si="7"/>
        <v>-15</v>
      </c>
      <c r="BA11" s="187">
        <f t="shared" si="8"/>
        <v>60</v>
      </c>
      <c r="BB11" s="189">
        <f>AL11+AP11+AT11+AX11</f>
        <v>0</v>
      </c>
      <c r="BC11" s="189">
        <f>BB11/BA11*100</f>
        <v>0</v>
      </c>
      <c r="BD11" s="189">
        <f t="shared" si="9"/>
        <v>-60</v>
      </c>
      <c r="BE11" s="55">
        <v>10</v>
      </c>
      <c r="BF11" s="55"/>
      <c r="BG11" s="55"/>
      <c r="BH11" s="55">
        <f t="shared" si="10"/>
        <v>-10</v>
      </c>
      <c r="BI11" s="55">
        <v>15</v>
      </c>
      <c r="BJ11" s="55"/>
      <c r="BK11" s="55"/>
      <c r="BL11" s="55">
        <f t="shared" si="18"/>
        <v>-15</v>
      </c>
      <c r="BM11" s="55">
        <v>15</v>
      </c>
      <c r="BN11" s="55"/>
      <c r="BO11" s="55">
        <f>BN11/BM11*100</f>
        <v>0</v>
      </c>
      <c r="BP11" s="55">
        <f t="shared" si="19"/>
        <v>-15</v>
      </c>
      <c r="BQ11" s="55"/>
      <c r="BR11" s="55"/>
      <c r="BS11" s="55"/>
      <c r="BT11" s="69">
        <f t="shared" si="27"/>
        <v>0</v>
      </c>
      <c r="BU11" s="55">
        <v>143</v>
      </c>
      <c r="BV11" s="100"/>
      <c r="BW11" s="57">
        <f>BV11/BU11*100</f>
        <v>0</v>
      </c>
      <c r="BX11" s="69">
        <f t="shared" si="20"/>
        <v>-143</v>
      </c>
      <c r="BY11" s="69"/>
      <c r="BZ11" s="69"/>
      <c r="CA11" s="69"/>
      <c r="CB11" s="69"/>
      <c r="CC11" s="69"/>
      <c r="CD11" s="69"/>
      <c r="CE11" s="69"/>
      <c r="CF11" s="69"/>
      <c r="CG11" s="189">
        <f>AG11+BA11+BE11+BI11+BM11+BQ11+BU11+BY11</f>
        <v>477</v>
      </c>
      <c r="CH11" s="178">
        <f>R11+V11+Z11+AD11+BR11+BV11+F11+J11+N11+AL11+BZ11+AP11+AT11+AX11+BF11+BN11+BJ11</f>
        <v>0</v>
      </c>
      <c r="CI11" s="189">
        <f t="shared" si="13"/>
        <v>0</v>
      </c>
      <c r="CJ11" s="189">
        <f t="shared" si="14"/>
        <v>-477</v>
      </c>
      <c r="CK11" s="59">
        <v>54.6</v>
      </c>
      <c r="CL11" s="89">
        <f t="shared" si="16"/>
        <v>0</v>
      </c>
      <c r="CM11" s="84">
        <f t="shared" si="17"/>
        <v>477</v>
      </c>
      <c r="CO11" s="93">
        <f t="shared" si="15"/>
        <v>0</v>
      </c>
    </row>
    <row r="12" spans="1:128" s="88" customFormat="1" ht="13.5">
      <c r="A12" s="70">
        <v>222</v>
      </c>
      <c r="B12" s="949" t="s">
        <v>155</v>
      </c>
      <c r="C12" s="950"/>
      <c r="D12" s="951"/>
      <c r="E12" s="63">
        <f>E13</f>
        <v>0</v>
      </c>
      <c r="F12" s="63">
        <f>F13</f>
        <v>0</v>
      </c>
      <c r="G12" s="60"/>
      <c r="H12" s="63">
        <f t="shared" si="0"/>
        <v>0</v>
      </c>
      <c r="I12" s="63">
        <f>I13</f>
        <v>0</v>
      </c>
      <c r="J12" s="63"/>
      <c r="K12" s="63"/>
      <c r="L12" s="70">
        <f t="shared" si="21"/>
        <v>0</v>
      </c>
      <c r="M12" s="63">
        <f>M13</f>
        <v>0</v>
      </c>
      <c r="N12" s="63"/>
      <c r="O12" s="63"/>
      <c r="P12" s="70">
        <f t="shared" si="22"/>
        <v>0</v>
      </c>
      <c r="Q12" s="63">
        <f>Q13</f>
        <v>0</v>
      </c>
      <c r="R12" s="63">
        <f>R13</f>
        <v>0</v>
      </c>
      <c r="S12" s="63" t="e">
        <f t="shared" si="23"/>
        <v>#DIV/0!</v>
      </c>
      <c r="T12" s="63">
        <f>R12-Q12</f>
        <v>0</v>
      </c>
      <c r="U12" s="63">
        <f>U13</f>
        <v>0</v>
      </c>
      <c r="V12" s="63"/>
      <c r="W12" s="63"/>
      <c r="X12" s="70">
        <f t="shared" si="24"/>
        <v>0</v>
      </c>
      <c r="Y12" s="63">
        <f>Y13</f>
        <v>0</v>
      </c>
      <c r="Z12" s="63">
        <f>Z13</f>
        <v>0</v>
      </c>
      <c r="AA12" s="63"/>
      <c r="AB12" s="70">
        <f t="shared" si="1"/>
        <v>0</v>
      </c>
      <c r="AC12" s="63">
        <f>AC13</f>
        <v>0</v>
      </c>
      <c r="AD12" s="63">
        <f>AD13</f>
        <v>0</v>
      </c>
      <c r="AE12" s="63"/>
      <c r="AF12" s="70">
        <f t="shared" si="2"/>
        <v>0</v>
      </c>
      <c r="AG12" s="187">
        <f t="shared" si="3"/>
        <v>0</v>
      </c>
      <c r="AH12" s="188">
        <f>AH13</f>
        <v>0</v>
      </c>
      <c r="AI12" s="188" t="e">
        <f>AH12/AG12*100</f>
        <v>#DIV/0!</v>
      </c>
      <c r="AJ12" s="190">
        <f t="shared" si="25"/>
        <v>0</v>
      </c>
      <c r="AK12" s="63">
        <f>AK13</f>
        <v>0</v>
      </c>
      <c r="AL12" s="63"/>
      <c r="AM12" s="60"/>
      <c r="AN12" s="63">
        <f t="shared" si="4"/>
        <v>0</v>
      </c>
      <c r="AO12" s="63">
        <f>AO13</f>
        <v>0</v>
      </c>
      <c r="AP12" s="63"/>
      <c r="AQ12" s="60"/>
      <c r="AR12" s="63">
        <f t="shared" si="5"/>
        <v>0</v>
      </c>
      <c r="AS12" s="63">
        <f>AS13</f>
        <v>0</v>
      </c>
      <c r="AT12" s="63"/>
      <c r="AU12" s="60" t="e">
        <f>AT12/AS12*100</f>
        <v>#DIV/0!</v>
      </c>
      <c r="AV12" s="63">
        <f t="shared" si="6"/>
        <v>0</v>
      </c>
      <c r="AW12" s="63">
        <f>AW13</f>
        <v>0</v>
      </c>
      <c r="AX12" s="63"/>
      <c r="AY12" s="60"/>
      <c r="AZ12" s="63">
        <f t="shared" si="7"/>
        <v>0</v>
      </c>
      <c r="BA12" s="187">
        <f t="shared" si="8"/>
        <v>0</v>
      </c>
      <c r="BB12" s="188"/>
      <c r="BC12" s="187" t="e">
        <f>BB12/BA12*100</f>
        <v>#DIV/0!</v>
      </c>
      <c r="BD12" s="188">
        <f t="shared" si="9"/>
        <v>0</v>
      </c>
      <c r="BE12" s="63">
        <f>BE13</f>
        <v>0</v>
      </c>
      <c r="BF12" s="63">
        <f>BF13</f>
        <v>0</v>
      </c>
      <c r="BG12" s="60" t="e">
        <f>BF12/BE12*100</f>
        <v>#DIV/0!</v>
      </c>
      <c r="BH12" s="63">
        <f t="shared" si="10"/>
        <v>0</v>
      </c>
      <c r="BI12" s="63">
        <f>BI13</f>
        <v>0</v>
      </c>
      <c r="BJ12" s="63">
        <f>BJ13</f>
        <v>0</v>
      </c>
      <c r="BK12" s="60"/>
      <c r="BL12" s="63">
        <f t="shared" si="18"/>
        <v>0</v>
      </c>
      <c r="BM12" s="63">
        <f>BM13</f>
        <v>0</v>
      </c>
      <c r="BN12" s="63">
        <f>BN13</f>
        <v>0</v>
      </c>
      <c r="BO12" s="55" t="e">
        <f>BN12/BM12*100</f>
        <v>#DIV/0!</v>
      </c>
      <c r="BP12" s="63">
        <f t="shared" si="19"/>
        <v>0</v>
      </c>
      <c r="BQ12" s="63">
        <f>BQ13</f>
        <v>10</v>
      </c>
      <c r="BR12" s="101">
        <f>BR13</f>
        <v>0</v>
      </c>
      <c r="BS12" s="63">
        <f>BR12/BQ12*100</f>
        <v>0</v>
      </c>
      <c r="BT12" s="70">
        <f>BR12-BQ12</f>
        <v>-10</v>
      </c>
      <c r="BU12" s="63">
        <f>BU13</f>
        <v>35</v>
      </c>
      <c r="BV12" s="101">
        <f>BV13</f>
        <v>0</v>
      </c>
      <c r="BW12" s="64">
        <f>BV12/BU12*100</f>
        <v>0</v>
      </c>
      <c r="BX12" s="70">
        <f t="shared" si="20"/>
        <v>-35</v>
      </c>
      <c r="BY12" s="63">
        <f>BY13</f>
        <v>7</v>
      </c>
      <c r="BZ12" s="101">
        <f>BZ13</f>
        <v>0</v>
      </c>
      <c r="CA12" s="64">
        <f>BZ12/BY12*100</f>
        <v>0</v>
      </c>
      <c r="CB12" s="70">
        <f>BZ12-BY12</f>
        <v>-7</v>
      </c>
      <c r="CC12" s="63">
        <f>CC13</f>
        <v>0</v>
      </c>
      <c r="CD12" s="101">
        <f>CD13</f>
        <v>0</v>
      </c>
      <c r="CE12" s="64" t="e">
        <f>CD12/CC12*100</f>
        <v>#DIV/0!</v>
      </c>
      <c r="CF12" s="70">
        <f>CD12-CC12</f>
        <v>0</v>
      </c>
      <c r="CG12" s="187">
        <f>Q12+U12+Y12+AC12+BQ12+BU12+E12+I12+M12+AK12+BY12+AO12+AS12+AW12+BE12</f>
        <v>52</v>
      </c>
      <c r="CH12" s="196">
        <f>CH13</f>
        <v>0</v>
      </c>
      <c r="CI12" s="188">
        <f t="shared" si="13"/>
        <v>0</v>
      </c>
      <c r="CJ12" s="188">
        <f t="shared" si="14"/>
        <v>-52</v>
      </c>
      <c r="CL12" s="84">
        <f t="shared" si="16"/>
        <v>0</v>
      </c>
      <c r="CM12" s="84">
        <f t="shared" si="17"/>
        <v>52</v>
      </c>
      <c r="CO12" s="93">
        <f t="shared" si="15"/>
        <v>0</v>
      </c>
    </row>
    <row r="13" spans="1:128" ht="24" customHeight="1">
      <c r="A13" s="69"/>
      <c r="B13" s="939" t="s">
        <v>156</v>
      </c>
      <c r="C13" s="940"/>
      <c r="D13" s="941"/>
      <c r="E13" s="55"/>
      <c r="F13" s="55"/>
      <c r="G13" s="55"/>
      <c r="H13" s="55">
        <f t="shared" si="0"/>
        <v>0</v>
      </c>
      <c r="I13" s="55"/>
      <c r="J13" s="55"/>
      <c r="K13" s="55"/>
      <c r="L13" s="69">
        <f t="shared" si="21"/>
        <v>0</v>
      </c>
      <c r="M13" s="55"/>
      <c r="N13" s="55"/>
      <c r="O13" s="55"/>
      <c r="P13" s="69">
        <f t="shared" si="22"/>
        <v>0</v>
      </c>
      <c r="Q13" s="55"/>
      <c r="R13" s="55"/>
      <c r="S13" s="56" t="e">
        <f t="shared" si="23"/>
        <v>#DIV/0!</v>
      </c>
      <c r="T13" s="55">
        <f>R13-Q13</f>
        <v>0</v>
      </c>
      <c r="U13" s="55"/>
      <c r="V13" s="55"/>
      <c r="W13" s="55"/>
      <c r="X13" s="69">
        <f t="shared" si="24"/>
        <v>0</v>
      </c>
      <c r="Y13" s="55"/>
      <c r="Z13" s="55"/>
      <c r="AA13" s="55"/>
      <c r="AB13" s="69">
        <f t="shared" si="1"/>
        <v>0</v>
      </c>
      <c r="AC13" s="55"/>
      <c r="AD13" s="55"/>
      <c r="AE13" s="55"/>
      <c r="AF13" s="69">
        <f t="shared" si="2"/>
        <v>0</v>
      </c>
      <c r="AG13" s="187">
        <f t="shared" si="3"/>
        <v>0</v>
      </c>
      <c r="AH13" s="189">
        <f>F13+J13+N13+R13+V13+Z13+AD13</f>
        <v>0</v>
      </c>
      <c r="AI13" s="189" t="e">
        <f>AH13/AG13*100</f>
        <v>#DIV/0!</v>
      </c>
      <c r="AJ13" s="191">
        <f t="shared" si="25"/>
        <v>0</v>
      </c>
      <c r="AK13" s="55"/>
      <c r="AL13" s="55"/>
      <c r="AM13" s="55"/>
      <c r="AN13" s="55">
        <f t="shared" si="4"/>
        <v>0</v>
      </c>
      <c r="AO13" s="55"/>
      <c r="AP13" s="55"/>
      <c r="AQ13" s="55"/>
      <c r="AR13" s="55">
        <f t="shared" si="5"/>
        <v>0</v>
      </c>
      <c r="AS13" s="55"/>
      <c r="AT13" s="55"/>
      <c r="AU13" s="55" t="e">
        <f>AT13/AS13*100</f>
        <v>#DIV/0!</v>
      </c>
      <c r="AV13" s="55">
        <f t="shared" si="6"/>
        <v>0</v>
      </c>
      <c r="AW13" s="55"/>
      <c r="AX13" s="55"/>
      <c r="AY13" s="55"/>
      <c r="AZ13" s="55">
        <f t="shared" si="7"/>
        <v>0</v>
      </c>
      <c r="BA13" s="187">
        <f t="shared" si="8"/>
        <v>0</v>
      </c>
      <c r="BB13" s="189">
        <f>AL13+AP13+AT13+AX13</f>
        <v>0</v>
      </c>
      <c r="BC13" s="189" t="e">
        <f>BB13/BA13*100</f>
        <v>#DIV/0!</v>
      </c>
      <c r="BD13" s="189">
        <f t="shared" si="9"/>
        <v>0</v>
      </c>
      <c r="BE13" s="55"/>
      <c r="BF13" s="55"/>
      <c r="BG13" s="55" t="e">
        <f>BF13/BE13*100</f>
        <v>#DIV/0!</v>
      </c>
      <c r="BH13" s="55">
        <f t="shared" si="10"/>
        <v>0</v>
      </c>
      <c r="BI13" s="55"/>
      <c r="BJ13" s="55"/>
      <c r="BK13" s="55"/>
      <c r="BL13" s="55">
        <f t="shared" si="18"/>
        <v>0</v>
      </c>
      <c r="BM13" s="55"/>
      <c r="BN13" s="55"/>
      <c r="BO13" s="55"/>
      <c r="BP13" s="55">
        <f t="shared" si="19"/>
        <v>0</v>
      </c>
      <c r="BQ13" s="55">
        <v>10</v>
      </c>
      <c r="BR13" s="100"/>
      <c r="BS13" s="55">
        <f t="shared" si="11"/>
        <v>0</v>
      </c>
      <c r="BT13" s="69">
        <f t="shared" si="27"/>
        <v>-10</v>
      </c>
      <c r="BU13" s="55">
        <v>35</v>
      </c>
      <c r="BV13" s="100"/>
      <c r="BW13" s="57">
        <f>BV13/BU13*100</f>
        <v>0</v>
      </c>
      <c r="BX13" s="69">
        <f t="shared" si="20"/>
        <v>-35</v>
      </c>
      <c r="BY13" s="69">
        <v>7</v>
      </c>
      <c r="BZ13" s="103"/>
      <c r="CA13" s="69"/>
      <c r="CB13" s="69"/>
      <c r="CC13" s="69"/>
      <c r="CD13" s="103"/>
      <c r="CE13" s="69"/>
      <c r="CF13" s="69"/>
      <c r="CG13" s="189">
        <f t="shared" ref="CG13:CH15" si="28">Q13+U13+Y13+AC13+BQ13+BU13+E13+I13+M13+AK13+BY13+AO13+AS13+AW13+BE13</f>
        <v>52</v>
      </c>
      <c r="CH13" s="178">
        <f>R13+V13+Z13+AD13+BR13+BV13+F13+J13+N13+AL13+BZ13+AP13+AT13+AX13+BF13+BJ13</f>
        <v>0</v>
      </c>
      <c r="CI13" s="189">
        <f t="shared" si="13"/>
        <v>0</v>
      </c>
      <c r="CJ13" s="189">
        <f t="shared" si="14"/>
        <v>-52</v>
      </c>
      <c r="CL13" s="89">
        <f t="shared" si="16"/>
        <v>0</v>
      </c>
      <c r="CM13" s="84">
        <f t="shared" si="17"/>
        <v>52</v>
      </c>
      <c r="CO13" s="93">
        <f t="shared" si="15"/>
        <v>0</v>
      </c>
    </row>
    <row r="14" spans="1:128" s="89" customFormat="1" ht="13.5" hidden="1">
      <c r="A14" s="71">
        <v>223</v>
      </c>
      <c r="B14" s="942" t="s">
        <v>522</v>
      </c>
      <c r="C14" s="943"/>
      <c r="D14" s="944"/>
      <c r="E14" s="53"/>
      <c r="F14" s="53"/>
      <c r="G14" s="53"/>
      <c r="H14" s="53"/>
      <c r="I14" s="53"/>
      <c r="J14" s="53"/>
      <c r="K14" s="53"/>
      <c r="L14" s="90"/>
      <c r="M14" s="53"/>
      <c r="N14" s="53"/>
      <c r="O14" s="53"/>
      <c r="P14" s="90"/>
      <c r="Q14" s="53"/>
      <c r="R14" s="53"/>
      <c r="S14" s="58"/>
      <c r="T14" s="53"/>
      <c r="U14" s="53"/>
      <c r="V14" s="53"/>
      <c r="W14" s="53"/>
      <c r="X14" s="90"/>
      <c r="Y14" s="53"/>
      <c r="Z14" s="53"/>
      <c r="AA14" s="53"/>
      <c r="AB14" s="90"/>
      <c r="AC14" s="53"/>
      <c r="AD14" s="53"/>
      <c r="AE14" s="53"/>
      <c r="AF14" s="90"/>
      <c r="AG14" s="187">
        <f t="shared" si="3"/>
        <v>0</v>
      </c>
      <c r="AH14" s="187">
        <f>F14+J14+N14+R14+V14+Z14+AD14</f>
        <v>0</v>
      </c>
      <c r="AI14" s="187"/>
      <c r="AJ14" s="192">
        <f t="shared" si="25"/>
        <v>0</v>
      </c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187">
        <f t="shared" si="8"/>
        <v>0</v>
      </c>
      <c r="BB14" s="187">
        <f>AL14+AP14+AT14+AX14</f>
        <v>0</v>
      </c>
      <c r="BC14" s="187"/>
      <c r="BD14" s="187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5"/>
      <c r="BP14" s="53"/>
      <c r="BQ14" s="53"/>
      <c r="BR14" s="53"/>
      <c r="BS14" s="53"/>
      <c r="BT14" s="90"/>
      <c r="BU14" s="53"/>
      <c r="BV14" s="110"/>
      <c r="BW14" s="54"/>
      <c r="BX14" s="90"/>
      <c r="BY14" s="90"/>
      <c r="BZ14" s="90"/>
      <c r="CA14" s="90"/>
      <c r="CB14" s="90"/>
      <c r="CC14" s="90"/>
      <c r="CD14" s="90"/>
      <c r="CE14" s="90"/>
      <c r="CF14" s="90"/>
      <c r="CG14" s="187">
        <f t="shared" si="28"/>
        <v>0</v>
      </c>
      <c r="CH14" s="193">
        <f t="shared" si="28"/>
        <v>0</v>
      </c>
      <c r="CI14" s="187" t="e">
        <f>CH14/CG14*100</f>
        <v>#DIV/0!</v>
      </c>
      <c r="CJ14" s="187">
        <f>CH14-CG14</f>
        <v>0</v>
      </c>
      <c r="CL14" s="89">
        <f t="shared" si="16"/>
        <v>0</v>
      </c>
      <c r="CM14" s="84">
        <f t="shared" si="17"/>
        <v>0</v>
      </c>
      <c r="CO14" s="93">
        <f t="shared" si="15"/>
        <v>0</v>
      </c>
    </row>
    <row r="15" spans="1:128" hidden="1">
      <c r="A15" s="72">
        <v>224</v>
      </c>
      <c r="B15" s="960" t="s">
        <v>345</v>
      </c>
      <c r="C15" s="961"/>
      <c r="D15" s="962"/>
      <c r="E15" s="55"/>
      <c r="F15" s="55"/>
      <c r="G15" s="55"/>
      <c r="H15" s="55"/>
      <c r="I15" s="55"/>
      <c r="J15" s="55"/>
      <c r="K15" s="55"/>
      <c r="L15" s="69"/>
      <c r="M15" s="55"/>
      <c r="N15" s="55"/>
      <c r="O15" s="55"/>
      <c r="P15" s="69"/>
      <c r="Q15" s="55"/>
      <c r="R15" s="55"/>
      <c r="S15" s="56"/>
      <c r="T15" s="55"/>
      <c r="U15" s="55"/>
      <c r="V15" s="55"/>
      <c r="W15" s="55"/>
      <c r="X15" s="69"/>
      <c r="Y15" s="55"/>
      <c r="Z15" s="55"/>
      <c r="AA15" s="55"/>
      <c r="AB15" s="69"/>
      <c r="AC15" s="55"/>
      <c r="AD15" s="55"/>
      <c r="AE15" s="55"/>
      <c r="AF15" s="69"/>
      <c r="AG15" s="187">
        <f t="shared" si="3"/>
        <v>0</v>
      </c>
      <c r="AH15" s="189"/>
      <c r="AI15" s="189"/>
      <c r="AJ15" s="191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187">
        <f t="shared" si="8"/>
        <v>0</v>
      </c>
      <c r="BB15" s="189">
        <f>AL15+AP15+AT15+AX15</f>
        <v>0</v>
      </c>
      <c r="BC15" s="189"/>
      <c r="BD15" s="189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69"/>
      <c r="BU15" s="55"/>
      <c r="BV15" s="100"/>
      <c r="BW15" s="57"/>
      <c r="BX15" s="69"/>
      <c r="BY15" s="69"/>
      <c r="BZ15" s="69"/>
      <c r="CA15" s="91"/>
      <c r="CB15" s="69"/>
      <c r="CC15" s="69"/>
      <c r="CD15" s="69"/>
      <c r="CE15" s="91"/>
      <c r="CF15" s="69"/>
      <c r="CG15" s="189">
        <f t="shared" si="28"/>
        <v>0</v>
      </c>
      <c r="CH15" s="178">
        <f t="shared" si="28"/>
        <v>0</v>
      </c>
      <c r="CI15" s="189"/>
      <c r="CJ15" s="189"/>
      <c r="CL15" s="89">
        <f t="shared" si="16"/>
        <v>0</v>
      </c>
      <c r="CM15" s="84">
        <f t="shared" si="17"/>
        <v>0</v>
      </c>
      <c r="CO15" s="93">
        <f t="shared" si="15"/>
        <v>0</v>
      </c>
    </row>
    <row r="16" spans="1:128" s="88" customFormat="1" ht="13.5">
      <c r="A16" s="70">
        <v>225</v>
      </c>
      <c r="B16" s="1053" t="s">
        <v>157</v>
      </c>
      <c r="C16" s="1054"/>
      <c r="D16" s="1055"/>
      <c r="E16" s="63">
        <f>SUM(E17:E24)</f>
        <v>11</v>
      </c>
      <c r="F16" s="63">
        <f>SUM(F17:F24)</f>
        <v>0</v>
      </c>
      <c r="G16" s="60">
        <f>F16/E16*100</f>
        <v>0</v>
      </c>
      <c r="H16" s="63">
        <f t="shared" si="0"/>
        <v>-11</v>
      </c>
      <c r="I16" s="63">
        <f>SUM(I17:I24)</f>
        <v>11</v>
      </c>
      <c r="J16" s="63">
        <f>SUM(J17:J24)</f>
        <v>0</v>
      </c>
      <c r="K16" s="63">
        <f>J16/I16*100</f>
        <v>0</v>
      </c>
      <c r="L16" s="70">
        <f t="shared" si="21"/>
        <v>-11</v>
      </c>
      <c r="M16" s="63">
        <f>SUM(M17:M24)</f>
        <v>20</v>
      </c>
      <c r="N16" s="63">
        <f>SUM(N17:N24)</f>
        <v>0</v>
      </c>
      <c r="O16" s="63">
        <f>N16/M16*100</f>
        <v>0</v>
      </c>
      <c r="P16" s="70">
        <f t="shared" si="22"/>
        <v>-20</v>
      </c>
      <c r="Q16" s="63">
        <f>SUM(Q17:Q24)</f>
        <v>20</v>
      </c>
      <c r="R16" s="63">
        <f>SUM(R17:R24)</f>
        <v>0</v>
      </c>
      <c r="S16" s="63">
        <f t="shared" si="23"/>
        <v>0</v>
      </c>
      <c r="T16" s="63">
        <f>R16-Q16</f>
        <v>-20</v>
      </c>
      <c r="U16" s="63">
        <f>SUM(U17:U24)</f>
        <v>11</v>
      </c>
      <c r="V16" s="63">
        <f>SUM(V17:V24)</f>
        <v>0</v>
      </c>
      <c r="W16" s="63">
        <f>V16/U16*100</f>
        <v>0</v>
      </c>
      <c r="X16" s="70">
        <f t="shared" si="24"/>
        <v>-11</v>
      </c>
      <c r="Y16" s="63">
        <f>SUM(Y17:Y24)</f>
        <v>15</v>
      </c>
      <c r="Z16" s="63">
        <f>SUM(Z17:Z24)</f>
        <v>0</v>
      </c>
      <c r="AA16" s="63"/>
      <c r="AB16" s="70">
        <f t="shared" si="1"/>
        <v>-15</v>
      </c>
      <c r="AC16" s="63">
        <f>SUM(AC17:AC24)</f>
        <v>11</v>
      </c>
      <c r="AD16" s="63">
        <f>SUM(AD17:AD24)</f>
        <v>0</v>
      </c>
      <c r="AE16" s="63">
        <f>AD16/AC16*100</f>
        <v>0</v>
      </c>
      <c r="AF16" s="70">
        <f t="shared" si="2"/>
        <v>-11</v>
      </c>
      <c r="AG16" s="187">
        <f t="shared" si="3"/>
        <v>99</v>
      </c>
      <c r="AH16" s="188">
        <f>SUM(AH17:AH24)</f>
        <v>0</v>
      </c>
      <c r="AI16" s="188">
        <f t="shared" ref="AI16:AI34" si="29">AH16/AG16*100</f>
        <v>0</v>
      </c>
      <c r="AJ16" s="190">
        <f t="shared" si="25"/>
        <v>-99</v>
      </c>
      <c r="AK16" s="63">
        <f>SUM(AK17:AK23)</f>
        <v>15</v>
      </c>
      <c r="AL16" s="63">
        <f>SUM(AL17:AL23)</f>
        <v>0</v>
      </c>
      <c r="AM16" s="60">
        <f t="shared" si="26"/>
        <v>0</v>
      </c>
      <c r="AN16" s="63">
        <f t="shared" si="4"/>
        <v>-15</v>
      </c>
      <c r="AO16" s="63">
        <f>SUM(AO17:AO23)</f>
        <v>5</v>
      </c>
      <c r="AP16" s="63">
        <f>SUM(AP17:AP23)</f>
        <v>0</v>
      </c>
      <c r="AQ16" s="60">
        <f>AP16/AO16*100</f>
        <v>0</v>
      </c>
      <c r="AR16" s="63">
        <f>AP16-AO16</f>
        <v>-5</v>
      </c>
      <c r="AS16" s="63">
        <f>SUM(AS17:AS23)</f>
        <v>15</v>
      </c>
      <c r="AT16" s="63">
        <f>SUM(AT17:AT23)</f>
        <v>0</v>
      </c>
      <c r="AU16" s="60">
        <f>AT16/AS16*100</f>
        <v>0</v>
      </c>
      <c r="AV16" s="63">
        <f>AT16-AS16</f>
        <v>-15</v>
      </c>
      <c r="AW16" s="63">
        <f>SUM(AW17:AW23)</f>
        <v>15</v>
      </c>
      <c r="AX16" s="63">
        <f>SUM(AX17:AX23)</f>
        <v>0</v>
      </c>
      <c r="AY16" s="60">
        <f>AX16/AW16*100</f>
        <v>0</v>
      </c>
      <c r="AZ16" s="63">
        <f>AX16-AW16</f>
        <v>-15</v>
      </c>
      <c r="BA16" s="187">
        <f t="shared" si="8"/>
        <v>50</v>
      </c>
      <c r="BB16" s="196">
        <f>SUM(BB17:BB24)</f>
        <v>0</v>
      </c>
      <c r="BC16" s="187">
        <f>BB16/BA16*100</f>
        <v>0</v>
      </c>
      <c r="BD16" s="188">
        <f>BB16-BA16</f>
        <v>-50</v>
      </c>
      <c r="BE16" s="63">
        <f>SUM(BE17:BE23)</f>
        <v>0</v>
      </c>
      <c r="BF16" s="63">
        <f>SUM(BF17:BF23)</f>
        <v>0</v>
      </c>
      <c r="BG16" s="60"/>
      <c r="BH16" s="63">
        <f>BF16-BE16</f>
        <v>0</v>
      </c>
      <c r="BI16" s="63">
        <f>SUM(BI17:BI23)</f>
        <v>0</v>
      </c>
      <c r="BJ16" s="63">
        <f>SUM(BJ17:BJ23)</f>
        <v>0</v>
      </c>
      <c r="BK16" s="60"/>
      <c r="BL16" s="63">
        <f>BJ16-BI16</f>
        <v>0</v>
      </c>
      <c r="BM16" s="63">
        <f>SUM(BM17:BM23)</f>
        <v>0</v>
      </c>
      <c r="BN16" s="63">
        <f>SUM(BN17:BN23)</f>
        <v>0</v>
      </c>
      <c r="BO16" s="55" t="e">
        <f>BN16/BM16*100</f>
        <v>#DIV/0!</v>
      </c>
      <c r="BP16" s="63">
        <f t="shared" ref="BP16:BP23" si="30">BN16-BM16</f>
        <v>0</v>
      </c>
      <c r="BQ16" s="63">
        <f>SUM(BQ17:BQ23)</f>
        <v>0.4</v>
      </c>
      <c r="BR16" s="63">
        <f>SUM(BR17:BR23)</f>
        <v>0</v>
      </c>
      <c r="BS16" s="63"/>
      <c r="BT16" s="70">
        <f t="shared" si="27"/>
        <v>-0.4</v>
      </c>
      <c r="BU16" s="63">
        <f>SUM(BU17:BU23)</f>
        <v>54</v>
      </c>
      <c r="BV16" s="101">
        <f>SUM(BV17:BV23)</f>
        <v>0</v>
      </c>
      <c r="BW16" s="64">
        <f>BV16/BU16*100</f>
        <v>0</v>
      </c>
      <c r="BX16" s="70">
        <f t="shared" si="20"/>
        <v>-54</v>
      </c>
      <c r="BY16" s="101">
        <f>SUM(BY17:BY23)</f>
        <v>1.5</v>
      </c>
      <c r="BZ16" s="63">
        <f>SUM(BZ17:BZ23)</f>
        <v>0</v>
      </c>
      <c r="CA16" s="64">
        <f>BZ16/BY16*100</f>
        <v>0</v>
      </c>
      <c r="CB16" s="70">
        <f>BZ16-BY16</f>
        <v>-1.5</v>
      </c>
      <c r="CC16" s="101">
        <f>SUM(CC17:CC23)</f>
        <v>0</v>
      </c>
      <c r="CD16" s="63">
        <f>SUM(CD17:CD23)</f>
        <v>0</v>
      </c>
      <c r="CE16" s="64" t="e">
        <f>CD16/CC16*100</f>
        <v>#DIV/0!</v>
      </c>
      <c r="CF16" s="70">
        <f>CD16-CC16</f>
        <v>0</v>
      </c>
      <c r="CG16" s="188">
        <f>SUM(CG17:CG24)</f>
        <v>204.9</v>
      </c>
      <c r="CH16" s="196">
        <f>SUM(CH17:CH24)</f>
        <v>0</v>
      </c>
      <c r="CI16" s="188">
        <f t="shared" si="13"/>
        <v>0</v>
      </c>
      <c r="CJ16" s="188">
        <f t="shared" si="14"/>
        <v>-204.9</v>
      </c>
      <c r="CK16" s="88">
        <v>66.5</v>
      </c>
      <c r="CL16" s="84">
        <f t="shared" si="16"/>
        <v>0</v>
      </c>
      <c r="CM16" s="84">
        <f t="shared" si="17"/>
        <v>204.89999999999998</v>
      </c>
      <c r="CO16" s="93">
        <f t="shared" si="15"/>
        <v>0</v>
      </c>
    </row>
    <row r="17" spans="1:93" ht="12.75" hidden="1" customHeight="1">
      <c r="A17" s="69"/>
      <c r="B17" s="939" t="s">
        <v>210</v>
      </c>
      <c r="C17" s="940"/>
      <c r="D17" s="941"/>
      <c r="E17" s="55"/>
      <c r="F17" s="55"/>
      <c r="G17" s="55"/>
      <c r="H17" s="55">
        <f t="shared" si="0"/>
        <v>0</v>
      </c>
      <c r="I17" s="55"/>
      <c r="J17" s="55"/>
      <c r="K17" s="55"/>
      <c r="L17" s="69">
        <f t="shared" si="21"/>
        <v>0</v>
      </c>
      <c r="M17" s="55"/>
      <c r="N17" s="55"/>
      <c r="O17" s="55"/>
      <c r="P17" s="69">
        <f t="shared" si="22"/>
        <v>0</v>
      </c>
      <c r="Q17" s="55"/>
      <c r="R17" s="55"/>
      <c r="S17" s="56" t="e">
        <f t="shared" si="23"/>
        <v>#DIV/0!</v>
      </c>
      <c r="T17" s="56">
        <f t="shared" ref="T17:T28" si="31">R17-Q17</f>
        <v>0</v>
      </c>
      <c r="U17" s="55"/>
      <c r="V17" s="55"/>
      <c r="W17" s="55"/>
      <c r="X17" s="69">
        <f t="shared" si="24"/>
        <v>0</v>
      </c>
      <c r="Y17" s="55"/>
      <c r="Z17" s="55"/>
      <c r="AA17" s="55"/>
      <c r="AB17" s="69">
        <f t="shared" si="1"/>
        <v>0</v>
      </c>
      <c r="AC17" s="55"/>
      <c r="AD17" s="55"/>
      <c r="AE17" s="55"/>
      <c r="AF17" s="69">
        <f t="shared" si="2"/>
        <v>0</v>
      </c>
      <c r="AG17" s="187">
        <f t="shared" si="3"/>
        <v>0</v>
      </c>
      <c r="AH17" s="189">
        <f t="shared" si="3"/>
        <v>0</v>
      </c>
      <c r="AI17" s="189" t="e">
        <f t="shared" si="29"/>
        <v>#DIV/0!</v>
      </c>
      <c r="AJ17" s="191">
        <f t="shared" si="25"/>
        <v>0</v>
      </c>
      <c r="AK17" s="55"/>
      <c r="AL17" s="55"/>
      <c r="AM17" s="55" t="e">
        <f t="shared" si="26"/>
        <v>#DIV/0!</v>
      </c>
      <c r="AN17" s="55">
        <f t="shared" si="4"/>
        <v>0</v>
      </c>
      <c r="AO17" s="55"/>
      <c r="AP17" s="55"/>
      <c r="AQ17" s="55" t="e">
        <f>AP17/AO17*100</f>
        <v>#DIV/0!</v>
      </c>
      <c r="AR17" s="55">
        <f>AP17-AO17</f>
        <v>0</v>
      </c>
      <c r="AS17" s="55"/>
      <c r="AT17" s="55"/>
      <c r="AU17" s="55" t="e">
        <f>AT17/AS17*100</f>
        <v>#DIV/0!</v>
      </c>
      <c r="AV17" s="55">
        <f>AT17-AS17</f>
        <v>0</v>
      </c>
      <c r="AW17" s="55"/>
      <c r="AX17" s="55"/>
      <c r="AY17" s="55" t="e">
        <f>AX17/AW17*100</f>
        <v>#DIV/0!</v>
      </c>
      <c r="AZ17" s="55">
        <f>AX17-AW17</f>
        <v>0</v>
      </c>
      <c r="BA17" s="187">
        <f t="shared" si="8"/>
        <v>0</v>
      </c>
      <c r="BB17" s="189"/>
      <c r="BC17" s="189" t="e">
        <f>BB17/BA17*100</f>
        <v>#DIV/0!</v>
      </c>
      <c r="BD17" s="189">
        <f>BB17-BA17</f>
        <v>0</v>
      </c>
      <c r="BE17" s="55"/>
      <c r="BF17" s="55"/>
      <c r="BG17" s="55" t="e">
        <f>BF17/BE17*100</f>
        <v>#DIV/0!</v>
      </c>
      <c r="BH17" s="55">
        <f>BF17-BE17</f>
        <v>0</v>
      </c>
      <c r="BI17" s="55"/>
      <c r="BJ17" s="55"/>
      <c r="BK17" s="55" t="e">
        <f>BJ17/BI17*100</f>
        <v>#DIV/0!</v>
      </c>
      <c r="BL17" s="55">
        <f>BJ17-BI17</f>
        <v>0</v>
      </c>
      <c r="BM17" s="55"/>
      <c r="BN17" s="55"/>
      <c r="BO17" s="55"/>
      <c r="BP17" s="55">
        <f t="shared" si="30"/>
        <v>0</v>
      </c>
      <c r="BQ17" s="55"/>
      <c r="BR17" s="55"/>
      <c r="BS17" s="55"/>
      <c r="BT17" s="69">
        <f t="shared" si="27"/>
        <v>0</v>
      </c>
      <c r="BU17" s="55"/>
      <c r="BV17" s="100"/>
      <c r="BW17" s="57"/>
      <c r="BX17" s="69">
        <f t="shared" si="20"/>
        <v>0</v>
      </c>
      <c r="BY17" s="69"/>
      <c r="BZ17" s="69"/>
      <c r="CA17" s="69"/>
      <c r="CB17" s="69"/>
      <c r="CC17" s="69"/>
      <c r="CD17" s="69"/>
      <c r="CE17" s="69"/>
      <c r="CF17" s="69"/>
      <c r="CG17" s="187">
        <f t="shared" ref="CG17:CG65" si="32">AG17+BA17+BE17+BI17+BM17+BQ17+BU17+BY17</f>
        <v>0</v>
      </c>
      <c r="CH17" s="178">
        <f t="shared" ref="CH17:CH23" si="33">R17+V17+Z17+AD17+BR17+BV17+F17+J17+N17+AL17+BZ17+AP17+AT17+AX17+BF17</f>
        <v>0</v>
      </c>
      <c r="CI17" s="194" t="e">
        <f t="shared" si="13"/>
        <v>#DIV/0!</v>
      </c>
      <c r="CJ17" s="189">
        <f t="shared" si="14"/>
        <v>0</v>
      </c>
      <c r="CL17" s="89">
        <f t="shared" si="16"/>
        <v>0</v>
      </c>
      <c r="CM17" s="84">
        <f t="shared" si="17"/>
        <v>0</v>
      </c>
      <c r="CO17" s="93">
        <f t="shared" si="15"/>
        <v>0</v>
      </c>
    </row>
    <row r="18" spans="1:93" ht="13.5" hidden="1" customHeight="1">
      <c r="A18" s="69"/>
      <c r="B18" s="939" t="s">
        <v>351</v>
      </c>
      <c r="C18" s="940"/>
      <c r="D18" s="941"/>
      <c r="E18" s="55"/>
      <c r="F18" s="55"/>
      <c r="G18" s="55"/>
      <c r="H18" s="55"/>
      <c r="I18" s="55"/>
      <c r="J18" s="55"/>
      <c r="K18" s="55"/>
      <c r="L18" s="69"/>
      <c r="M18" s="55"/>
      <c r="N18" s="55"/>
      <c r="O18" s="55"/>
      <c r="P18" s="69"/>
      <c r="Q18" s="55"/>
      <c r="R18" s="55"/>
      <c r="S18" s="56"/>
      <c r="T18" s="56"/>
      <c r="U18" s="55"/>
      <c r="V18" s="55"/>
      <c r="W18" s="55"/>
      <c r="X18" s="69"/>
      <c r="Y18" s="55"/>
      <c r="Z18" s="55"/>
      <c r="AA18" s="55"/>
      <c r="AB18" s="69"/>
      <c r="AC18" s="55"/>
      <c r="AD18" s="55"/>
      <c r="AE18" s="55"/>
      <c r="AF18" s="69"/>
      <c r="AG18" s="187">
        <f t="shared" si="3"/>
        <v>0</v>
      </c>
      <c r="AH18" s="189">
        <f t="shared" si="3"/>
        <v>0</v>
      </c>
      <c r="AI18" s="189" t="e">
        <f t="shared" si="29"/>
        <v>#DIV/0!</v>
      </c>
      <c r="AJ18" s="191">
        <f t="shared" si="25"/>
        <v>0</v>
      </c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187">
        <f t="shared" si="8"/>
        <v>0</v>
      </c>
      <c r="BB18" s="189">
        <f t="shared" si="8"/>
        <v>0</v>
      </c>
      <c r="BC18" s="189"/>
      <c r="BD18" s="189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>
        <f t="shared" si="30"/>
        <v>0</v>
      </c>
      <c r="BQ18" s="55"/>
      <c r="BR18" s="55"/>
      <c r="BS18" s="55"/>
      <c r="BT18" s="69"/>
      <c r="BU18" s="55"/>
      <c r="BV18" s="100"/>
      <c r="BW18" s="57"/>
      <c r="BX18" s="69"/>
      <c r="BY18" s="69"/>
      <c r="BZ18" s="69"/>
      <c r="CA18" s="69"/>
      <c r="CB18" s="69"/>
      <c r="CC18" s="69"/>
      <c r="CD18" s="69"/>
      <c r="CE18" s="69"/>
      <c r="CF18" s="69"/>
      <c r="CG18" s="187">
        <f t="shared" si="32"/>
        <v>0</v>
      </c>
      <c r="CH18" s="178">
        <f t="shared" si="33"/>
        <v>0</v>
      </c>
      <c r="CI18" s="194" t="e">
        <f t="shared" si="13"/>
        <v>#DIV/0!</v>
      </c>
      <c r="CJ18" s="189">
        <f>CH18-CG18</f>
        <v>0</v>
      </c>
      <c r="CL18" s="89">
        <f t="shared" si="16"/>
        <v>0</v>
      </c>
      <c r="CM18" s="84">
        <f t="shared" si="17"/>
        <v>0</v>
      </c>
      <c r="CO18" s="93">
        <f t="shared" si="15"/>
        <v>0</v>
      </c>
    </row>
    <row r="19" spans="1:93" ht="13.5" customHeight="1">
      <c r="A19" s="69"/>
      <c r="B19" s="939" t="s">
        <v>158</v>
      </c>
      <c r="C19" s="940"/>
      <c r="D19" s="941"/>
      <c r="E19" s="55"/>
      <c r="F19" s="55"/>
      <c r="G19" s="55"/>
      <c r="H19" s="55"/>
      <c r="I19" s="55"/>
      <c r="J19" s="55"/>
      <c r="K19" s="55"/>
      <c r="L19" s="69">
        <f t="shared" si="21"/>
        <v>0</v>
      </c>
      <c r="M19" s="55"/>
      <c r="N19" s="55"/>
      <c r="O19" s="55"/>
      <c r="P19" s="69">
        <f t="shared" si="22"/>
        <v>0</v>
      </c>
      <c r="Q19" s="55"/>
      <c r="R19" s="55"/>
      <c r="S19" s="56"/>
      <c r="T19" s="56">
        <f t="shared" si="31"/>
        <v>0</v>
      </c>
      <c r="U19" s="55"/>
      <c r="V19" s="55"/>
      <c r="W19" s="55"/>
      <c r="X19" s="69"/>
      <c r="Y19" s="55"/>
      <c r="Z19" s="55"/>
      <c r="AA19" s="55"/>
      <c r="AB19" s="69">
        <f t="shared" si="1"/>
        <v>0</v>
      </c>
      <c r="AC19" s="55"/>
      <c r="AD19" s="55"/>
      <c r="AE19" s="55"/>
      <c r="AF19" s="69">
        <f t="shared" si="2"/>
        <v>0</v>
      </c>
      <c r="AG19" s="187">
        <f t="shared" si="3"/>
        <v>0</v>
      </c>
      <c r="AH19" s="189">
        <f t="shared" si="3"/>
        <v>0</v>
      </c>
      <c r="AI19" s="189" t="e">
        <f t="shared" si="29"/>
        <v>#DIV/0!</v>
      </c>
      <c r="AJ19" s="191">
        <f t="shared" si="25"/>
        <v>0</v>
      </c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187">
        <f t="shared" si="8"/>
        <v>0</v>
      </c>
      <c r="BB19" s="189">
        <f t="shared" si="8"/>
        <v>0</v>
      </c>
      <c r="BC19" s="189"/>
      <c r="BD19" s="189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>
        <f t="shared" si="30"/>
        <v>0</v>
      </c>
      <c r="BQ19" s="55"/>
      <c r="BR19" s="55"/>
      <c r="BS19" s="55"/>
      <c r="BT19" s="69"/>
      <c r="BU19" s="55">
        <v>14</v>
      </c>
      <c r="BV19" s="100"/>
      <c r="BW19" s="57"/>
      <c r="BX19" s="69">
        <f t="shared" si="20"/>
        <v>-14</v>
      </c>
      <c r="BY19" s="69"/>
      <c r="BZ19" s="69"/>
      <c r="CA19" s="69"/>
      <c r="CB19" s="69"/>
      <c r="CC19" s="69"/>
      <c r="CD19" s="69"/>
      <c r="CE19" s="69"/>
      <c r="CF19" s="69"/>
      <c r="CG19" s="187">
        <f t="shared" si="32"/>
        <v>14</v>
      </c>
      <c r="CH19" s="178">
        <f t="shared" si="33"/>
        <v>0</v>
      </c>
      <c r="CI19" s="194">
        <f t="shared" si="13"/>
        <v>0</v>
      </c>
      <c r="CJ19" s="189">
        <f>CH19-CG19</f>
        <v>-14</v>
      </c>
      <c r="CL19" s="89">
        <f t="shared" si="16"/>
        <v>0</v>
      </c>
      <c r="CM19" s="84">
        <f t="shared" si="17"/>
        <v>14</v>
      </c>
      <c r="CO19" s="93">
        <f t="shared" si="15"/>
        <v>0</v>
      </c>
    </row>
    <row r="20" spans="1:93" ht="13.5" hidden="1" customHeight="1">
      <c r="A20" s="69"/>
      <c r="B20" s="939" t="s">
        <v>214</v>
      </c>
      <c r="C20" s="940"/>
      <c r="D20" s="941"/>
      <c r="E20" s="55"/>
      <c r="F20" s="55"/>
      <c r="G20" s="55"/>
      <c r="H20" s="55"/>
      <c r="I20" s="55"/>
      <c r="J20" s="55"/>
      <c r="K20" s="55"/>
      <c r="L20" s="69"/>
      <c r="M20" s="55"/>
      <c r="N20" s="55"/>
      <c r="O20" s="55"/>
      <c r="P20" s="69"/>
      <c r="Q20" s="55"/>
      <c r="R20" s="55"/>
      <c r="S20" s="56"/>
      <c r="T20" s="56">
        <f t="shared" si="31"/>
        <v>0</v>
      </c>
      <c r="U20" s="55"/>
      <c r="V20" s="55"/>
      <c r="W20" s="55"/>
      <c r="X20" s="69"/>
      <c r="Y20" s="55"/>
      <c r="Z20" s="55"/>
      <c r="AA20" s="55"/>
      <c r="AB20" s="69"/>
      <c r="AC20" s="55"/>
      <c r="AD20" s="55"/>
      <c r="AE20" s="55"/>
      <c r="AF20" s="69"/>
      <c r="AG20" s="187">
        <f t="shared" si="3"/>
        <v>0</v>
      </c>
      <c r="AH20" s="189">
        <f t="shared" si="3"/>
        <v>0</v>
      </c>
      <c r="AI20" s="189" t="e">
        <f t="shared" si="29"/>
        <v>#DIV/0!</v>
      </c>
      <c r="AJ20" s="191">
        <f t="shared" si="25"/>
        <v>0</v>
      </c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187">
        <f t="shared" si="8"/>
        <v>0</v>
      </c>
      <c r="BB20" s="189">
        <f t="shared" si="8"/>
        <v>0</v>
      </c>
      <c r="BC20" s="189"/>
      <c r="BD20" s="189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>
        <f t="shared" si="30"/>
        <v>0</v>
      </c>
      <c r="BQ20" s="55"/>
      <c r="BR20" s="55"/>
      <c r="BS20" s="55"/>
      <c r="BT20" s="69"/>
      <c r="BU20" s="55"/>
      <c r="BV20" s="100"/>
      <c r="BW20" s="57" t="e">
        <f>BV20/BU20*100</f>
        <v>#DIV/0!</v>
      </c>
      <c r="BX20" s="69">
        <f t="shared" si="20"/>
        <v>0</v>
      </c>
      <c r="BY20" s="69"/>
      <c r="BZ20" s="69"/>
      <c r="CA20" s="69"/>
      <c r="CB20" s="69"/>
      <c r="CC20" s="69"/>
      <c r="CD20" s="69"/>
      <c r="CE20" s="69"/>
      <c r="CF20" s="69"/>
      <c r="CG20" s="187">
        <f t="shared" si="32"/>
        <v>0</v>
      </c>
      <c r="CH20" s="178">
        <f t="shared" si="33"/>
        <v>0</v>
      </c>
      <c r="CI20" s="194" t="e">
        <f t="shared" si="13"/>
        <v>#DIV/0!</v>
      </c>
      <c r="CJ20" s="189">
        <f>CH20-CG20</f>
        <v>0</v>
      </c>
      <c r="CL20" s="89">
        <f t="shared" si="16"/>
        <v>0</v>
      </c>
      <c r="CM20" s="84">
        <f t="shared" si="17"/>
        <v>0</v>
      </c>
      <c r="CO20" s="93">
        <f t="shared" si="15"/>
        <v>0</v>
      </c>
    </row>
    <row r="21" spans="1:93" ht="13.5" customHeight="1">
      <c r="A21" s="69"/>
      <c r="B21" s="939" t="s">
        <v>234</v>
      </c>
      <c r="C21" s="940"/>
      <c r="D21" s="941"/>
      <c r="E21" s="55"/>
      <c r="F21" s="55"/>
      <c r="G21" s="55"/>
      <c r="H21" s="55"/>
      <c r="I21" s="55"/>
      <c r="J21" s="55"/>
      <c r="K21" s="55"/>
      <c r="L21" s="69"/>
      <c r="M21" s="55"/>
      <c r="N21" s="55"/>
      <c r="O21" s="55"/>
      <c r="P21" s="69"/>
      <c r="Q21" s="55"/>
      <c r="R21" s="55"/>
      <c r="S21" s="56"/>
      <c r="T21" s="56"/>
      <c r="U21" s="55"/>
      <c r="V21" s="55"/>
      <c r="W21" s="55"/>
      <c r="X21" s="69"/>
      <c r="Y21" s="55"/>
      <c r="Z21" s="55"/>
      <c r="AA21" s="55"/>
      <c r="AB21" s="69"/>
      <c r="AC21" s="55"/>
      <c r="AD21" s="55"/>
      <c r="AE21" s="55"/>
      <c r="AF21" s="69"/>
      <c r="AG21" s="187">
        <f t="shared" si="3"/>
        <v>0</v>
      </c>
      <c r="AH21" s="189">
        <f t="shared" si="3"/>
        <v>0</v>
      </c>
      <c r="AI21" s="189" t="e">
        <f t="shared" si="29"/>
        <v>#DIV/0!</v>
      </c>
      <c r="AJ21" s="191">
        <f t="shared" si="25"/>
        <v>0</v>
      </c>
      <c r="AK21" s="55">
        <v>15</v>
      </c>
      <c r="AL21" s="55"/>
      <c r="AM21" s="55"/>
      <c r="AN21" s="55"/>
      <c r="AO21" s="55">
        <v>5</v>
      </c>
      <c r="AP21" s="55"/>
      <c r="AQ21" s="55"/>
      <c r="AR21" s="55"/>
      <c r="AS21" s="55">
        <v>15</v>
      </c>
      <c r="AT21" s="55"/>
      <c r="AU21" s="55"/>
      <c r="AV21" s="55"/>
      <c r="AW21" s="55">
        <v>15</v>
      </c>
      <c r="AX21" s="55"/>
      <c r="AY21" s="55"/>
      <c r="AZ21" s="55"/>
      <c r="BA21" s="187">
        <f t="shared" si="8"/>
        <v>50</v>
      </c>
      <c r="BB21" s="189">
        <f t="shared" si="8"/>
        <v>0</v>
      </c>
      <c r="BC21" s="189"/>
      <c r="BD21" s="189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 t="e">
        <f>BN21/BM21*100</f>
        <v>#DIV/0!</v>
      </c>
      <c r="BP21" s="55">
        <f t="shared" si="30"/>
        <v>0</v>
      </c>
      <c r="BQ21" s="100">
        <v>0.4</v>
      </c>
      <c r="BR21" s="100"/>
      <c r="BS21" s="55"/>
      <c r="BT21" s="69"/>
      <c r="BU21" s="55"/>
      <c r="BV21" s="100"/>
      <c r="BW21" s="57"/>
      <c r="BX21" s="69"/>
      <c r="BY21" s="69"/>
      <c r="BZ21" s="69"/>
      <c r="CA21" s="69"/>
      <c r="CB21" s="69"/>
      <c r="CC21" s="69"/>
      <c r="CD21" s="69"/>
      <c r="CE21" s="69"/>
      <c r="CF21" s="69"/>
      <c r="CG21" s="187">
        <f t="shared" si="32"/>
        <v>50.4</v>
      </c>
      <c r="CH21" s="178">
        <f t="shared" si="33"/>
        <v>0</v>
      </c>
      <c r="CI21" s="194">
        <f t="shared" si="13"/>
        <v>0</v>
      </c>
      <c r="CJ21" s="189">
        <f>CH21-CG21</f>
        <v>-50.4</v>
      </c>
      <c r="CL21" s="89">
        <f t="shared" si="16"/>
        <v>0</v>
      </c>
      <c r="CM21" s="84">
        <f t="shared" si="17"/>
        <v>50.4</v>
      </c>
      <c r="CO21" s="93">
        <f t="shared" si="15"/>
        <v>0</v>
      </c>
    </row>
    <row r="22" spans="1:93" ht="12.6" customHeight="1">
      <c r="A22" s="69"/>
      <c r="B22" s="939" t="s">
        <v>212</v>
      </c>
      <c r="C22" s="940"/>
      <c r="D22" s="941"/>
      <c r="E22" s="55"/>
      <c r="F22" s="55"/>
      <c r="G22" s="55" t="e">
        <f>F22/E22*100</f>
        <v>#DIV/0!</v>
      </c>
      <c r="H22" s="55"/>
      <c r="I22" s="55"/>
      <c r="J22" s="55"/>
      <c r="K22" s="55"/>
      <c r="L22" s="69">
        <f t="shared" ref="L22:L28" si="34">J22-I22</f>
        <v>0</v>
      </c>
      <c r="M22" s="55"/>
      <c r="N22" s="55"/>
      <c r="O22" s="55"/>
      <c r="P22" s="69">
        <f t="shared" si="22"/>
        <v>0</v>
      </c>
      <c r="Q22" s="55"/>
      <c r="R22" s="55"/>
      <c r="S22" s="55" t="e">
        <f>R22/Q22*100</f>
        <v>#DIV/0!</v>
      </c>
      <c r="T22" s="55">
        <f t="shared" si="31"/>
        <v>0</v>
      </c>
      <c r="U22" s="55"/>
      <c r="V22" s="55"/>
      <c r="W22" s="55"/>
      <c r="X22" s="69">
        <f>V22-U22</f>
        <v>0</v>
      </c>
      <c r="Y22" s="55"/>
      <c r="Z22" s="55"/>
      <c r="AA22" s="55"/>
      <c r="AB22" s="69">
        <f>Z22-Y22</f>
        <v>0</v>
      </c>
      <c r="AC22" s="55"/>
      <c r="AD22" s="55"/>
      <c r="AE22" s="55" t="e">
        <f>AD22/AC22*100</f>
        <v>#DIV/0!</v>
      </c>
      <c r="AF22" s="69"/>
      <c r="AG22" s="187">
        <f t="shared" si="3"/>
        <v>0</v>
      </c>
      <c r="AH22" s="189">
        <f t="shared" si="3"/>
        <v>0</v>
      </c>
      <c r="AI22" s="189" t="e">
        <f t="shared" si="29"/>
        <v>#DIV/0!</v>
      </c>
      <c r="AJ22" s="191">
        <f t="shared" si="25"/>
        <v>0</v>
      </c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187">
        <f t="shared" si="8"/>
        <v>0</v>
      </c>
      <c r="BB22" s="189">
        <f t="shared" si="8"/>
        <v>0</v>
      </c>
      <c r="BC22" s="189"/>
      <c r="BD22" s="189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>
        <f t="shared" si="30"/>
        <v>0</v>
      </c>
      <c r="BQ22" s="55"/>
      <c r="BR22" s="55"/>
      <c r="BS22" s="55"/>
      <c r="BT22" s="69">
        <f>BR22-BQ22</f>
        <v>0</v>
      </c>
      <c r="BU22" s="55">
        <v>40</v>
      </c>
      <c r="BV22" s="100"/>
      <c r="BW22" s="57">
        <f>BV22/BU22*100</f>
        <v>0</v>
      </c>
      <c r="BX22" s="69">
        <f t="shared" si="20"/>
        <v>-40</v>
      </c>
      <c r="BY22" s="103">
        <v>1.5</v>
      </c>
      <c r="BZ22" s="69"/>
      <c r="CA22" s="69"/>
      <c r="CB22" s="69"/>
      <c r="CC22" s="103"/>
      <c r="CD22" s="69"/>
      <c r="CE22" s="69"/>
      <c r="CF22" s="69"/>
      <c r="CG22" s="187">
        <f t="shared" si="32"/>
        <v>41.5</v>
      </c>
      <c r="CH22" s="178">
        <f t="shared" si="33"/>
        <v>0</v>
      </c>
      <c r="CI22" s="194">
        <f t="shared" si="13"/>
        <v>0</v>
      </c>
      <c r="CJ22" s="189">
        <f>CH22-CG22</f>
        <v>-41.5</v>
      </c>
      <c r="CL22" s="89">
        <f t="shared" si="16"/>
        <v>0</v>
      </c>
      <c r="CM22" s="84">
        <f t="shared" si="17"/>
        <v>41.5</v>
      </c>
      <c r="CO22" s="93">
        <f t="shared" si="15"/>
        <v>0</v>
      </c>
    </row>
    <row r="23" spans="1:93" ht="12.75" hidden="1" customHeight="1">
      <c r="A23" s="69"/>
      <c r="B23" s="939" t="s">
        <v>159</v>
      </c>
      <c r="C23" s="940"/>
      <c r="D23" s="941"/>
      <c r="E23" s="55"/>
      <c r="F23" s="55"/>
      <c r="G23" s="55" t="e">
        <f>F23/E23*100</f>
        <v>#DIV/0!</v>
      </c>
      <c r="H23" s="55">
        <f t="shared" si="0"/>
        <v>0</v>
      </c>
      <c r="I23" s="55"/>
      <c r="J23" s="55"/>
      <c r="K23" s="55"/>
      <c r="L23" s="69">
        <f t="shared" si="34"/>
        <v>0</v>
      </c>
      <c r="M23" s="55"/>
      <c r="N23" s="55"/>
      <c r="O23" s="55"/>
      <c r="P23" s="69">
        <f t="shared" si="22"/>
        <v>0</v>
      </c>
      <c r="Q23" s="55"/>
      <c r="R23" s="55"/>
      <c r="S23" s="55"/>
      <c r="T23" s="55">
        <f t="shared" si="31"/>
        <v>0</v>
      </c>
      <c r="U23" s="55"/>
      <c r="V23" s="55"/>
      <c r="W23" s="55" t="e">
        <f>V23/U23*100</f>
        <v>#DIV/0!</v>
      </c>
      <c r="X23" s="69"/>
      <c r="Y23" s="55"/>
      <c r="Z23" s="55"/>
      <c r="AA23" s="55"/>
      <c r="AB23" s="69">
        <f>Z23-Y23</f>
        <v>0</v>
      </c>
      <c r="AC23" s="55"/>
      <c r="AD23" s="55"/>
      <c r="AE23" s="55" t="e">
        <f>AD23/AC23*100</f>
        <v>#DIV/0!</v>
      </c>
      <c r="AF23" s="69">
        <f>AD23-AC23</f>
        <v>0</v>
      </c>
      <c r="AG23" s="187">
        <f t="shared" si="3"/>
        <v>0</v>
      </c>
      <c r="AH23" s="189">
        <f t="shared" si="3"/>
        <v>0</v>
      </c>
      <c r="AI23" s="189" t="e">
        <f t="shared" si="29"/>
        <v>#DIV/0!</v>
      </c>
      <c r="AJ23" s="191">
        <f t="shared" si="25"/>
        <v>0</v>
      </c>
      <c r="AK23" s="55"/>
      <c r="AL23" s="55"/>
      <c r="AM23" s="55"/>
      <c r="AN23" s="55">
        <f>AL23-AK23</f>
        <v>0</v>
      </c>
      <c r="AO23" s="55"/>
      <c r="AP23" s="55"/>
      <c r="AQ23" s="55"/>
      <c r="AR23" s="55">
        <f>AP23-AO23</f>
        <v>0</v>
      </c>
      <c r="AS23" s="55"/>
      <c r="AT23" s="55"/>
      <c r="AU23" s="55"/>
      <c r="AV23" s="55">
        <f>AT23-AS23</f>
        <v>0</v>
      </c>
      <c r="AW23" s="55"/>
      <c r="AX23" s="55"/>
      <c r="AY23" s="55"/>
      <c r="AZ23" s="55">
        <f>AX23-AW23</f>
        <v>0</v>
      </c>
      <c r="BA23" s="187">
        <f t="shared" si="8"/>
        <v>0</v>
      </c>
      <c r="BB23" s="189">
        <f t="shared" si="8"/>
        <v>0</v>
      </c>
      <c r="BC23" s="189"/>
      <c r="BD23" s="189">
        <f>BB23-BA23</f>
        <v>0</v>
      </c>
      <c r="BE23" s="55"/>
      <c r="BF23" s="55"/>
      <c r="BG23" s="55"/>
      <c r="BH23" s="55">
        <f>BF23-BE23</f>
        <v>0</v>
      </c>
      <c r="BI23" s="55"/>
      <c r="BJ23" s="55"/>
      <c r="BK23" s="55"/>
      <c r="BL23" s="55">
        <f>BJ23-BI23</f>
        <v>0</v>
      </c>
      <c r="BM23" s="55"/>
      <c r="BN23" s="55"/>
      <c r="BO23" s="55"/>
      <c r="BP23" s="55">
        <f t="shared" si="30"/>
        <v>0</v>
      </c>
      <c r="BQ23" s="55"/>
      <c r="BR23" s="55"/>
      <c r="BS23" s="55"/>
      <c r="BT23" s="69"/>
      <c r="BU23" s="55"/>
      <c r="BV23" s="100"/>
      <c r="BW23" s="57"/>
      <c r="BX23" s="69"/>
      <c r="BY23" s="69"/>
      <c r="BZ23" s="69"/>
      <c r="CA23" s="69"/>
      <c r="CB23" s="69"/>
      <c r="CC23" s="69"/>
      <c r="CD23" s="69"/>
      <c r="CE23" s="69"/>
      <c r="CF23" s="69"/>
      <c r="CG23" s="187">
        <f t="shared" si="32"/>
        <v>0</v>
      </c>
      <c r="CH23" s="178">
        <f t="shared" si="33"/>
        <v>0</v>
      </c>
      <c r="CI23" s="189" t="e">
        <f t="shared" si="13"/>
        <v>#DIV/0!</v>
      </c>
      <c r="CJ23" s="189">
        <f t="shared" si="14"/>
        <v>0</v>
      </c>
      <c r="CL23" s="89">
        <f t="shared" si="16"/>
        <v>0</v>
      </c>
      <c r="CM23" s="84">
        <f t="shared" si="17"/>
        <v>0</v>
      </c>
      <c r="CO23" s="93">
        <f t="shared" si="15"/>
        <v>0</v>
      </c>
    </row>
    <row r="24" spans="1:93" ht="12.75" customHeight="1">
      <c r="A24" s="69"/>
      <c r="B24" s="927" t="s">
        <v>194</v>
      </c>
      <c r="C24" s="928"/>
      <c r="D24" s="929"/>
      <c r="E24" s="55">
        <v>11</v>
      </c>
      <c r="F24" s="55"/>
      <c r="G24" s="55">
        <f>F24/E24*100</f>
        <v>0</v>
      </c>
      <c r="H24" s="55"/>
      <c r="I24" s="55">
        <v>11</v>
      </c>
      <c r="J24" s="55"/>
      <c r="K24" s="56">
        <f>J24/I24*100</f>
        <v>0</v>
      </c>
      <c r="L24" s="55">
        <f>J24-I24</f>
        <v>-11</v>
      </c>
      <c r="M24" s="55">
        <v>20</v>
      </c>
      <c r="N24" s="55"/>
      <c r="O24" s="55"/>
      <c r="P24" s="55"/>
      <c r="Q24" s="55">
        <v>20</v>
      </c>
      <c r="R24" s="55"/>
      <c r="S24" s="55"/>
      <c r="T24" s="69"/>
      <c r="U24" s="55">
        <v>11</v>
      </c>
      <c r="V24" s="55"/>
      <c r="W24" s="55"/>
      <c r="X24" s="69"/>
      <c r="Y24" s="55">
        <v>15</v>
      </c>
      <c r="Z24" s="55"/>
      <c r="AA24" s="55"/>
      <c r="AB24" s="69"/>
      <c r="AC24" s="55">
        <v>11</v>
      </c>
      <c r="AD24" s="55"/>
      <c r="AE24" s="55"/>
      <c r="AF24" s="69"/>
      <c r="AG24" s="187">
        <f>E24+I24+M24+Q24+U24+Y24+AC24</f>
        <v>99</v>
      </c>
      <c r="AH24" s="189">
        <f>F24+J24+N24+R24+V24+Z24+AD24</f>
        <v>0</v>
      </c>
      <c r="AI24" s="189">
        <f>AH24/AG24*100</f>
        <v>0</v>
      </c>
      <c r="AJ24" s="189">
        <f>AH24-AG24</f>
        <v>-99</v>
      </c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187">
        <f>AK24+AO24+AS24+AW24</f>
        <v>0</v>
      </c>
      <c r="BB24" s="189">
        <f>AL24+AP24+AT24+AX24</f>
        <v>0</v>
      </c>
      <c r="BC24" s="189"/>
      <c r="BD24" s="189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69"/>
      <c r="BU24" s="55"/>
      <c r="BV24" s="100"/>
      <c r="BW24" s="57"/>
      <c r="BX24" s="69"/>
      <c r="BY24" s="69"/>
      <c r="BZ24" s="69"/>
      <c r="CA24" s="69"/>
      <c r="CB24" s="69"/>
      <c r="CC24" s="69"/>
      <c r="CD24" s="69"/>
      <c r="CE24" s="69"/>
      <c r="CF24" s="69"/>
      <c r="CG24" s="187">
        <f>AG24+BA24+BE24+BI24+BM24+BQ24+BU24+BY24</f>
        <v>99</v>
      </c>
      <c r="CH24" s="178">
        <f>R24+V24+Z24+AD24+BR24+BV24+F24+J24+N24+AL24+BZ24+AP24+AT24+AX24+BF24</f>
        <v>0</v>
      </c>
      <c r="CI24" s="189">
        <f>CH24/CG24*100</f>
        <v>0</v>
      </c>
      <c r="CJ24" s="189">
        <f>CH24-CG24</f>
        <v>-99</v>
      </c>
      <c r="CL24" s="89">
        <f>F24+J24+N24+R24+V24+Z24+AD24+AL24+AP24+AT24+AX24+BF24+BJ24+BN24+BR24+BV24+BZ24</f>
        <v>0</v>
      </c>
      <c r="CM24" s="84">
        <f>E24+I24+M24+Q24+U24+Y24+AC24+AG24+AK24+AO24+AS24+AW24+BE24+BI24+BM24+BQ24+BU24+BY24-AG24</f>
        <v>99</v>
      </c>
      <c r="CO24" s="93">
        <f t="shared" si="15"/>
        <v>0</v>
      </c>
    </row>
    <row r="25" spans="1:93" s="88" customFormat="1" ht="15" customHeight="1">
      <c r="A25" s="70">
        <v>226</v>
      </c>
      <c r="B25" s="949" t="s">
        <v>84</v>
      </c>
      <c r="C25" s="950"/>
      <c r="D25" s="951"/>
      <c r="E25" s="63">
        <f>SUM(E26:E44)</f>
        <v>93</v>
      </c>
      <c r="F25" s="63">
        <f>SUM(F26:F44)</f>
        <v>0</v>
      </c>
      <c r="G25" s="60">
        <f>F25/E25*100</f>
        <v>0</v>
      </c>
      <c r="H25" s="63">
        <f t="shared" si="0"/>
        <v>-93</v>
      </c>
      <c r="I25" s="63">
        <f>SUM(I26:I44)</f>
        <v>128</v>
      </c>
      <c r="J25" s="63">
        <f>SUM(J26:J44)</f>
        <v>0</v>
      </c>
      <c r="K25" s="63">
        <f>J25/I25*100</f>
        <v>0</v>
      </c>
      <c r="L25" s="70">
        <f t="shared" si="34"/>
        <v>-128</v>
      </c>
      <c r="M25" s="63">
        <f>SUM(M26:M44)</f>
        <v>193</v>
      </c>
      <c r="N25" s="63">
        <f>SUM(N26:N44)</f>
        <v>0</v>
      </c>
      <c r="O25" s="63">
        <f>N25/M25*100</f>
        <v>0</v>
      </c>
      <c r="P25" s="70">
        <f t="shared" si="22"/>
        <v>-193</v>
      </c>
      <c r="Q25" s="63">
        <f>SUM(Q26:Q44)</f>
        <v>193</v>
      </c>
      <c r="R25" s="63">
        <f>SUM(R26:R44)</f>
        <v>0</v>
      </c>
      <c r="S25" s="63">
        <f>R25/Q25*100</f>
        <v>0</v>
      </c>
      <c r="T25" s="63">
        <f t="shared" si="31"/>
        <v>-193</v>
      </c>
      <c r="U25" s="63">
        <f>SUM(U26:U44)</f>
        <v>146</v>
      </c>
      <c r="V25" s="63">
        <f>SUM(V26:V44)</f>
        <v>0</v>
      </c>
      <c r="W25" s="60">
        <f>V25/U25*100</f>
        <v>0</v>
      </c>
      <c r="X25" s="63">
        <f>V25-U25</f>
        <v>-146</v>
      </c>
      <c r="Y25" s="63">
        <f>SUM(Y26:Y44)</f>
        <v>140</v>
      </c>
      <c r="Z25" s="63">
        <f>SUM(Z26:Z44)</f>
        <v>0</v>
      </c>
      <c r="AA25" s="63">
        <f>Z25/Y25*100</f>
        <v>0</v>
      </c>
      <c r="AB25" s="70">
        <f>Z25-Y25</f>
        <v>-140</v>
      </c>
      <c r="AC25" s="63">
        <f>SUM(AC26:AC44)</f>
        <v>128</v>
      </c>
      <c r="AD25" s="63">
        <f>SUM(AD26:AD44)</f>
        <v>0</v>
      </c>
      <c r="AE25" s="60">
        <f>AD25/AC25*100</f>
        <v>0</v>
      </c>
      <c r="AF25" s="70">
        <f>AD25-AC25</f>
        <v>-128</v>
      </c>
      <c r="AG25" s="187">
        <f t="shared" si="3"/>
        <v>1021</v>
      </c>
      <c r="AH25" s="188">
        <f>SUM(AH26:AH44)</f>
        <v>0</v>
      </c>
      <c r="AI25" s="188">
        <f t="shared" si="29"/>
        <v>0</v>
      </c>
      <c r="AJ25" s="188">
        <f t="shared" si="25"/>
        <v>-1021</v>
      </c>
      <c r="AK25" s="63">
        <f>SUM(AK26:AK44)</f>
        <v>0</v>
      </c>
      <c r="AL25" s="63">
        <f>SUM(AL26:AL44)</f>
        <v>0</v>
      </c>
      <c r="AM25" s="60" t="e">
        <f>AL25/AK25*100</f>
        <v>#DIV/0!</v>
      </c>
      <c r="AN25" s="63">
        <f>AL25-AK25</f>
        <v>0</v>
      </c>
      <c r="AO25" s="63">
        <f>SUM(AO26:AO44)</f>
        <v>0</v>
      </c>
      <c r="AP25" s="63">
        <f>SUM(AP26:AP44)</f>
        <v>0</v>
      </c>
      <c r="AQ25" s="60" t="e">
        <f>AP25/AO25*100</f>
        <v>#DIV/0!</v>
      </c>
      <c r="AR25" s="63">
        <f>AP25-AO25</f>
        <v>0</v>
      </c>
      <c r="AS25" s="63">
        <f>SUM(AS26:AS44)</f>
        <v>0</v>
      </c>
      <c r="AT25" s="63">
        <f>SUM(AT26:AT44)</f>
        <v>0</v>
      </c>
      <c r="AU25" s="60" t="e">
        <f>AT25/AS25*100</f>
        <v>#DIV/0!</v>
      </c>
      <c r="AV25" s="63">
        <f>AT25-AS25</f>
        <v>0</v>
      </c>
      <c r="AW25" s="63">
        <f>SUM(AW26:AW44)</f>
        <v>0</v>
      </c>
      <c r="AX25" s="63">
        <f>SUM(AX26:AX44)</f>
        <v>0</v>
      </c>
      <c r="AY25" s="60" t="e">
        <f>AX25/AW25*100</f>
        <v>#DIV/0!</v>
      </c>
      <c r="AZ25" s="63">
        <f>AX25-AW25</f>
        <v>0</v>
      </c>
      <c r="BA25" s="187">
        <f t="shared" si="8"/>
        <v>0</v>
      </c>
      <c r="BB25" s="196">
        <f>SUM(BB26:BB44)</f>
        <v>0</v>
      </c>
      <c r="BC25" s="187" t="e">
        <f>BB25/BA25*100</f>
        <v>#DIV/0!</v>
      </c>
      <c r="BD25" s="188">
        <f>BB25-BA25</f>
        <v>0</v>
      </c>
      <c r="BE25" s="63">
        <f>SUM(BE26:BE44)</f>
        <v>0</v>
      </c>
      <c r="BF25" s="63">
        <f>SUM(BF26:BF44)</f>
        <v>0</v>
      </c>
      <c r="BG25" s="60" t="e">
        <f>BF25/BE25*100</f>
        <v>#DIV/0!</v>
      </c>
      <c r="BH25" s="63">
        <f>BF25-BE25</f>
        <v>0</v>
      </c>
      <c r="BI25" s="63">
        <f>SUM(BI26:BI44)</f>
        <v>0</v>
      </c>
      <c r="BJ25" s="63">
        <f>SUM(BJ26:BJ44)</f>
        <v>0</v>
      </c>
      <c r="BK25" s="60" t="e">
        <f>BJ25/BI25*100</f>
        <v>#DIV/0!</v>
      </c>
      <c r="BL25" s="63">
        <f>BJ25-BI25</f>
        <v>0</v>
      </c>
      <c r="BM25" s="63">
        <f>SUM(BM26:BM44)</f>
        <v>0</v>
      </c>
      <c r="BN25" s="63">
        <f>SUM(BN26:BN44)</f>
        <v>0</v>
      </c>
      <c r="BO25" s="60" t="e">
        <f>BN25/BM25*100</f>
        <v>#DIV/0!</v>
      </c>
      <c r="BP25" s="63">
        <f>BN25-BM25</f>
        <v>0</v>
      </c>
      <c r="BQ25" s="63">
        <f>SUM(BQ26:BQ44)</f>
        <v>10.6</v>
      </c>
      <c r="BR25" s="63">
        <f>SUM(BR26:BR44)</f>
        <v>0</v>
      </c>
      <c r="BS25" s="63">
        <f>BR25/BQ25*100</f>
        <v>0</v>
      </c>
      <c r="BT25" s="70">
        <f>BR25-BQ25</f>
        <v>-10.6</v>
      </c>
      <c r="BU25" s="63">
        <f>SUM(BU26:BU44)</f>
        <v>317</v>
      </c>
      <c r="BV25" s="101">
        <f>SUM(BV26:BV44)</f>
        <v>0</v>
      </c>
      <c r="BW25" s="64">
        <f>BV25/BU25*100</f>
        <v>0</v>
      </c>
      <c r="BX25" s="70">
        <f t="shared" si="20"/>
        <v>-317</v>
      </c>
      <c r="BY25" s="101">
        <f>SUM(BY26:BY44)</f>
        <v>9.5</v>
      </c>
      <c r="BZ25" s="63">
        <f>SUM(BZ26:BZ44)</f>
        <v>0</v>
      </c>
      <c r="CA25" s="64">
        <f>BZ25/BY25*100</f>
        <v>0</v>
      </c>
      <c r="CB25" s="70">
        <f>BZ25-BY25</f>
        <v>-9.5</v>
      </c>
      <c r="CC25" s="101">
        <f>SUM(CC26:CC44)</f>
        <v>53.244999999999997</v>
      </c>
      <c r="CD25" s="63">
        <f>SUM(CD26:CD44)</f>
        <v>0</v>
      </c>
      <c r="CE25" s="64">
        <f>CD25/CC25*100</f>
        <v>0</v>
      </c>
      <c r="CF25" s="70">
        <f>CD25-CC25</f>
        <v>-53.244999999999997</v>
      </c>
      <c r="CG25" s="187">
        <f t="shared" si="32"/>
        <v>1358.1</v>
      </c>
      <c r="CH25" s="196">
        <f>SUM(CH26:CH44)</f>
        <v>0</v>
      </c>
      <c r="CI25" s="188">
        <f t="shared" si="13"/>
        <v>0</v>
      </c>
      <c r="CJ25" s="188">
        <f t="shared" si="14"/>
        <v>-1358.1</v>
      </c>
      <c r="CK25" s="88">
        <v>9.6</v>
      </c>
      <c r="CL25" s="84">
        <f t="shared" si="16"/>
        <v>0</v>
      </c>
      <c r="CM25" s="84">
        <f t="shared" si="17"/>
        <v>1358.1</v>
      </c>
      <c r="CO25" s="93">
        <f t="shared" si="15"/>
        <v>0</v>
      </c>
    </row>
    <row r="26" spans="1:93" ht="22.5" hidden="1" customHeight="1">
      <c r="A26" s="69"/>
      <c r="B26" s="939" t="s">
        <v>160</v>
      </c>
      <c r="C26" s="940"/>
      <c r="D26" s="941"/>
      <c r="E26" s="55"/>
      <c r="F26" s="55"/>
      <c r="G26" s="55"/>
      <c r="H26" s="55"/>
      <c r="I26" s="55"/>
      <c r="J26" s="55"/>
      <c r="K26" s="56"/>
      <c r="L26" s="69">
        <f t="shared" si="34"/>
        <v>0</v>
      </c>
      <c r="M26" s="55"/>
      <c r="N26" s="55"/>
      <c r="O26" s="55"/>
      <c r="P26" s="69">
        <f t="shared" si="22"/>
        <v>0</v>
      </c>
      <c r="Q26" s="55"/>
      <c r="R26" s="55"/>
      <c r="S26" s="55"/>
      <c r="T26" s="69">
        <f t="shared" si="31"/>
        <v>0</v>
      </c>
      <c r="U26" s="55"/>
      <c r="V26" s="55"/>
      <c r="W26" s="55"/>
      <c r="X26" s="69">
        <f>V26-U26</f>
        <v>0</v>
      </c>
      <c r="Y26" s="55"/>
      <c r="Z26" s="55"/>
      <c r="AA26" s="55"/>
      <c r="AB26" s="69">
        <f>Z26-Y26</f>
        <v>0</v>
      </c>
      <c r="AC26" s="55"/>
      <c r="AD26" s="55"/>
      <c r="AE26" s="55"/>
      <c r="AF26" s="69"/>
      <c r="AG26" s="187">
        <f t="shared" si="3"/>
        <v>0</v>
      </c>
      <c r="AH26" s="189">
        <f t="shared" si="3"/>
        <v>0</v>
      </c>
      <c r="AI26" s="189" t="e">
        <f t="shared" si="29"/>
        <v>#DIV/0!</v>
      </c>
      <c r="AJ26" s="189">
        <f t="shared" si="25"/>
        <v>0</v>
      </c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187">
        <f t="shared" si="8"/>
        <v>0</v>
      </c>
      <c r="BB26" s="189">
        <f t="shared" si="8"/>
        <v>0</v>
      </c>
      <c r="BC26" s="189"/>
      <c r="BD26" s="189">
        <f>BB26-BA26</f>
        <v>0</v>
      </c>
      <c r="BE26" s="55"/>
      <c r="BF26" s="55"/>
      <c r="BG26" s="55"/>
      <c r="BH26" s="55"/>
      <c r="BI26" s="55"/>
      <c r="BJ26" s="55"/>
      <c r="BK26" s="60"/>
      <c r="BL26" s="55"/>
      <c r="BM26" s="55"/>
      <c r="BN26" s="55"/>
      <c r="BO26" s="55"/>
      <c r="BP26" s="55"/>
      <c r="BQ26" s="55"/>
      <c r="BR26" s="55"/>
      <c r="BS26" s="55"/>
      <c r="BT26" s="69">
        <f>BR26-BQ26</f>
        <v>0</v>
      </c>
      <c r="BU26" s="55"/>
      <c r="BV26" s="100"/>
      <c r="BW26" s="57"/>
      <c r="BX26" s="69"/>
      <c r="BY26" s="69"/>
      <c r="BZ26" s="69"/>
      <c r="CA26" s="69"/>
      <c r="CB26" s="69"/>
      <c r="CC26" s="69"/>
      <c r="CD26" s="69"/>
      <c r="CE26" s="69"/>
      <c r="CF26" s="69"/>
      <c r="CG26" s="187">
        <f t="shared" si="32"/>
        <v>0</v>
      </c>
      <c r="CH26" s="178">
        <f>R26+V26+Z26+AD26+BR26+BV26+F26+J26+N26+AL26+BZ26+AP26+AT26+AX26+BF26</f>
        <v>0</v>
      </c>
      <c r="CI26" s="189" t="e">
        <f t="shared" si="13"/>
        <v>#DIV/0!</v>
      </c>
      <c r="CJ26" s="189">
        <f>CH26-CG26</f>
        <v>0</v>
      </c>
      <c r="CL26" s="89">
        <f t="shared" si="16"/>
        <v>0</v>
      </c>
      <c r="CM26" s="84">
        <f t="shared" si="17"/>
        <v>0</v>
      </c>
      <c r="CO26" s="93">
        <f t="shared" si="15"/>
        <v>0</v>
      </c>
    </row>
    <row r="27" spans="1:93" ht="13.5" hidden="1" customHeight="1">
      <c r="A27" s="69"/>
      <c r="B27" s="939" t="s">
        <v>353</v>
      </c>
      <c r="C27" s="940"/>
      <c r="D27" s="941"/>
      <c r="E27" s="55"/>
      <c r="F27" s="55"/>
      <c r="G27" s="55"/>
      <c r="H27" s="55"/>
      <c r="I27" s="55"/>
      <c r="J27" s="55"/>
      <c r="K27" s="56"/>
      <c r="L27" s="69">
        <f t="shared" si="34"/>
        <v>0</v>
      </c>
      <c r="M27" s="55"/>
      <c r="N27" s="55"/>
      <c r="O27" s="55"/>
      <c r="P27" s="69">
        <f t="shared" si="22"/>
        <v>0</v>
      </c>
      <c r="Q27" s="55"/>
      <c r="R27" s="55"/>
      <c r="S27" s="55"/>
      <c r="T27" s="69"/>
      <c r="U27" s="55"/>
      <c r="V27" s="55"/>
      <c r="W27" s="55"/>
      <c r="X27" s="69"/>
      <c r="Y27" s="55"/>
      <c r="Z27" s="55"/>
      <c r="AA27" s="55"/>
      <c r="AB27" s="69"/>
      <c r="AC27" s="55"/>
      <c r="AD27" s="55"/>
      <c r="AE27" s="55"/>
      <c r="AF27" s="69"/>
      <c r="AG27" s="187">
        <f t="shared" si="3"/>
        <v>0</v>
      </c>
      <c r="AH27" s="189">
        <f>F27+J27+N27+R27+V27+Z27+AD27</f>
        <v>0</v>
      </c>
      <c r="AI27" s="189" t="e">
        <f>AH27/AG27*100</f>
        <v>#DIV/0!</v>
      </c>
      <c r="AJ27" s="189">
        <f>AH27-AG27</f>
        <v>0</v>
      </c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187">
        <f t="shared" si="8"/>
        <v>0</v>
      </c>
      <c r="BB27" s="178">
        <f>AL27+AP27+AT27+AX27</f>
        <v>0</v>
      </c>
      <c r="BC27" s="189" t="e">
        <f>BB27/BA27*100</f>
        <v>#DIV/0!</v>
      </c>
      <c r="BD27" s="189">
        <f>BB27-BA27</f>
        <v>0</v>
      </c>
      <c r="BE27" s="55"/>
      <c r="BF27" s="55"/>
      <c r="BG27" s="55"/>
      <c r="BH27" s="55"/>
      <c r="BI27" s="55"/>
      <c r="BJ27" s="55"/>
      <c r="BK27" s="60"/>
      <c r="BL27" s="55"/>
      <c r="BM27" s="55"/>
      <c r="BN27" s="55"/>
      <c r="BO27" s="55"/>
      <c r="BP27" s="55"/>
      <c r="BQ27" s="55"/>
      <c r="BR27" s="55"/>
      <c r="BS27" s="55"/>
      <c r="BT27" s="69"/>
      <c r="BU27" s="55"/>
      <c r="BV27" s="100"/>
      <c r="BW27" s="57"/>
      <c r="BX27" s="69"/>
      <c r="BY27" s="69"/>
      <c r="BZ27" s="69"/>
      <c r="CA27" s="69"/>
      <c r="CB27" s="69"/>
      <c r="CC27" s="69"/>
      <c r="CD27" s="69"/>
      <c r="CE27" s="69"/>
      <c r="CF27" s="69"/>
      <c r="CG27" s="187">
        <f t="shared" si="32"/>
        <v>0</v>
      </c>
      <c r="CH27" s="178">
        <f>R27+V27+Z27+AD27+BR27+BV27+F27+J27+N27+AL27+BZ27+AP27+AT27+AX27+BF27</f>
        <v>0</v>
      </c>
      <c r="CI27" s="189" t="e">
        <f>CH27/CG27*100</f>
        <v>#DIV/0!</v>
      </c>
      <c r="CJ27" s="189">
        <f>CH27-CG27</f>
        <v>0</v>
      </c>
      <c r="CL27" s="89">
        <f t="shared" si="16"/>
        <v>0</v>
      </c>
      <c r="CM27" s="84">
        <f t="shared" si="17"/>
        <v>0</v>
      </c>
      <c r="CO27" s="93">
        <f t="shared" si="15"/>
        <v>0</v>
      </c>
    </row>
    <row r="28" spans="1:93" ht="12.75" hidden="1" customHeight="1">
      <c r="A28" s="69"/>
      <c r="B28" s="927" t="s">
        <v>161</v>
      </c>
      <c r="C28" s="928"/>
      <c r="D28" s="929"/>
      <c r="E28" s="55"/>
      <c r="F28" s="55"/>
      <c r="G28" s="55"/>
      <c r="H28" s="55"/>
      <c r="I28" s="55"/>
      <c r="J28" s="55"/>
      <c r="K28" s="56"/>
      <c r="L28" s="69">
        <f t="shared" si="34"/>
        <v>0</v>
      </c>
      <c r="M28" s="55"/>
      <c r="N28" s="55"/>
      <c r="O28" s="55"/>
      <c r="P28" s="69">
        <f t="shared" si="22"/>
        <v>0</v>
      </c>
      <c r="Q28" s="55"/>
      <c r="R28" s="55"/>
      <c r="S28" s="55"/>
      <c r="T28" s="69">
        <f t="shared" si="31"/>
        <v>0</v>
      </c>
      <c r="U28" s="55"/>
      <c r="V28" s="55"/>
      <c r="W28" s="55"/>
      <c r="X28" s="69">
        <f>V28-U28</f>
        <v>0</v>
      </c>
      <c r="Y28" s="55"/>
      <c r="Z28" s="55"/>
      <c r="AA28" s="55"/>
      <c r="AB28" s="69">
        <f>Z28-Y28</f>
        <v>0</v>
      </c>
      <c r="AC28" s="55"/>
      <c r="AD28" s="55"/>
      <c r="AE28" s="55"/>
      <c r="AF28" s="69"/>
      <c r="AG28" s="187">
        <f t="shared" si="3"/>
        <v>0</v>
      </c>
      <c r="AH28" s="189">
        <f t="shared" si="3"/>
        <v>0</v>
      </c>
      <c r="AI28" s="189"/>
      <c r="AJ28" s="189">
        <f t="shared" si="25"/>
        <v>0</v>
      </c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187">
        <f t="shared" si="8"/>
        <v>0</v>
      </c>
      <c r="BB28" s="189">
        <f t="shared" si="8"/>
        <v>0</v>
      </c>
      <c r="BC28" s="189"/>
      <c r="BD28" s="189">
        <f>BB28-BA28</f>
        <v>0</v>
      </c>
      <c r="BE28" s="55"/>
      <c r="BF28" s="55"/>
      <c r="BG28" s="55"/>
      <c r="BH28" s="55"/>
      <c r="BI28" s="55"/>
      <c r="BJ28" s="55"/>
      <c r="BK28" s="60"/>
      <c r="BL28" s="55"/>
      <c r="BM28" s="55"/>
      <c r="BN28" s="55"/>
      <c r="BO28" s="55"/>
      <c r="BP28" s="55"/>
      <c r="BQ28" s="55"/>
      <c r="BR28" s="55"/>
      <c r="BS28" s="55"/>
      <c r="BT28" s="69">
        <f>BR28-BQ28</f>
        <v>0</v>
      </c>
      <c r="BU28" s="55"/>
      <c r="BV28" s="100"/>
      <c r="BW28" s="57"/>
      <c r="BX28" s="69">
        <f t="shared" si="20"/>
        <v>0</v>
      </c>
      <c r="BY28" s="69"/>
      <c r="BZ28" s="69"/>
      <c r="CA28" s="69"/>
      <c r="CB28" s="69"/>
      <c r="CC28" s="69"/>
      <c r="CD28" s="69"/>
      <c r="CE28" s="69"/>
      <c r="CF28" s="69"/>
      <c r="CG28" s="187">
        <f t="shared" si="32"/>
        <v>0</v>
      </c>
      <c r="CH28" s="178">
        <f>R28+V28+Z28+AD28+BR28+BV28+F28+J28+N28+AL28+BZ28+AP28+AT28+AX28+BF28+BN28</f>
        <v>0</v>
      </c>
      <c r="CI28" s="189"/>
      <c r="CJ28" s="189">
        <f t="shared" si="14"/>
        <v>0</v>
      </c>
      <c r="CL28" s="89">
        <f t="shared" si="16"/>
        <v>0</v>
      </c>
      <c r="CM28" s="84">
        <f t="shared" si="17"/>
        <v>0</v>
      </c>
      <c r="CO28" s="93">
        <f t="shared" si="15"/>
        <v>0</v>
      </c>
    </row>
    <row r="29" spans="1:93" ht="12.75" customHeight="1">
      <c r="A29" s="69"/>
      <c r="B29" s="927" t="s">
        <v>162</v>
      </c>
      <c r="C29" s="928"/>
      <c r="D29" s="929"/>
      <c r="E29" s="55">
        <v>5</v>
      </c>
      <c r="F29" s="55"/>
      <c r="G29" s="55"/>
      <c r="H29" s="55"/>
      <c r="I29" s="55">
        <v>10</v>
      </c>
      <c r="J29" s="55"/>
      <c r="K29" s="56"/>
      <c r="L29" s="69"/>
      <c r="M29" s="55">
        <v>15</v>
      </c>
      <c r="N29" s="55"/>
      <c r="O29" s="55"/>
      <c r="P29" s="69">
        <f t="shared" si="22"/>
        <v>-15</v>
      </c>
      <c r="Q29" s="55">
        <v>15</v>
      </c>
      <c r="R29" s="55"/>
      <c r="S29" s="55"/>
      <c r="T29" s="69"/>
      <c r="U29" s="55">
        <v>5</v>
      </c>
      <c r="V29" s="55"/>
      <c r="W29" s="55"/>
      <c r="X29" s="69"/>
      <c r="Y29" s="55">
        <v>15</v>
      </c>
      <c r="Z29" s="55"/>
      <c r="AA29" s="55"/>
      <c r="AB29" s="69"/>
      <c r="AC29" s="55">
        <v>10</v>
      </c>
      <c r="AD29" s="55"/>
      <c r="AE29" s="55"/>
      <c r="AF29" s="69"/>
      <c r="AG29" s="187">
        <f t="shared" si="3"/>
        <v>75</v>
      </c>
      <c r="AH29" s="189">
        <f t="shared" si="3"/>
        <v>0</v>
      </c>
      <c r="AI29" s="189">
        <f t="shared" si="29"/>
        <v>0</v>
      </c>
      <c r="AJ29" s="189">
        <f t="shared" si="25"/>
        <v>-75</v>
      </c>
      <c r="AK29" s="55"/>
      <c r="AL29" s="55"/>
      <c r="AM29" s="55" t="e">
        <f>AL29/AK29*100</f>
        <v>#DIV/0!</v>
      </c>
      <c r="AN29" s="55">
        <f t="shared" ref="AN29:AN43" si="35">AL29-AK29</f>
        <v>0</v>
      </c>
      <c r="AO29" s="55"/>
      <c r="AP29" s="55"/>
      <c r="AQ29" s="55" t="e">
        <f>AP29/AO29*100</f>
        <v>#DIV/0!</v>
      </c>
      <c r="AR29" s="55">
        <f t="shared" ref="AR29:AR43" si="36">AP29-AO29</f>
        <v>0</v>
      </c>
      <c r="AS29" s="55"/>
      <c r="AT29" s="55"/>
      <c r="AU29" s="55" t="e">
        <f>AT29/AS29*100</f>
        <v>#DIV/0!</v>
      </c>
      <c r="AV29" s="55">
        <f t="shared" ref="AV29:AV43" si="37">AT29-AS29</f>
        <v>0</v>
      </c>
      <c r="AW29" s="55"/>
      <c r="AX29" s="55"/>
      <c r="AY29" s="55" t="e">
        <f>AX29/AW29*100</f>
        <v>#DIV/0!</v>
      </c>
      <c r="AZ29" s="55">
        <f t="shared" ref="AZ29:AZ43" si="38">AX29-AW29</f>
        <v>0</v>
      </c>
      <c r="BA29" s="187">
        <f t="shared" si="8"/>
        <v>0</v>
      </c>
      <c r="BB29" s="189">
        <f t="shared" si="8"/>
        <v>0</v>
      </c>
      <c r="BC29" s="189" t="e">
        <f>BB29/BA29*100</f>
        <v>#DIV/0!</v>
      </c>
      <c r="BD29" s="189">
        <f t="shared" ref="BD29:BD43" si="39">BB29-BA29</f>
        <v>0</v>
      </c>
      <c r="BE29" s="55"/>
      <c r="BF29" s="55"/>
      <c r="BG29" s="55"/>
      <c r="BH29" s="55">
        <f t="shared" ref="BH29:BH43" si="40">BF29-BE29</f>
        <v>0</v>
      </c>
      <c r="BI29" s="55"/>
      <c r="BJ29" s="55"/>
      <c r="BK29" s="60"/>
      <c r="BL29" s="55">
        <f t="shared" ref="BL29:BL43" si="41">BJ29-BI29</f>
        <v>0</v>
      </c>
      <c r="BM29" s="55"/>
      <c r="BN29" s="55"/>
      <c r="BO29" s="55"/>
      <c r="BP29" s="55">
        <f t="shared" ref="BP29:BP43" si="42">BN29-BM29</f>
        <v>0</v>
      </c>
      <c r="BQ29" s="55"/>
      <c r="BR29" s="55"/>
      <c r="BS29" s="55"/>
      <c r="BT29" s="69">
        <f t="shared" ref="BT29:BT40" si="43">BR29-BQ29</f>
        <v>0</v>
      </c>
      <c r="BU29" s="55"/>
      <c r="BV29" s="100"/>
      <c r="BW29" s="57"/>
      <c r="BX29" s="69"/>
      <c r="BY29" s="69"/>
      <c r="BZ29" s="69"/>
      <c r="CA29" s="69"/>
      <c r="CB29" s="69"/>
      <c r="CC29" s="69"/>
      <c r="CD29" s="69"/>
      <c r="CE29" s="69"/>
      <c r="CF29" s="69"/>
      <c r="CG29" s="187">
        <f t="shared" si="32"/>
        <v>75</v>
      </c>
      <c r="CH29" s="178">
        <f>R29+V29+Z29+AD29+BR29+BV29+F29+J29+N29+AL29+BZ29+AP29+AT29+AX29+BF29</f>
        <v>0</v>
      </c>
      <c r="CI29" s="189">
        <f t="shared" si="13"/>
        <v>0</v>
      </c>
      <c r="CJ29" s="189">
        <f t="shared" si="14"/>
        <v>-75</v>
      </c>
      <c r="CL29" s="89">
        <f t="shared" si="16"/>
        <v>0</v>
      </c>
      <c r="CM29" s="84">
        <f t="shared" si="17"/>
        <v>75</v>
      </c>
      <c r="CO29" s="93">
        <f t="shared" si="15"/>
        <v>0</v>
      </c>
    </row>
    <row r="30" spans="1:93" ht="12.75" hidden="1" customHeight="1">
      <c r="A30" s="69"/>
      <c r="B30" s="927" t="s">
        <v>389</v>
      </c>
      <c r="C30" s="928"/>
      <c r="D30" s="929"/>
      <c r="E30" s="55"/>
      <c r="F30" s="55"/>
      <c r="G30" s="55"/>
      <c r="H30" s="55">
        <f t="shared" si="0"/>
        <v>0</v>
      </c>
      <c r="I30" s="55"/>
      <c r="J30" s="55"/>
      <c r="K30" s="56" t="e">
        <f>J30/I30*100</f>
        <v>#DIV/0!</v>
      </c>
      <c r="L30" s="55">
        <f>J30-I30</f>
        <v>0</v>
      </c>
      <c r="M30" s="55"/>
      <c r="N30" s="55"/>
      <c r="O30" s="55" t="e">
        <f>N30/M30*100</f>
        <v>#DIV/0!</v>
      </c>
      <c r="P30" s="69">
        <f t="shared" si="22"/>
        <v>0</v>
      </c>
      <c r="Q30" s="55"/>
      <c r="R30" s="55"/>
      <c r="S30" s="55" t="e">
        <f>R30/Q30*100</f>
        <v>#DIV/0!</v>
      </c>
      <c r="T30" s="69">
        <f t="shared" ref="T30:T44" si="44">R30-Q30</f>
        <v>0</v>
      </c>
      <c r="U30" s="55"/>
      <c r="V30" s="55"/>
      <c r="W30" s="55"/>
      <c r="X30" s="69">
        <f t="shared" ref="X30:X45" si="45">V30-U30</f>
        <v>0</v>
      </c>
      <c r="Y30" s="55"/>
      <c r="Z30" s="55"/>
      <c r="AA30" s="55" t="e">
        <f>Z30/Y30*100</f>
        <v>#DIV/0!</v>
      </c>
      <c r="AB30" s="69">
        <f>Z30-Y30</f>
        <v>0</v>
      </c>
      <c r="AC30" s="55"/>
      <c r="AD30" s="55"/>
      <c r="AE30" s="55"/>
      <c r="AF30" s="69">
        <f>AD30-AC30</f>
        <v>0</v>
      </c>
      <c r="AG30" s="187">
        <f t="shared" si="3"/>
        <v>0</v>
      </c>
      <c r="AH30" s="189">
        <f t="shared" si="3"/>
        <v>0</v>
      </c>
      <c r="AI30" s="189" t="e">
        <f t="shared" si="29"/>
        <v>#DIV/0!</v>
      </c>
      <c r="AJ30" s="189">
        <f t="shared" si="25"/>
        <v>0</v>
      </c>
      <c r="AK30" s="55"/>
      <c r="AL30" s="55"/>
      <c r="AM30" s="55"/>
      <c r="AN30" s="55">
        <f t="shared" si="35"/>
        <v>0</v>
      </c>
      <c r="AO30" s="55"/>
      <c r="AP30" s="55"/>
      <c r="AQ30" s="55"/>
      <c r="AR30" s="55">
        <f t="shared" si="36"/>
        <v>0</v>
      </c>
      <c r="AS30" s="55"/>
      <c r="AT30" s="55"/>
      <c r="AU30" s="55"/>
      <c r="AV30" s="55">
        <f t="shared" si="37"/>
        <v>0</v>
      </c>
      <c r="AW30" s="55"/>
      <c r="AX30" s="55"/>
      <c r="AY30" s="55"/>
      <c r="AZ30" s="55">
        <f t="shared" si="38"/>
        <v>0</v>
      </c>
      <c r="BA30" s="187">
        <f t="shared" si="8"/>
        <v>0</v>
      </c>
      <c r="BB30" s="189">
        <f t="shared" si="8"/>
        <v>0</v>
      </c>
      <c r="BC30" s="189"/>
      <c r="BD30" s="189">
        <f t="shared" si="39"/>
        <v>0</v>
      </c>
      <c r="BE30" s="55"/>
      <c r="BF30" s="55"/>
      <c r="BG30" s="55"/>
      <c r="BH30" s="55">
        <f t="shared" si="40"/>
        <v>0</v>
      </c>
      <c r="BI30" s="55"/>
      <c r="BJ30" s="55"/>
      <c r="BK30" s="60"/>
      <c r="BL30" s="55">
        <f t="shared" si="41"/>
        <v>0</v>
      </c>
      <c r="BM30" s="55"/>
      <c r="BN30" s="55"/>
      <c r="BO30" s="55"/>
      <c r="BP30" s="55">
        <f t="shared" si="42"/>
        <v>0</v>
      </c>
      <c r="BQ30" s="55"/>
      <c r="BR30" s="55"/>
      <c r="BS30" s="55"/>
      <c r="BT30" s="69">
        <f t="shared" si="43"/>
        <v>0</v>
      </c>
      <c r="BU30" s="55"/>
      <c r="BV30" s="100"/>
      <c r="BW30" s="57"/>
      <c r="BX30" s="69">
        <f t="shared" si="20"/>
        <v>0</v>
      </c>
      <c r="BY30" s="69"/>
      <c r="BZ30" s="69"/>
      <c r="CA30" s="69"/>
      <c r="CB30" s="69"/>
      <c r="CC30" s="69"/>
      <c r="CD30" s="69"/>
      <c r="CE30" s="69"/>
      <c r="CF30" s="69"/>
      <c r="CG30" s="187">
        <f t="shared" si="32"/>
        <v>0</v>
      </c>
      <c r="CH30" s="178">
        <f>R30+V30+Z30+AD30+BR30+BV30+F30+J30+N30+AL30+BZ30+AP30+AT30+AX30+BF30</f>
        <v>0</v>
      </c>
      <c r="CI30" s="189" t="e">
        <f t="shared" si="13"/>
        <v>#DIV/0!</v>
      </c>
      <c r="CJ30" s="189">
        <f t="shared" si="14"/>
        <v>0</v>
      </c>
      <c r="CL30" s="89">
        <f t="shared" si="16"/>
        <v>0</v>
      </c>
      <c r="CM30" s="84">
        <f t="shared" si="17"/>
        <v>0</v>
      </c>
      <c r="CO30" s="93">
        <f t="shared" si="15"/>
        <v>0</v>
      </c>
    </row>
    <row r="31" spans="1:93" ht="12.75" hidden="1" customHeight="1">
      <c r="A31" s="69"/>
      <c r="B31" s="1050" t="s">
        <v>211</v>
      </c>
      <c r="C31" s="1051"/>
      <c r="D31" s="1052"/>
      <c r="E31" s="55"/>
      <c r="F31" s="55"/>
      <c r="G31" s="55"/>
      <c r="H31" s="55">
        <f t="shared" si="0"/>
        <v>0</v>
      </c>
      <c r="I31" s="55"/>
      <c r="J31" s="55"/>
      <c r="K31" s="56"/>
      <c r="L31" s="55">
        <f>J31-I31</f>
        <v>0</v>
      </c>
      <c r="M31" s="55"/>
      <c r="N31" s="55"/>
      <c r="O31" s="55"/>
      <c r="P31" s="69">
        <f t="shared" si="22"/>
        <v>0</v>
      </c>
      <c r="Q31" s="55"/>
      <c r="R31" s="55"/>
      <c r="S31" s="55"/>
      <c r="T31" s="69">
        <f t="shared" si="44"/>
        <v>0</v>
      </c>
      <c r="U31" s="55"/>
      <c r="V31" s="55"/>
      <c r="W31" s="55"/>
      <c r="X31" s="69">
        <f t="shared" si="45"/>
        <v>0</v>
      </c>
      <c r="Y31" s="55"/>
      <c r="Z31" s="55"/>
      <c r="AA31" s="55"/>
      <c r="AB31" s="69">
        <f>Z31-Y31</f>
        <v>0</v>
      </c>
      <c r="AC31" s="55"/>
      <c r="AD31" s="55"/>
      <c r="AE31" s="55"/>
      <c r="AF31" s="69"/>
      <c r="AG31" s="187">
        <f t="shared" si="3"/>
        <v>0</v>
      </c>
      <c r="AH31" s="189">
        <f t="shared" si="3"/>
        <v>0</v>
      </c>
      <c r="AI31" s="189" t="e">
        <f t="shared" si="29"/>
        <v>#DIV/0!</v>
      </c>
      <c r="AJ31" s="189">
        <f t="shared" si="25"/>
        <v>0</v>
      </c>
      <c r="AK31" s="55"/>
      <c r="AL31" s="55"/>
      <c r="AM31" s="55"/>
      <c r="AN31" s="55">
        <f t="shared" si="35"/>
        <v>0</v>
      </c>
      <c r="AO31" s="55"/>
      <c r="AP31" s="55"/>
      <c r="AQ31" s="55"/>
      <c r="AR31" s="55">
        <f t="shared" si="36"/>
        <v>0</v>
      </c>
      <c r="AS31" s="55"/>
      <c r="AT31" s="55"/>
      <c r="AU31" s="55"/>
      <c r="AV31" s="55">
        <f t="shared" si="37"/>
        <v>0</v>
      </c>
      <c r="AW31" s="55"/>
      <c r="AX31" s="55"/>
      <c r="AY31" s="55"/>
      <c r="AZ31" s="55">
        <f t="shared" si="38"/>
        <v>0</v>
      </c>
      <c r="BA31" s="187">
        <f t="shared" si="8"/>
        <v>0</v>
      </c>
      <c r="BB31" s="189">
        <f t="shared" si="8"/>
        <v>0</v>
      </c>
      <c r="BC31" s="189"/>
      <c r="BD31" s="189">
        <f t="shared" si="39"/>
        <v>0</v>
      </c>
      <c r="BE31" s="55"/>
      <c r="BF31" s="55"/>
      <c r="BG31" s="55"/>
      <c r="BH31" s="55">
        <f t="shared" si="40"/>
        <v>0</v>
      </c>
      <c r="BI31" s="55"/>
      <c r="BJ31" s="55"/>
      <c r="BK31" s="60"/>
      <c r="BL31" s="55">
        <f t="shared" si="41"/>
        <v>0</v>
      </c>
      <c r="BM31" s="55"/>
      <c r="BN31" s="55"/>
      <c r="BO31" s="55"/>
      <c r="BP31" s="55">
        <f t="shared" si="42"/>
        <v>0</v>
      </c>
      <c r="BQ31" s="55"/>
      <c r="BR31" s="55"/>
      <c r="BS31" s="55"/>
      <c r="BT31" s="69">
        <f t="shared" si="43"/>
        <v>0</v>
      </c>
      <c r="BU31" s="55"/>
      <c r="BV31" s="100"/>
      <c r="BW31" s="57"/>
      <c r="BX31" s="69">
        <f t="shared" si="20"/>
        <v>0</v>
      </c>
      <c r="BY31" s="69"/>
      <c r="BZ31" s="69"/>
      <c r="CA31" s="69"/>
      <c r="CB31" s="69"/>
      <c r="CC31" s="69"/>
      <c r="CD31" s="69"/>
      <c r="CE31" s="69"/>
      <c r="CF31" s="69"/>
      <c r="CG31" s="187">
        <f t="shared" si="32"/>
        <v>0</v>
      </c>
      <c r="CH31" s="178">
        <f>R31+V31+Z31+AD31+BR31+BV31+F31+J31+N31+AL31+BZ31+AP31+AT31+AX31+BF31</f>
        <v>0</v>
      </c>
      <c r="CI31" s="189" t="e">
        <f t="shared" si="13"/>
        <v>#DIV/0!</v>
      </c>
      <c r="CJ31" s="189">
        <f t="shared" si="14"/>
        <v>0</v>
      </c>
      <c r="CL31" s="89">
        <f t="shared" si="16"/>
        <v>0</v>
      </c>
      <c r="CM31" s="84">
        <f t="shared" si="17"/>
        <v>0</v>
      </c>
      <c r="CO31" s="93">
        <f t="shared" si="15"/>
        <v>0</v>
      </c>
    </row>
    <row r="32" spans="1:93" ht="12.75" hidden="1" customHeight="1">
      <c r="A32" s="69"/>
      <c r="B32" s="1050" t="s">
        <v>363</v>
      </c>
      <c r="C32" s="1051"/>
      <c r="D32" s="1052"/>
      <c r="E32" s="55"/>
      <c r="F32" s="55"/>
      <c r="G32" s="55"/>
      <c r="H32" s="55">
        <f t="shared" si="0"/>
        <v>0</v>
      </c>
      <c r="I32" s="55"/>
      <c r="J32" s="55"/>
      <c r="K32" s="56"/>
      <c r="L32" s="55"/>
      <c r="M32" s="55"/>
      <c r="N32" s="55"/>
      <c r="O32" s="55"/>
      <c r="P32" s="69">
        <f t="shared" si="22"/>
        <v>0</v>
      </c>
      <c r="Q32" s="55"/>
      <c r="R32" s="55"/>
      <c r="S32" s="55"/>
      <c r="T32" s="69">
        <f t="shared" si="44"/>
        <v>0</v>
      </c>
      <c r="U32" s="55"/>
      <c r="V32" s="55"/>
      <c r="W32" s="55"/>
      <c r="X32" s="69">
        <f t="shared" si="45"/>
        <v>0</v>
      </c>
      <c r="Y32" s="55"/>
      <c r="Z32" s="55"/>
      <c r="AA32" s="55"/>
      <c r="AB32" s="69"/>
      <c r="AC32" s="55"/>
      <c r="AD32" s="55"/>
      <c r="AE32" s="55"/>
      <c r="AF32" s="69">
        <f>AD32-AC32</f>
        <v>0</v>
      </c>
      <c r="AG32" s="187">
        <f t="shared" si="3"/>
        <v>0</v>
      </c>
      <c r="AH32" s="189">
        <f t="shared" si="3"/>
        <v>0</v>
      </c>
      <c r="AI32" s="189"/>
      <c r="AJ32" s="189">
        <f t="shared" si="25"/>
        <v>0</v>
      </c>
      <c r="AK32" s="55"/>
      <c r="AL32" s="55"/>
      <c r="AM32" s="55"/>
      <c r="AN32" s="55">
        <f t="shared" si="35"/>
        <v>0</v>
      </c>
      <c r="AO32" s="55"/>
      <c r="AP32" s="55"/>
      <c r="AQ32" s="55"/>
      <c r="AR32" s="55">
        <f t="shared" si="36"/>
        <v>0</v>
      </c>
      <c r="AS32" s="55"/>
      <c r="AT32" s="55"/>
      <c r="AU32" s="55"/>
      <c r="AV32" s="55">
        <f t="shared" si="37"/>
        <v>0</v>
      </c>
      <c r="AW32" s="55"/>
      <c r="AX32" s="55"/>
      <c r="AY32" s="55"/>
      <c r="AZ32" s="55">
        <f t="shared" si="38"/>
        <v>0</v>
      </c>
      <c r="BA32" s="187">
        <f t="shared" si="8"/>
        <v>0</v>
      </c>
      <c r="BB32" s="189">
        <f t="shared" si="8"/>
        <v>0</v>
      </c>
      <c r="BC32" s="189"/>
      <c r="BD32" s="189">
        <f t="shared" si="39"/>
        <v>0</v>
      </c>
      <c r="BE32" s="55"/>
      <c r="BF32" s="55"/>
      <c r="BG32" s="55"/>
      <c r="BH32" s="55">
        <f t="shared" si="40"/>
        <v>0</v>
      </c>
      <c r="BI32" s="55"/>
      <c r="BJ32" s="55"/>
      <c r="BK32" s="60"/>
      <c r="BL32" s="55">
        <f t="shared" si="41"/>
        <v>0</v>
      </c>
      <c r="BM32" s="55"/>
      <c r="BN32" s="55"/>
      <c r="BO32" s="55"/>
      <c r="BP32" s="55">
        <f t="shared" si="42"/>
        <v>0</v>
      </c>
      <c r="BQ32" s="55"/>
      <c r="BR32" s="55"/>
      <c r="BS32" s="55"/>
      <c r="BT32" s="69">
        <f t="shared" si="43"/>
        <v>0</v>
      </c>
      <c r="BU32" s="100"/>
      <c r="BV32" s="100"/>
      <c r="BW32" s="57"/>
      <c r="BX32" s="69"/>
      <c r="BY32" s="69"/>
      <c r="BZ32" s="69"/>
      <c r="CA32" s="69"/>
      <c r="CB32" s="69"/>
      <c r="CC32" s="69"/>
      <c r="CD32" s="69"/>
      <c r="CE32" s="69"/>
      <c r="CF32" s="69"/>
      <c r="CG32" s="187">
        <f t="shared" si="32"/>
        <v>0</v>
      </c>
      <c r="CH32" s="178">
        <f>R32+V32+Z32+AD32+BR32+BV32+F32+J32+N32+AL32+BZ32+AP32+AT32+AX32+BF32+BJ32</f>
        <v>0</v>
      </c>
      <c r="CI32" s="189" t="e">
        <f t="shared" si="13"/>
        <v>#DIV/0!</v>
      </c>
      <c r="CJ32" s="189">
        <f t="shared" si="14"/>
        <v>0</v>
      </c>
      <c r="CL32" s="89">
        <f t="shared" si="16"/>
        <v>0</v>
      </c>
      <c r="CM32" s="84">
        <f t="shared" si="17"/>
        <v>0</v>
      </c>
      <c r="CO32" s="93">
        <f t="shared" si="15"/>
        <v>0</v>
      </c>
    </row>
    <row r="33" spans="1:93" hidden="1">
      <c r="A33" s="69"/>
      <c r="B33" s="1050" t="s">
        <v>191</v>
      </c>
      <c r="C33" s="1051"/>
      <c r="D33" s="1052"/>
      <c r="E33" s="55"/>
      <c r="F33" s="55"/>
      <c r="G33" s="55"/>
      <c r="H33" s="55">
        <f t="shared" si="0"/>
        <v>0</v>
      </c>
      <c r="I33" s="55"/>
      <c r="J33" s="55"/>
      <c r="K33" s="56" t="e">
        <f>J33/I33*100</f>
        <v>#DIV/0!</v>
      </c>
      <c r="L33" s="55"/>
      <c r="M33" s="55"/>
      <c r="N33" s="55"/>
      <c r="O33" s="55"/>
      <c r="P33" s="69">
        <f>N33-M33</f>
        <v>0</v>
      </c>
      <c r="Q33" s="55"/>
      <c r="R33" s="55"/>
      <c r="S33" s="55" t="e">
        <f>R33/Q33*100</f>
        <v>#DIV/0!</v>
      </c>
      <c r="T33" s="69">
        <f t="shared" si="44"/>
        <v>0</v>
      </c>
      <c r="U33" s="55"/>
      <c r="V33" s="55"/>
      <c r="W33" s="55"/>
      <c r="X33" s="69">
        <f t="shared" si="45"/>
        <v>0</v>
      </c>
      <c r="Y33" s="55"/>
      <c r="Z33" s="55"/>
      <c r="AA33" s="55"/>
      <c r="AB33" s="69">
        <f t="shared" ref="AB33:AB46" si="46">Z33-Y33</f>
        <v>0</v>
      </c>
      <c r="AC33" s="55"/>
      <c r="AD33" s="55"/>
      <c r="AE33" s="55"/>
      <c r="AF33" s="69"/>
      <c r="AG33" s="187">
        <f t="shared" si="3"/>
        <v>0</v>
      </c>
      <c r="AH33" s="189">
        <f t="shared" si="3"/>
        <v>0</v>
      </c>
      <c r="AI33" s="189" t="e">
        <f t="shared" si="29"/>
        <v>#DIV/0!</v>
      </c>
      <c r="AJ33" s="189">
        <f t="shared" si="25"/>
        <v>0</v>
      </c>
      <c r="AK33" s="55"/>
      <c r="AL33" s="55"/>
      <c r="AM33" s="55"/>
      <c r="AN33" s="55">
        <f t="shared" si="35"/>
        <v>0</v>
      </c>
      <c r="AO33" s="55"/>
      <c r="AP33" s="55"/>
      <c r="AQ33" s="55"/>
      <c r="AR33" s="55">
        <f t="shared" si="36"/>
        <v>0</v>
      </c>
      <c r="AS33" s="55"/>
      <c r="AT33" s="55"/>
      <c r="AU33" s="55"/>
      <c r="AV33" s="55">
        <f t="shared" si="37"/>
        <v>0</v>
      </c>
      <c r="AW33" s="55"/>
      <c r="AX33" s="55"/>
      <c r="AY33" s="55"/>
      <c r="AZ33" s="55">
        <f t="shared" si="38"/>
        <v>0</v>
      </c>
      <c r="BA33" s="187">
        <f t="shared" si="8"/>
        <v>0</v>
      </c>
      <c r="BB33" s="189">
        <f t="shared" si="8"/>
        <v>0</v>
      </c>
      <c r="BC33" s="189"/>
      <c r="BD33" s="189">
        <f t="shared" si="39"/>
        <v>0</v>
      </c>
      <c r="BE33" s="55"/>
      <c r="BF33" s="55"/>
      <c r="BG33" s="55"/>
      <c r="BH33" s="55">
        <f t="shared" si="40"/>
        <v>0</v>
      </c>
      <c r="BI33" s="55"/>
      <c r="BJ33" s="55"/>
      <c r="BK33" s="60"/>
      <c r="BL33" s="55">
        <f t="shared" si="41"/>
        <v>0</v>
      </c>
      <c r="BM33" s="55"/>
      <c r="BN33" s="55"/>
      <c r="BO33" s="55"/>
      <c r="BP33" s="55">
        <f t="shared" si="42"/>
        <v>0</v>
      </c>
      <c r="BQ33" s="55"/>
      <c r="BR33" s="55"/>
      <c r="BS33" s="55"/>
      <c r="BT33" s="69">
        <f t="shared" si="43"/>
        <v>0</v>
      </c>
      <c r="BU33" s="55"/>
      <c r="BV33" s="100"/>
      <c r="BW33" s="57"/>
      <c r="BX33" s="69"/>
      <c r="BY33" s="69"/>
      <c r="BZ33" s="69"/>
      <c r="CA33" s="69"/>
      <c r="CB33" s="69"/>
      <c r="CC33" s="69"/>
      <c r="CD33" s="69"/>
      <c r="CE33" s="69"/>
      <c r="CF33" s="69"/>
      <c r="CG33" s="187">
        <f t="shared" si="32"/>
        <v>0</v>
      </c>
      <c r="CH33" s="178">
        <f>R33+V33+Z33+AD33+BR33+BV33+F33+J33+N33+AL33+BZ33+AP33+AT33+AX33+BF33</f>
        <v>0</v>
      </c>
      <c r="CI33" s="189" t="e">
        <f t="shared" si="13"/>
        <v>#DIV/0!</v>
      </c>
      <c r="CJ33" s="189">
        <f t="shared" si="14"/>
        <v>0</v>
      </c>
      <c r="CL33" s="89">
        <f t="shared" si="16"/>
        <v>0</v>
      </c>
      <c r="CM33" s="84">
        <f t="shared" si="17"/>
        <v>0</v>
      </c>
      <c r="CO33" s="93">
        <f t="shared" si="15"/>
        <v>0</v>
      </c>
    </row>
    <row r="34" spans="1:93">
      <c r="A34" s="69"/>
      <c r="B34" s="1050" t="s">
        <v>390</v>
      </c>
      <c r="C34" s="1051"/>
      <c r="D34" s="1052"/>
      <c r="E34" s="55">
        <v>10</v>
      </c>
      <c r="F34" s="55"/>
      <c r="G34" s="55"/>
      <c r="H34" s="55">
        <f t="shared" si="0"/>
        <v>-10</v>
      </c>
      <c r="I34" s="55">
        <v>15</v>
      </c>
      <c r="J34" s="55"/>
      <c r="K34" s="56"/>
      <c r="L34" s="55">
        <f>J34-I34</f>
        <v>-15</v>
      </c>
      <c r="M34" s="55">
        <v>25</v>
      </c>
      <c r="N34" s="55"/>
      <c r="O34" s="55"/>
      <c r="P34" s="69">
        <f>N34-M34</f>
        <v>-25</v>
      </c>
      <c r="Q34" s="55">
        <v>25</v>
      </c>
      <c r="R34" s="55"/>
      <c r="S34" s="55"/>
      <c r="T34" s="69">
        <f t="shared" si="44"/>
        <v>-25</v>
      </c>
      <c r="U34" s="55">
        <v>10</v>
      </c>
      <c r="V34" s="55"/>
      <c r="W34" s="55"/>
      <c r="X34" s="69">
        <f t="shared" si="45"/>
        <v>-10</v>
      </c>
      <c r="Y34" s="55">
        <v>15</v>
      </c>
      <c r="Z34" s="55"/>
      <c r="AA34" s="55"/>
      <c r="AB34" s="69">
        <f t="shared" si="46"/>
        <v>-15</v>
      </c>
      <c r="AC34" s="55">
        <v>15</v>
      </c>
      <c r="AD34" s="55"/>
      <c r="AE34" s="55"/>
      <c r="AF34" s="69">
        <f>AD34-AC34</f>
        <v>-15</v>
      </c>
      <c r="AG34" s="187">
        <f t="shared" si="3"/>
        <v>115</v>
      </c>
      <c r="AH34" s="189">
        <f t="shared" si="3"/>
        <v>0</v>
      </c>
      <c r="AI34" s="189">
        <f t="shared" si="29"/>
        <v>0</v>
      </c>
      <c r="AJ34" s="189">
        <f t="shared" si="25"/>
        <v>-115</v>
      </c>
      <c r="AK34" s="55"/>
      <c r="AL34" s="55"/>
      <c r="AM34" s="55"/>
      <c r="AN34" s="55">
        <f t="shared" si="35"/>
        <v>0</v>
      </c>
      <c r="AO34" s="55"/>
      <c r="AP34" s="55"/>
      <c r="AQ34" s="55"/>
      <c r="AR34" s="55">
        <f t="shared" si="36"/>
        <v>0</v>
      </c>
      <c r="AS34" s="55"/>
      <c r="AT34" s="55"/>
      <c r="AU34" s="55"/>
      <c r="AV34" s="55">
        <f t="shared" si="37"/>
        <v>0</v>
      </c>
      <c r="AW34" s="55"/>
      <c r="AX34" s="55"/>
      <c r="AY34" s="55"/>
      <c r="AZ34" s="55">
        <f t="shared" si="38"/>
        <v>0</v>
      </c>
      <c r="BA34" s="187">
        <f t="shared" si="8"/>
        <v>0</v>
      </c>
      <c r="BB34" s="189">
        <f t="shared" si="8"/>
        <v>0</v>
      </c>
      <c r="BC34" s="189"/>
      <c r="BD34" s="189">
        <f t="shared" si="39"/>
        <v>0</v>
      </c>
      <c r="BE34" s="55"/>
      <c r="BF34" s="55"/>
      <c r="BG34" s="55"/>
      <c r="BH34" s="55">
        <f t="shared" si="40"/>
        <v>0</v>
      </c>
      <c r="BI34" s="55"/>
      <c r="BJ34" s="55"/>
      <c r="BK34" s="60"/>
      <c r="BL34" s="55">
        <f t="shared" si="41"/>
        <v>0</v>
      </c>
      <c r="BM34" s="55"/>
      <c r="BN34" s="55"/>
      <c r="BO34" s="55"/>
      <c r="BP34" s="55">
        <f t="shared" si="42"/>
        <v>0</v>
      </c>
      <c r="BQ34" s="55"/>
      <c r="BR34" s="55"/>
      <c r="BS34" s="55"/>
      <c r="BT34" s="69">
        <f t="shared" si="43"/>
        <v>0</v>
      </c>
      <c r="BU34" s="55"/>
      <c r="BV34" s="100"/>
      <c r="BW34" s="57"/>
      <c r="BX34" s="69">
        <f t="shared" si="20"/>
        <v>0</v>
      </c>
      <c r="BY34" s="69"/>
      <c r="BZ34" s="69"/>
      <c r="CA34" s="69"/>
      <c r="CB34" s="69"/>
      <c r="CC34" s="69"/>
      <c r="CD34" s="69"/>
      <c r="CE34" s="69"/>
      <c r="CF34" s="69"/>
      <c r="CG34" s="187">
        <f t="shared" si="32"/>
        <v>115</v>
      </c>
      <c r="CH34" s="178">
        <f>R34+V34+Z34+AD34+BR34+BV34+F34+J34+N34+AL34+BZ34+AP34+AT34+AX34+BF34</f>
        <v>0</v>
      </c>
      <c r="CI34" s="189">
        <f t="shared" si="13"/>
        <v>0</v>
      </c>
      <c r="CJ34" s="189">
        <f t="shared" si="14"/>
        <v>-115</v>
      </c>
      <c r="CL34" s="89">
        <f t="shared" si="16"/>
        <v>0</v>
      </c>
      <c r="CM34" s="84">
        <f t="shared" si="17"/>
        <v>115</v>
      </c>
      <c r="CO34" s="93">
        <f t="shared" si="15"/>
        <v>0</v>
      </c>
    </row>
    <row r="35" spans="1:93">
      <c r="A35" s="69"/>
      <c r="B35" s="1050" t="s">
        <v>163</v>
      </c>
      <c r="C35" s="1051"/>
      <c r="D35" s="1052"/>
      <c r="E35" s="55"/>
      <c r="F35" s="55"/>
      <c r="G35" s="55" t="e">
        <f>F35/E35*100</f>
        <v>#DIV/0!</v>
      </c>
      <c r="H35" s="55">
        <f t="shared" si="0"/>
        <v>0</v>
      </c>
      <c r="I35" s="55"/>
      <c r="J35" s="55"/>
      <c r="K35" s="56" t="e">
        <f>J35/I35*100</f>
        <v>#DIV/0!</v>
      </c>
      <c r="L35" s="55">
        <f>J35-I35</f>
        <v>0</v>
      </c>
      <c r="M35" s="55"/>
      <c r="N35" s="55"/>
      <c r="O35" s="55"/>
      <c r="P35" s="69">
        <f t="shared" si="22"/>
        <v>0</v>
      </c>
      <c r="Q35" s="55"/>
      <c r="R35" s="55"/>
      <c r="S35" s="55" t="e">
        <f>R35/Q35*100</f>
        <v>#DIV/0!</v>
      </c>
      <c r="T35" s="69">
        <f t="shared" si="44"/>
        <v>0</v>
      </c>
      <c r="U35" s="55"/>
      <c r="V35" s="55"/>
      <c r="W35" s="55"/>
      <c r="X35" s="69">
        <f t="shared" si="45"/>
        <v>0</v>
      </c>
      <c r="Y35" s="55"/>
      <c r="Z35" s="55"/>
      <c r="AA35" s="55"/>
      <c r="AB35" s="69">
        <f t="shared" si="46"/>
        <v>0</v>
      </c>
      <c r="AC35" s="55"/>
      <c r="AD35" s="55"/>
      <c r="AE35" s="55" t="e">
        <f>AD35/AC35*100</f>
        <v>#DIV/0!</v>
      </c>
      <c r="AF35" s="69">
        <f>AD35-AC35</f>
        <v>0</v>
      </c>
      <c r="AG35" s="187">
        <f t="shared" si="3"/>
        <v>0</v>
      </c>
      <c r="AH35" s="189">
        <f t="shared" si="3"/>
        <v>0</v>
      </c>
      <c r="AI35" s="189" t="e">
        <f>AH35/AG35*100</f>
        <v>#DIV/0!</v>
      </c>
      <c r="AJ35" s="189">
        <f t="shared" si="25"/>
        <v>0</v>
      </c>
      <c r="AK35" s="55"/>
      <c r="AL35" s="55"/>
      <c r="AM35" s="55"/>
      <c r="AN35" s="55">
        <f t="shared" si="35"/>
        <v>0</v>
      </c>
      <c r="AO35" s="55"/>
      <c r="AP35" s="55"/>
      <c r="AQ35" s="55"/>
      <c r="AR35" s="55">
        <f t="shared" si="36"/>
        <v>0</v>
      </c>
      <c r="AS35" s="55"/>
      <c r="AT35" s="55"/>
      <c r="AU35" s="55"/>
      <c r="AV35" s="55">
        <f t="shared" si="37"/>
        <v>0</v>
      </c>
      <c r="AW35" s="55"/>
      <c r="AX35" s="55"/>
      <c r="AY35" s="55"/>
      <c r="AZ35" s="55">
        <f t="shared" si="38"/>
        <v>0</v>
      </c>
      <c r="BA35" s="187">
        <f t="shared" si="8"/>
        <v>0</v>
      </c>
      <c r="BB35" s="178">
        <f t="shared" si="8"/>
        <v>0</v>
      </c>
      <c r="BC35" s="189"/>
      <c r="BD35" s="189">
        <f t="shared" si="39"/>
        <v>0</v>
      </c>
      <c r="BE35" s="55"/>
      <c r="BF35" s="55"/>
      <c r="BG35" s="55"/>
      <c r="BH35" s="55">
        <f t="shared" si="40"/>
        <v>0</v>
      </c>
      <c r="BI35" s="55"/>
      <c r="BJ35" s="55"/>
      <c r="BK35" s="60" t="e">
        <f>BJ35/BI35*100</f>
        <v>#DIV/0!</v>
      </c>
      <c r="BL35" s="55">
        <f t="shared" si="41"/>
        <v>0</v>
      </c>
      <c r="BM35" s="55"/>
      <c r="BN35" s="55"/>
      <c r="BO35" s="55"/>
      <c r="BP35" s="55">
        <f t="shared" si="42"/>
        <v>0</v>
      </c>
      <c r="BQ35" s="55">
        <v>10.6</v>
      </c>
      <c r="BR35" s="55"/>
      <c r="BS35" s="56"/>
      <c r="BT35" s="69">
        <f t="shared" si="43"/>
        <v>-10.6</v>
      </c>
      <c r="BU35" s="100">
        <v>38</v>
      </c>
      <c r="BV35" s="100"/>
      <c r="BW35" s="55">
        <f>BV35/BU35*100</f>
        <v>0</v>
      </c>
      <c r="BX35" s="69">
        <f t="shared" si="20"/>
        <v>-38</v>
      </c>
      <c r="BY35" s="103">
        <v>9.5</v>
      </c>
      <c r="BZ35" s="69"/>
      <c r="CA35" s="69"/>
      <c r="CB35" s="69"/>
      <c r="CC35" s="103">
        <v>18</v>
      </c>
      <c r="CD35" s="69"/>
      <c r="CE35" s="69"/>
      <c r="CF35" s="69"/>
      <c r="CG35" s="187">
        <f t="shared" si="32"/>
        <v>58.1</v>
      </c>
      <c r="CH35" s="178">
        <f>R35+V35+Z35+AD35+BR35+BV35+F35+J35+N35+AL35+BZ35+AP35+AT35+AX35+BF35+BN35+BJ35</f>
        <v>0</v>
      </c>
      <c r="CI35" s="189">
        <f t="shared" si="13"/>
        <v>0</v>
      </c>
      <c r="CJ35" s="189">
        <f t="shared" si="14"/>
        <v>-58.1</v>
      </c>
      <c r="CL35" s="89">
        <f t="shared" si="16"/>
        <v>0</v>
      </c>
      <c r="CM35" s="84">
        <f t="shared" si="17"/>
        <v>58.1</v>
      </c>
      <c r="CO35" s="93">
        <f t="shared" si="15"/>
        <v>0</v>
      </c>
    </row>
    <row r="36" spans="1:93" hidden="1">
      <c r="A36" s="69"/>
      <c r="B36" s="1050" t="s">
        <v>215</v>
      </c>
      <c r="C36" s="1051"/>
      <c r="D36" s="1052"/>
      <c r="E36" s="55"/>
      <c r="F36" s="55"/>
      <c r="G36" s="55" t="e">
        <f t="shared" ref="G36:G46" si="47">F36/E36*100</f>
        <v>#DIV/0!</v>
      </c>
      <c r="H36" s="55">
        <f t="shared" si="0"/>
        <v>0</v>
      </c>
      <c r="I36" s="55"/>
      <c r="J36" s="55"/>
      <c r="K36" s="56"/>
      <c r="L36" s="55"/>
      <c r="M36" s="55"/>
      <c r="N36" s="55"/>
      <c r="O36" s="55"/>
      <c r="P36" s="69"/>
      <c r="Q36" s="55"/>
      <c r="R36" s="55"/>
      <c r="S36" s="55"/>
      <c r="T36" s="69"/>
      <c r="U36" s="55"/>
      <c r="V36" s="55"/>
      <c r="W36" s="55"/>
      <c r="X36" s="69">
        <f t="shared" si="45"/>
        <v>0</v>
      </c>
      <c r="Y36" s="55"/>
      <c r="Z36" s="55"/>
      <c r="AA36" s="55"/>
      <c r="AB36" s="69">
        <f t="shared" si="46"/>
        <v>0</v>
      </c>
      <c r="AC36" s="55"/>
      <c r="AD36" s="55"/>
      <c r="AE36" s="55"/>
      <c r="AF36" s="69"/>
      <c r="AG36" s="187">
        <f t="shared" si="3"/>
        <v>0</v>
      </c>
      <c r="AH36" s="189">
        <f t="shared" si="3"/>
        <v>0</v>
      </c>
      <c r="AI36" s="189" t="e">
        <f>AH36/AG36*100</f>
        <v>#DIV/0!</v>
      </c>
      <c r="AJ36" s="189">
        <f t="shared" si="25"/>
        <v>0</v>
      </c>
      <c r="AK36" s="55"/>
      <c r="AL36" s="55"/>
      <c r="AM36" s="55"/>
      <c r="AN36" s="55">
        <f t="shared" si="35"/>
        <v>0</v>
      </c>
      <c r="AO36" s="55"/>
      <c r="AP36" s="55"/>
      <c r="AQ36" s="55"/>
      <c r="AR36" s="55">
        <f t="shared" si="36"/>
        <v>0</v>
      </c>
      <c r="AS36" s="55"/>
      <c r="AT36" s="55"/>
      <c r="AU36" s="55"/>
      <c r="AV36" s="55">
        <f t="shared" si="37"/>
        <v>0</v>
      </c>
      <c r="AW36" s="55"/>
      <c r="AX36" s="55"/>
      <c r="AY36" s="55"/>
      <c r="AZ36" s="55">
        <f t="shared" si="38"/>
        <v>0</v>
      </c>
      <c r="BA36" s="187">
        <f t="shared" si="8"/>
        <v>0</v>
      </c>
      <c r="BB36" s="189">
        <f t="shared" si="8"/>
        <v>0</v>
      </c>
      <c r="BC36" s="189"/>
      <c r="BD36" s="189">
        <f t="shared" si="39"/>
        <v>0</v>
      </c>
      <c r="BE36" s="55"/>
      <c r="BF36" s="55"/>
      <c r="BG36" s="55"/>
      <c r="BH36" s="55">
        <f t="shared" si="40"/>
        <v>0</v>
      </c>
      <c r="BI36" s="55"/>
      <c r="BJ36" s="55"/>
      <c r="BK36" s="60" t="e">
        <f>BJ36/BI36*100</f>
        <v>#DIV/0!</v>
      </c>
      <c r="BL36" s="55">
        <f t="shared" si="41"/>
        <v>0</v>
      </c>
      <c r="BM36" s="55"/>
      <c r="BN36" s="55"/>
      <c r="BO36" s="55"/>
      <c r="BP36" s="55">
        <f t="shared" si="42"/>
        <v>0</v>
      </c>
      <c r="BQ36" s="55"/>
      <c r="BR36" s="55"/>
      <c r="BS36" s="55"/>
      <c r="BT36" s="69">
        <f t="shared" si="43"/>
        <v>0</v>
      </c>
      <c r="BU36" s="55"/>
      <c r="BV36" s="100"/>
      <c r="BW36" s="55"/>
      <c r="BX36" s="69"/>
      <c r="BY36" s="69"/>
      <c r="BZ36" s="69"/>
      <c r="CA36" s="69"/>
      <c r="CB36" s="69"/>
      <c r="CC36" s="69"/>
      <c r="CD36" s="69"/>
      <c r="CE36" s="69"/>
      <c r="CF36" s="69"/>
      <c r="CG36" s="187">
        <f t="shared" si="32"/>
        <v>0</v>
      </c>
      <c r="CH36" s="178">
        <f>R36+V36+Z36+AD36+BR36+BV36+F36+J36+N36+AL36+BZ36+AP36+AT36+AX36+BF36</f>
        <v>0</v>
      </c>
      <c r="CI36" s="189" t="e">
        <f t="shared" si="13"/>
        <v>#DIV/0!</v>
      </c>
      <c r="CJ36" s="189">
        <f t="shared" si="14"/>
        <v>0</v>
      </c>
      <c r="CL36" s="89">
        <f t="shared" si="16"/>
        <v>0</v>
      </c>
      <c r="CM36" s="84">
        <f t="shared" si="17"/>
        <v>0</v>
      </c>
      <c r="CO36" s="93">
        <f t="shared" si="15"/>
        <v>0</v>
      </c>
    </row>
    <row r="37" spans="1:93" hidden="1">
      <c r="A37" s="69"/>
      <c r="B37" s="1050" t="s">
        <v>164</v>
      </c>
      <c r="C37" s="1051"/>
      <c r="D37" s="1052"/>
      <c r="E37" s="55"/>
      <c r="F37" s="55"/>
      <c r="G37" s="55"/>
      <c r="H37" s="55">
        <f t="shared" si="0"/>
        <v>0</v>
      </c>
      <c r="I37" s="55"/>
      <c r="J37" s="55"/>
      <c r="K37" s="56"/>
      <c r="L37" s="55">
        <f>J37-I37</f>
        <v>0</v>
      </c>
      <c r="M37" s="55"/>
      <c r="N37" s="55"/>
      <c r="O37" s="55"/>
      <c r="P37" s="69">
        <f t="shared" si="22"/>
        <v>0</v>
      </c>
      <c r="Q37" s="55"/>
      <c r="R37" s="55"/>
      <c r="S37" s="55"/>
      <c r="T37" s="69">
        <f t="shared" si="44"/>
        <v>0</v>
      </c>
      <c r="U37" s="55"/>
      <c r="V37" s="55"/>
      <c r="W37" s="55"/>
      <c r="X37" s="69">
        <f t="shared" si="45"/>
        <v>0</v>
      </c>
      <c r="Y37" s="55"/>
      <c r="Z37" s="55"/>
      <c r="AA37" s="55"/>
      <c r="AB37" s="69">
        <f t="shared" si="46"/>
        <v>0</v>
      </c>
      <c r="AC37" s="55"/>
      <c r="AD37" s="55"/>
      <c r="AE37" s="55"/>
      <c r="AF37" s="69"/>
      <c r="AG37" s="187">
        <f t="shared" si="3"/>
        <v>0</v>
      </c>
      <c r="AH37" s="189">
        <f t="shared" si="3"/>
        <v>0</v>
      </c>
      <c r="AI37" s="189"/>
      <c r="AJ37" s="189">
        <f t="shared" si="25"/>
        <v>0</v>
      </c>
      <c r="AK37" s="55"/>
      <c r="AL37" s="55"/>
      <c r="AM37" s="55"/>
      <c r="AN37" s="55">
        <f t="shared" si="35"/>
        <v>0</v>
      </c>
      <c r="AO37" s="55"/>
      <c r="AP37" s="55"/>
      <c r="AQ37" s="55"/>
      <c r="AR37" s="55">
        <f t="shared" si="36"/>
        <v>0</v>
      </c>
      <c r="AS37" s="55"/>
      <c r="AT37" s="55"/>
      <c r="AU37" s="55"/>
      <c r="AV37" s="55">
        <f t="shared" si="37"/>
        <v>0</v>
      </c>
      <c r="AW37" s="55"/>
      <c r="AX37" s="55"/>
      <c r="AY37" s="55"/>
      <c r="AZ37" s="55">
        <f t="shared" si="38"/>
        <v>0</v>
      </c>
      <c r="BA37" s="187">
        <f t="shared" si="8"/>
        <v>0</v>
      </c>
      <c r="BB37" s="189">
        <f t="shared" si="8"/>
        <v>0</v>
      </c>
      <c r="BC37" s="189"/>
      <c r="BD37" s="189">
        <f t="shared" si="39"/>
        <v>0</v>
      </c>
      <c r="BE37" s="55"/>
      <c r="BF37" s="55"/>
      <c r="BG37" s="55"/>
      <c r="BH37" s="55">
        <f t="shared" si="40"/>
        <v>0</v>
      </c>
      <c r="BI37" s="55"/>
      <c r="BJ37" s="55"/>
      <c r="BK37" s="60"/>
      <c r="BL37" s="55">
        <f t="shared" si="41"/>
        <v>0</v>
      </c>
      <c r="BM37" s="55"/>
      <c r="BN37" s="55"/>
      <c r="BO37" s="55"/>
      <c r="BP37" s="55">
        <f t="shared" si="42"/>
        <v>0</v>
      </c>
      <c r="BQ37" s="55"/>
      <c r="BR37" s="55"/>
      <c r="BS37" s="55"/>
      <c r="BT37" s="69">
        <f t="shared" si="43"/>
        <v>0</v>
      </c>
      <c r="BU37" s="55"/>
      <c r="BV37" s="100"/>
      <c r="BW37" s="55" t="e">
        <f>BV37/BU37*100</f>
        <v>#DIV/0!</v>
      </c>
      <c r="BX37" s="69">
        <f t="shared" si="20"/>
        <v>0</v>
      </c>
      <c r="BY37" s="69"/>
      <c r="BZ37" s="69"/>
      <c r="CA37" s="69"/>
      <c r="CB37" s="69"/>
      <c r="CC37" s="69"/>
      <c r="CD37" s="69"/>
      <c r="CE37" s="69"/>
      <c r="CF37" s="69"/>
      <c r="CG37" s="187">
        <f t="shared" si="32"/>
        <v>0</v>
      </c>
      <c r="CH37" s="178">
        <f>R37+V37+Z37+AD37+BR37+BV37+F37+J37+N37+AL37+BZ37+AP37+AT37+AX37+BF37</f>
        <v>0</v>
      </c>
      <c r="CI37" s="189" t="e">
        <f t="shared" si="13"/>
        <v>#DIV/0!</v>
      </c>
      <c r="CJ37" s="189">
        <f t="shared" si="14"/>
        <v>0</v>
      </c>
      <c r="CL37" s="89">
        <f t="shared" si="16"/>
        <v>0</v>
      </c>
      <c r="CM37" s="84">
        <f t="shared" si="17"/>
        <v>0</v>
      </c>
      <c r="CO37" s="93">
        <f t="shared" si="15"/>
        <v>0</v>
      </c>
    </row>
    <row r="38" spans="1:93" ht="12.75" hidden="1" customHeight="1">
      <c r="A38" s="69"/>
      <c r="B38" s="927" t="s">
        <v>352</v>
      </c>
      <c r="C38" s="928"/>
      <c r="D38" s="929"/>
      <c r="E38" s="55"/>
      <c r="F38" s="55"/>
      <c r="G38" s="55"/>
      <c r="H38" s="55">
        <f t="shared" si="0"/>
        <v>0</v>
      </c>
      <c r="I38" s="55"/>
      <c r="J38" s="55"/>
      <c r="K38" s="56"/>
      <c r="L38" s="55">
        <f>J38-I38</f>
        <v>0</v>
      </c>
      <c r="M38" s="55"/>
      <c r="N38" s="55"/>
      <c r="O38" s="55"/>
      <c r="P38" s="69">
        <f t="shared" si="22"/>
        <v>0</v>
      </c>
      <c r="Q38" s="55"/>
      <c r="R38" s="55"/>
      <c r="S38" s="55"/>
      <c r="T38" s="69">
        <f t="shared" si="44"/>
        <v>0</v>
      </c>
      <c r="U38" s="55"/>
      <c r="V38" s="55"/>
      <c r="W38" s="55"/>
      <c r="X38" s="69">
        <f t="shared" si="45"/>
        <v>0</v>
      </c>
      <c r="Y38" s="55"/>
      <c r="Z38" s="55"/>
      <c r="AA38" s="55"/>
      <c r="AB38" s="69">
        <f t="shared" si="46"/>
        <v>0</v>
      </c>
      <c r="AC38" s="55"/>
      <c r="AD38" s="55"/>
      <c r="AE38" s="55"/>
      <c r="AF38" s="69"/>
      <c r="AG38" s="187">
        <f t="shared" si="3"/>
        <v>0</v>
      </c>
      <c r="AH38" s="189">
        <f t="shared" si="3"/>
        <v>0</v>
      </c>
      <c r="AI38" s="189"/>
      <c r="AJ38" s="189">
        <f t="shared" si="25"/>
        <v>0</v>
      </c>
      <c r="AK38" s="55"/>
      <c r="AL38" s="55"/>
      <c r="AM38" s="55"/>
      <c r="AN38" s="55">
        <f t="shared" si="35"/>
        <v>0</v>
      </c>
      <c r="AO38" s="55"/>
      <c r="AP38" s="55"/>
      <c r="AQ38" s="55"/>
      <c r="AR38" s="55">
        <f t="shared" si="36"/>
        <v>0</v>
      </c>
      <c r="AS38" s="55"/>
      <c r="AT38" s="55"/>
      <c r="AU38" s="55"/>
      <c r="AV38" s="55">
        <f t="shared" si="37"/>
        <v>0</v>
      </c>
      <c r="AW38" s="55"/>
      <c r="AX38" s="55"/>
      <c r="AY38" s="55"/>
      <c r="AZ38" s="55">
        <f t="shared" si="38"/>
        <v>0</v>
      </c>
      <c r="BA38" s="187">
        <f t="shared" si="8"/>
        <v>0</v>
      </c>
      <c r="BB38" s="189">
        <f t="shared" si="8"/>
        <v>0</v>
      </c>
      <c r="BC38" s="189"/>
      <c r="BD38" s="189">
        <f t="shared" si="39"/>
        <v>0</v>
      </c>
      <c r="BE38" s="55"/>
      <c r="BF38" s="55"/>
      <c r="BG38" s="55"/>
      <c r="BH38" s="55">
        <f t="shared" si="40"/>
        <v>0</v>
      </c>
      <c r="BI38" s="55"/>
      <c r="BJ38" s="55"/>
      <c r="BK38" s="60"/>
      <c r="BL38" s="55">
        <f t="shared" si="41"/>
        <v>0</v>
      </c>
      <c r="BM38" s="55"/>
      <c r="BN38" s="55"/>
      <c r="BO38" s="55"/>
      <c r="BP38" s="55">
        <f t="shared" si="42"/>
        <v>0</v>
      </c>
      <c r="BQ38" s="55"/>
      <c r="BR38" s="55"/>
      <c r="BS38" s="55"/>
      <c r="BT38" s="69">
        <f t="shared" si="43"/>
        <v>0</v>
      </c>
      <c r="BU38" s="55"/>
      <c r="BV38" s="100"/>
      <c r="BW38" s="55"/>
      <c r="BX38" s="69">
        <f t="shared" si="20"/>
        <v>0</v>
      </c>
      <c r="BY38" s="69"/>
      <c r="BZ38" s="69"/>
      <c r="CA38" s="69"/>
      <c r="CB38" s="69"/>
      <c r="CC38" s="69"/>
      <c r="CD38" s="69"/>
      <c r="CE38" s="69"/>
      <c r="CF38" s="69"/>
      <c r="CG38" s="187">
        <f t="shared" si="32"/>
        <v>0</v>
      </c>
      <c r="CH38" s="178">
        <f>R38+V38+Z38+AD38+BR38+BV38+F38+J38+N38+AL38+BZ38+AP38+AT38+AX38+BF38+BN38</f>
        <v>0</v>
      </c>
      <c r="CI38" s="189"/>
      <c r="CJ38" s="189">
        <f t="shared" si="14"/>
        <v>0</v>
      </c>
      <c r="CL38" s="89">
        <f t="shared" si="16"/>
        <v>0</v>
      </c>
      <c r="CM38" s="84">
        <f t="shared" si="17"/>
        <v>0</v>
      </c>
      <c r="CO38" s="93">
        <f t="shared" si="15"/>
        <v>0</v>
      </c>
    </row>
    <row r="39" spans="1:93" ht="12.75" customHeight="1">
      <c r="A39" s="69"/>
      <c r="B39" s="927" t="s">
        <v>216</v>
      </c>
      <c r="C39" s="928"/>
      <c r="D39" s="929"/>
      <c r="E39" s="55">
        <v>53</v>
      </c>
      <c r="F39" s="55"/>
      <c r="G39" s="55">
        <f t="shared" si="47"/>
        <v>0</v>
      </c>
      <c r="H39" s="55">
        <f t="shared" si="0"/>
        <v>-53</v>
      </c>
      <c r="I39" s="55">
        <v>53</v>
      </c>
      <c r="J39" s="55"/>
      <c r="K39" s="56"/>
      <c r="L39" s="55"/>
      <c r="M39" s="55">
        <v>53</v>
      </c>
      <c r="N39" s="55"/>
      <c r="O39" s="55"/>
      <c r="P39" s="69"/>
      <c r="Q39" s="55">
        <v>53</v>
      </c>
      <c r="R39" s="55"/>
      <c r="S39" s="55"/>
      <c r="T39" s="69">
        <f t="shared" si="44"/>
        <v>-53</v>
      </c>
      <c r="U39" s="55">
        <v>106</v>
      </c>
      <c r="V39" s="55"/>
      <c r="W39" s="55"/>
      <c r="X39" s="69">
        <f t="shared" si="45"/>
        <v>-106</v>
      </c>
      <c r="Y39" s="55">
        <v>53</v>
      </c>
      <c r="Z39" s="55"/>
      <c r="AA39" s="55"/>
      <c r="AB39" s="69">
        <f t="shared" si="46"/>
        <v>-53</v>
      </c>
      <c r="AC39" s="55">
        <v>53</v>
      </c>
      <c r="AD39" s="55"/>
      <c r="AE39" s="55"/>
      <c r="AF39" s="69"/>
      <c r="AG39" s="187">
        <f t="shared" si="3"/>
        <v>424</v>
      </c>
      <c r="AH39" s="189">
        <f t="shared" si="3"/>
        <v>0</v>
      </c>
      <c r="AI39" s="189"/>
      <c r="AJ39" s="189">
        <f t="shared" si="25"/>
        <v>-424</v>
      </c>
      <c r="AK39" s="55"/>
      <c r="AL39" s="55"/>
      <c r="AM39" s="55"/>
      <c r="AN39" s="55">
        <f t="shared" si="35"/>
        <v>0</v>
      </c>
      <c r="AO39" s="55"/>
      <c r="AP39" s="55"/>
      <c r="AQ39" s="55"/>
      <c r="AR39" s="55">
        <f t="shared" si="36"/>
        <v>0</v>
      </c>
      <c r="AS39" s="55"/>
      <c r="AT39" s="55"/>
      <c r="AU39" s="55"/>
      <c r="AV39" s="55">
        <f t="shared" si="37"/>
        <v>0</v>
      </c>
      <c r="AW39" s="55"/>
      <c r="AX39" s="55"/>
      <c r="AY39" s="55"/>
      <c r="AZ39" s="55">
        <f t="shared" si="38"/>
        <v>0</v>
      </c>
      <c r="BA39" s="187">
        <f t="shared" si="8"/>
        <v>0</v>
      </c>
      <c r="BB39" s="189">
        <f t="shared" si="8"/>
        <v>0</v>
      </c>
      <c r="BC39" s="189"/>
      <c r="BD39" s="189">
        <f t="shared" si="39"/>
        <v>0</v>
      </c>
      <c r="BE39" s="55"/>
      <c r="BF39" s="55"/>
      <c r="BG39" s="55"/>
      <c r="BH39" s="55">
        <f t="shared" si="40"/>
        <v>0</v>
      </c>
      <c r="BI39" s="55"/>
      <c r="BJ39" s="55"/>
      <c r="BK39" s="60"/>
      <c r="BL39" s="55">
        <f t="shared" si="41"/>
        <v>0</v>
      </c>
      <c r="BM39" s="55"/>
      <c r="BN39" s="55"/>
      <c r="BO39" s="55"/>
      <c r="BP39" s="55">
        <f t="shared" si="42"/>
        <v>0</v>
      </c>
      <c r="BQ39" s="55"/>
      <c r="BR39" s="55"/>
      <c r="BS39" s="55"/>
      <c r="BT39" s="69">
        <f t="shared" si="43"/>
        <v>0</v>
      </c>
      <c r="BU39" s="55">
        <v>32</v>
      </c>
      <c r="BV39" s="100"/>
      <c r="BW39" s="55"/>
      <c r="BX39" s="69">
        <f t="shared" si="20"/>
        <v>-32</v>
      </c>
      <c r="BY39" s="69"/>
      <c r="BZ39" s="69"/>
      <c r="CA39" s="69"/>
      <c r="CB39" s="69"/>
      <c r="CC39" s="69"/>
      <c r="CD39" s="69"/>
      <c r="CE39" s="69"/>
      <c r="CF39" s="69"/>
      <c r="CG39" s="187">
        <f t="shared" si="32"/>
        <v>456</v>
      </c>
      <c r="CH39" s="178">
        <f t="shared" ref="CH39:CH44" si="48">R39+V39+Z39+AD39+BR39+BV39+F39+J39+N39+AL39+BZ39+AP39+AT39+AX39+BF39</f>
        <v>0</v>
      </c>
      <c r="CI39" s="189">
        <f t="shared" si="13"/>
        <v>0</v>
      </c>
      <c r="CJ39" s="189">
        <f t="shared" si="14"/>
        <v>-456</v>
      </c>
      <c r="CL39" s="89">
        <f t="shared" si="16"/>
        <v>0</v>
      </c>
      <c r="CM39" s="84">
        <f t="shared" si="17"/>
        <v>456</v>
      </c>
      <c r="CO39" s="93">
        <f t="shared" si="15"/>
        <v>0</v>
      </c>
    </row>
    <row r="40" spans="1:93" ht="12.75" customHeight="1">
      <c r="A40" s="69"/>
      <c r="B40" s="927" t="s">
        <v>165</v>
      </c>
      <c r="C40" s="928"/>
      <c r="D40" s="929"/>
      <c r="E40" s="55">
        <v>25</v>
      </c>
      <c r="F40" s="55"/>
      <c r="G40" s="55">
        <f t="shared" si="47"/>
        <v>0</v>
      </c>
      <c r="H40" s="55">
        <f t="shared" si="0"/>
        <v>-25</v>
      </c>
      <c r="I40" s="55">
        <v>50</v>
      </c>
      <c r="J40" s="55"/>
      <c r="K40" s="56">
        <f>J40/I40*100</f>
        <v>0</v>
      </c>
      <c r="L40" s="55">
        <f t="shared" ref="L40:L46" si="49">J40-I40</f>
        <v>-50</v>
      </c>
      <c r="M40" s="55">
        <v>100</v>
      </c>
      <c r="N40" s="55"/>
      <c r="O40" s="55"/>
      <c r="P40" s="69"/>
      <c r="Q40" s="55">
        <v>100</v>
      </c>
      <c r="R40" s="55"/>
      <c r="S40" s="55">
        <f>R40/Q40*100</f>
        <v>0</v>
      </c>
      <c r="T40" s="69">
        <f t="shared" si="44"/>
        <v>-100</v>
      </c>
      <c r="U40" s="55">
        <v>25</v>
      </c>
      <c r="V40" s="55"/>
      <c r="W40" s="55"/>
      <c r="X40" s="69">
        <f t="shared" si="45"/>
        <v>-25</v>
      </c>
      <c r="Y40" s="55">
        <v>57</v>
      </c>
      <c r="Z40" s="55"/>
      <c r="AA40" s="55">
        <f>Z40/Y40*100</f>
        <v>0</v>
      </c>
      <c r="AB40" s="69">
        <f t="shared" si="46"/>
        <v>-57</v>
      </c>
      <c r="AC40" s="55">
        <v>50</v>
      </c>
      <c r="AD40" s="55"/>
      <c r="AE40" s="55">
        <f>AD40/AC40*100</f>
        <v>0</v>
      </c>
      <c r="AF40" s="69">
        <f>AD40-AC40</f>
        <v>-50</v>
      </c>
      <c r="AG40" s="187">
        <f t="shared" si="3"/>
        <v>407</v>
      </c>
      <c r="AH40" s="189">
        <f t="shared" si="3"/>
        <v>0</v>
      </c>
      <c r="AI40" s="189">
        <f>AH40/AG40*100</f>
        <v>0</v>
      </c>
      <c r="AJ40" s="189">
        <f t="shared" si="25"/>
        <v>-407</v>
      </c>
      <c r="AK40" s="55"/>
      <c r="AL40" s="55"/>
      <c r="AM40" s="55"/>
      <c r="AN40" s="55">
        <f t="shared" si="35"/>
        <v>0</v>
      </c>
      <c r="AO40" s="55"/>
      <c r="AP40" s="55"/>
      <c r="AQ40" s="55"/>
      <c r="AR40" s="55">
        <f t="shared" si="36"/>
        <v>0</v>
      </c>
      <c r="AS40" s="55"/>
      <c r="AT40" s="55"/>
      <c r="AU40" s="55"/>
      <c r="AV40" s="55">
        <f t="shared" si="37"/>
        <v>0</v>
      </c>
      <c r="AW40" s="55"/>
      <c r="AX40" s="55"/>
      <c r="AY40" s="55"/>
      <c r="AZ40" s="55">
        <f t="shared" si="38"/>
        <v>0</v>
      </c>
      <c r="BA40" s="187">
        <f t="shared" si="8"/>
        <v>0</v>
      </c>
      <c r="BB40" s="189">
        <f t="shared" si="8"/>
        <v>0</v>
      </c>
      <c r="BC40" s="189"/>
      <c r="BD40" s="189">
        <f t="shared" si="39"/>
        <v>0</v>
      </c>
      <c r="BE40" s="55"/>
      <c r="BF40" s="55"/>
      <c r="BG40" s="55"/>
      <c r="BH40" s="55">
        <f t="shared" si="40"/>
        <v>0</v>
      </c>
      <c r="BI40" s="55"/>
      <c r="BJ40" s="55"/>
      <c r="BK40" s="60"/>
      <c r="BL40" s="55">
        <f t="shared" si="41"/>
        <v>0</v>
      </c>
      <c r="BM40" s="55"/>
      <c r="BN40" s="55"/>
      <c r="BO40" s="55"/>
      <c r="BP40" s="55">
        <f t="shared" si="42"/>
        <v>0</v>
      </c>
      <c r="BQ40" s="55"/>
      <c r="BR40" s="55"/>
      <c r="BS40" s="55"/>
      <c r="BT40" s="69">
        <f t="shared" si="43"/>
        <v>0</v>
      </c>
      <c r="BU40" s="55"/>
      <c r="BV40" s="100"/>
      <c r="BW40" s="55"/>
      <c r="BX40" s="69">
        <f t="shared" si="20"/>
        <v>0</v>
      </c>
      <c r="BY40" s="69"/>
      <c r="BZ40" s="69"/>
      <c r="CA40" s="69"/>
      <c r="CB40" s="69"/>
      <c r="CC40" s="69"/>
      <c r="CD40" s="69"/>
      <c r="CE40" s="69"/>
      <c r="CF40" s="69"/>
      <c r="CG40" s="187">
        <f t="shared" si="32"/>
        <v>407</v>
      </c>
      <c r="CH40" s="178">
        <f t="shared" si="48"/>
        <v>0</v>
      </c>
      <c r="CI40" s="189">
        <f t="shared" si="13"/>
        <v>0</v>
      </c>
      <c r="CJ40" s="189">
        <f t="shared" si="14"/>
        <v>-407</v>
      </c>
      <c r="CL40" s="89">
        <f t="shared" si="16"/>
        <v>0</v>
      </c>
      <c r="CM40" s="84">
        <f t="shared" si="17"/>
        <v>407</v>
      </c>
      <c r="CO40" s="93">
        <f t="shared" si="15"/>
        <v>0</v>
      </c>
    </row>
    <row r="41" spans="1:93" hidden="1">
      <c r="A41" s="69"/>
      <c r="B41" s="927" t="s">
        <v>409</v>
      </c>
      <c r="C41" s="928"/>
      <c r="D41" s="929"/>
      <c r="E41" s="55"/>
      <c r="F41" s="55"/>
      <c r="G41" s="55" t="e">
        <f t="shared" si="47"/>
        <v>#DIV/0!</v>
      </c>
      <c r="H41" s="55">
        <f>F41-E41</f>
        <v>0</v>
      </c>
      <c r="I41" s="55"/>
      <c r="J41" s="55"/>
      <c r="K41" s="56"/>
      <c r="L41" s="55">
        <f t="shared" si="49"/>
        <v>0</v>
      </c>
      <c r="M41" s="55"/>
      <c r="N41" s="55"/>
      <c r="O41" s="55"/>
      <c r="P41" s="69">
        <f t="shared" ref="P41:P46" si="50">N41-M41</f>
        <v>0</v>
      </c>
      <c r="Q41" s="55"/>
      <c r="R41" s="55"/>
      <c r="S41" s="55"/>
      <c r="T41" s="69">
        <f>R41-Q41</f>
        <v>0</v>
      </c>
      <c r="U41" s="55"/>
      <c r="V41" s="55"/>
      <c r="W41" s="55"/>
      <c r="X41" s="69">
        <f>V41-U41</f>
        <v>0</v>
      </c>
      <c r="Y41" s="55"/>
      <c r="Z41" s="55"/>
      <c r="AA41" s="55"/>
      <c r="AB41" s="69">
        <f t="shared" si="46"/>
        <v>0</v>
      </c>
      <c r="AC41" s="55"/>
      <c r="AD41" s="55"/>
      <c r="AE41" s="55"/>
      <c r="AF41" s="69">
        <f>AD41-AC41</f>
        <v>0</v>
      </c>
      <c r="AG41" s="187">
        <f>E41+I41+M41+Q41+U41+Y41+AC41</f>
        <v>0</v>
      </c>
      <c r="AH41" s="189">
        <f>F41+J41+N41+R41+V41+Z41+AD41</f>
        <v>0</v>
      </c>
      <c r="AI41" s="189"/>
      <c r="AJ41" s="189">
        <f t="shared" si="25"/>
        <v>0</v>
      </c>
      <c r="AK41" s="55"/>
      <c r="AL41" s="55"/>
      <c r="AM41" s="55"/>
      <c r="AN41" s="55">
        <f>AL41-AK41</f>
        <v>0</v>
      </c>
      <c r="AO41" s="55"/>
      <c r="AP41" s="55"/>
      <c r="AQ41" s="55"/>
      <c r="AR41" s="55">
        <f>AP41-AO41</f>
        <v>0</v>
      </c>
      <c r="AS41" s="55"/>
      <c r="AT41" s="55"/>
      <c r="AU41" s="55"/>
      <c r="AV41" s="55">
        <f>AT41-AS41</f>
        <v>0</v>
      </c>
      <c r="AW41" s="55"/>
      <c r="AX41" s="55"/>
      <c r="AY41" s="55"/>
      <c r="AZ41" s="55">
        <f>AX41-AW41</f>
        <v>0</v>
      </c>
      <c r="BA41" s="187">
        <f>AK41+AO41+AS41+AW41</f>
        <v>0</v>
      </c>
      <c r="BB41" s="189">
        <f>AL41+AP41+AT41+AX41</f>
        <v>0</v>
      </c>
      <c r="BC41" s="189"/>
      <c r="BD41" s="189">
        <f>BB41-BA41</f>
        <v>0</v>
      </c>
      <c r="BE41" s="55"/>
      <c r="BF41" s="55"/>
      <c r="BG41" s="55"/>
      <c r="BH41" s="55">
        <f>BF41-BE41</f>
        <v>0</v>
      </c>
      <c r="BI41" s="55"/>
      <c r="BJ41" s="55"/>
      <c r="BK41" s="60"/>
      <c r="BL41" s="55">
        <f>BJ41-BI41</f>
        <v>0</v>
      </c>
      <c r="BM41" s="55"/>
      <c r="BN41" s="55"/>
      <c r="BO41" s="55"/>
      <c r="BP41" s="55">
        <f>BN41-BM41</f>
        <v>0</v>
      </c>
      <c r="BQ41" s="55"/>
      <c r="BR41" s="55"/>
      <c r="BS41" s="55"/>
      <c r="BT41" s="69">
        <f>BR41-BQ41</f>
        <v>0</v>
      </c>
      <c r="BU41" s="55"/>
      <c r="BV41" s="100"/>
      <c r="BW41" s="57"/>
      <c r="BX41" s="69">
        <f t="shared" si="20"/>
        <v>0</v>
      </c>
      <c r="BY41" s="69"/>
      <c r="BZ41" s="69"/>
      <c r="CA41" s="69"/>
      <c r="CB41" s="69"/>
      <c r="CC41" s="69"/>
      <c r="CD41" s="69"/>
      <c r="CE41" s="69"/>
      <c r="CF41" s="69"/>
      <c r="CG41" s="187">
        <f>AG41+BA41+BE41+BI41+BM41+BQ41+BU41+BY41</f>
        <v>0</v>
      </c>
      <c r="CH41" s="178">
        <f t="shared" si="48"/>
        <v>0</v>
      </c>
      <c r="CI41" s="189"/>
      <c r="CJ41" s="189">
        <f>CH41-CG41</f>
        <v>0</v>
      </c>
      <c r="CL41" s="89">
        <f>F41+J41+N41+R41+V41+Z41+AD41+AL41+AP41+AT41+AX41+BF41+BJ41+BN41+BR41+BV41+BZ41</f>
        <v>0</v>
      </c>
      <c r="CM41" s="84">
        <f>E41+I41+M41+Q41+U41+Y41+AC41+AG41+AK41+AO41+AS41+AW41+BE41+BI41+BM41+BQ41+BU41+BY41-AG41</f>
        <v>0</v>
      </c>
      <c r="CO41" s="93">
        <f t="shared" si="15"/>
        <v>0</v>
      </c>
    </row>
    <row r="42" spans="1:93">
      <c r="A42" s="69"/>
      <c r="B42" s="927" t="s">
        <v>523</v>
      </c>
      <c r="C42" s="928"/>
      <c r="D42" s="929"/>
      <c r="E42" s="55"/>
      <c r="F42" s="55"/>
      <c r="G42" s="55" t="e">
        <f t="shared" si="47"/>
        <v>#DIV/0!</v>
      </c>
      <c r="H42" s="55">
        <f>F42-E42</f>
        <v>0</v>
      </c>
      <c r="I42" s="55"/>
      <c r="J42" s="55"/>
      <c r="K42" s="56"/>
      <c r="L42" s="55">
        <f t="shared" si="49"/>
        <v>0</v>
      </c>
      <c r="M42" s="55"/>
      <c r="N42" s="55"/>
      <c r="O42" s="55"/>
      <c r="P42" s="69">
        <f t="shared" si="50"/>
        <v>0</v>
      </c>
      <c r="Q42" s="55"/>
      <c r="R42" s="55"/>
      <c r="S42" s="55"/>
      <c r="T42" s="69">
        <f>R42-Q42</f>
        <v>0</v>
      </c>
      <c r="U42" s="55"/>
      <c r="V42" s="55"/>
      <c r="W42" s="55"/>
      <c r="X42" s="69">
        <f>V42-U42</f>
        <v>0</v>
      </c>
      <c r="Y42" s="55"/>
      <c r="Z42" s="55"/>
      <c r="AA42" s="55"/>
      <c r="AB42" s="69">
        <f t="shared" si="46"/>
        <v>0</v>
      </c>
      <c r="AC42" s="55"/>
      <c r="AD42" s="55"/>
      <c r="AE42" s="55"/>
      <c r="AF42" s="69">
        <f>AD42-AC42</f>
        <v>0</v>
      </c>
      <c r="AG42" s="187">
        <f>E42+I42+M42+Q42+U42+Y42+AC42</f>
        <v>0</v>
      </c>
      <c r="AH42" s="189">
        <f>F42+J42+N42+R42+V42+Z42+AD42</f>
        <v>0</v>
      </c>
      <c r="AI42" s="189"/>
      <c r="AJ42" s="189">
        <f t="shared" si="25"/>
        <v>0</v>
      </c>
      <c r="AK42" s="55"/>
      <c r="AL42" s="55"/>
      <c r="AM42" s="55"/>
      <c r="AN42" s="55">
        <f>AL42-AK42</f>
        <v>0</v>
      </c>
      <c r="AO42" s="55"/>
      <c r="AP42" s="55"/>
      <c r="AQ42" s="55"/>
      <c r="AR42" s="55">
        <f>AP42-AO42</f>
        <v>0</v>
      </c>
      <c r="AS42" s="55"/>
      <c r="AT42" s="55"/>
      <c r="AU42" s="55"/>
      <c r="AV42" s="55">
        <f>AT42-AS42</f>
        <v>0</v>
      </c>
      <c r="AW42" s="55"/>
      <c r="AX42" s="55"/>
      <c r="AY42" s="55"/>
      <c r="AZ42" s="55">
        <f>AX42-AW42</f>
        <v>0</v>
      </c>
      <c r="BA42" s="187">
        <f>AK42+AO42+AS42+AW42</f>
        <v>0</v>
      </c>
      <c r="BB42" s="189">
        <f>AL42+AP42+AT42+AX42</f>
        <v>0</v>
      </c>
      <c r="BC42" s="189"/>
      <c r="BD42" s="189">
        <f>BB42-BA42</f>
        <v>0</v>
      </c>
      <c r="BE42" s="55"/>
      <c r="BF42" s="55"/>
      <c r="BG42" s="55"/>
      <c r="BH42" s="55">
        <f>BF42-BE42</f>
        <v>0</v>
      </c>
      <c r="BI42" s="55"/>
      <c r="BJ42" s="55"/>
      <c r="BK42" s="60"/>
      <c r="BL42" s="55">
        <f>BJ42-BI42</f>
        <v>0</v>
      </c>
      <c r="BM42" s="55"/>
      <c r="BN42" s="55"/>
      <c r="BO42" s="55"/>
      <c r="BP42" s="55">
        <f>BN42-BM42</f>
        <v>0</v>
      </c>
      <c r="BQ42" s="55"/>
      <c r="BR42" s="55"/>
      <c r="BS42" s="55"/>
      <c r="BT42" s="69">
        <f>BR42-BQ42</f>
        <v>0</v>
      </c>
      <c r="BU42" s="55">
        <v>247</v>
      </c>
      <c r="BV42" s="100"/>
      <c r="BW42" s="57"/>
      <c r="BX42" s="69">
        <f t="shared" si="20"/>
        <v>-247</v>
      </c>
      <c r="BY42" s="69"/>
      <c r="BZ42" s="69"/>
      <c r="CA42" s="69"/>
      <c r="CB42" s="69"/>
      <c r="CC42" s="69"/>
      <c r="CD42" s="69"/>
      <c r="CE42" s="69"/>
      <c r="CF42" s="69"/>
      <c r="CG42" s="187">
        <f>AG42+BA42+BE42+BI42+BM42+BQ42+BU42+BY42</f>
        <v>247</v>
      </c>
      <c r="CH42" s="178">
        <f t="shared" si="48"/>
        <v>0</v>
      </c>
      <c r="CI42" s="189"/>
      <c r="CJ42" s="189">
        <f>CH42-CG42</f>
        <v>-247</v>
      </c>
      <c r="CL42" s="89">
        <f>F42+J42+N42+R42+V42+Z42+AD42+AL42+AP42+AT42+AX42+BF42+BJ42+BN42+BR42+BV42+BZ42</f>
        <v>0</v>
      </c>
      <c r="CM42" s="84">
        <f>E42+I42+M42+Q42+U42+Y42+AC42+AG42+AK42+AO42+AS42+AW42+BE42+BI42+BM42+BQ42+BU42+BY42-AG42</f>
        <v>247</v>
      </c>
      <c r="CO42" s="93">
        <f t="shared" si="15"/>
        <v>0</v>
      </c>
    </row>
    <row r="43" spans="1:93" ht="12.75" customHeight="1">
      <c r="A43" s="69"/>
      <c r="B43" s="927" t="s">
        <v>483</v>
      </c>
      <c r="C43" s="928"/>
      <c r="D43" s="929"/>
      <c r="E43" s="55"/>
      <c r="F43" s="55"/>
      <c r="G43" s="55"/>
      <c r="H43" s="55">
        <f t="shared" si="0"/>
        <v>0</v>
      </c>
      <c r="I43" s="55"/>
      <c r="J43" s="55"/>
      <c r="K43" s="56"/>
      <c r="L43" s="55">
        <f t="shared" si="49"/>
        <v>0</v>
      </c>
      <c r="M43" s="55"/>
      <c r="N43" s="55"/>
      <c r="O43" s="55"/>
      <c r="P43" s="55">
        <f t="shared" si="50"/>
        <v>0</v>
      </c>
      <c r="Q43" s="55"/>
      <c r="R43" s="55"/>
      <c r="S43" s="55" t="e">
        <f>R43/Q43*100</f>
        <v>#DIV/0!</v>
      </c>
      <c r="T43" s="69">
        <f t="shared" si="44"/>
        <v>0</v>
      </c>
      <c r="U43" s="55"/>
      <c r="V43" s="55"/>
      <c r="W43" s="55"/>
      <c r="X43" s="69">
        <f t="shared" si="45"/>
        <v>0</v>
      </c>
      <c r="Y43" s="55"/>
      <c r="Z43" s="55"/>
      <c r="AA43" s="55"/>
      <c r="AB43" s="69">
        <f t="shared" si="46"/>
        <v>0</v>
      </c>
      <c r="AC43" s="55"/>
      <c r="AD43" s="55"/>
      <c r="AE43" s="55"/>
      <c r="AF43" s="69"/>
      <c r="AG43" s="187">
        <f t="shared" si="3"/>
        <v>0</v>
      </c>
      <c r="AH43" s="189">
        <f t="shared" si="3"/>
        <v>0</v>
      </c>
      <c r="AI43" s="189" t="e">
        <f>AH43/AG43*100</f>
        <v>#DIV/0!</v>
      </c>
      <c r="AJ43" s="189">
        <f t="shared" si="25"/>
        <v>0</v>
      </c>
      <c r="AK43" s="55"/>
      <c r="AL43" s="55"/>
      <c r="AM43" s="55"/>
      <c r="AN43" s="55">
        <f t="shared" si="35"/>
        <v>0</v>
      </c>
      <c r="AO43" s="55"/>
      <c r="AP43" s="55"/>
      <c r="AQ43" s="55"/>
      <c r="AR43" s="55">
        <f t="shared" si="36"/>
        <v>0</v>
      </c>
      <c r="AS43" s="55"/>
      <c r="AT43" s="55"/>
      <c r="AU43" s="55"/>
      <c r="AV43" s="55">
        <f t="shared" si="37"/>
        <v>0</v>
      </c>
      <c r="AW43" s="55"/>
      <c r="AX43" s="55"/>
      <c r="AY43" s="55"/>
      <c r="AZ43" s="55">
        <f t="shared" si="38"/>
        <v>0</v>
      </c>
      <c r="BA43" s="187">
        <f t="shared" si="8"/>
        <v>0</v>
      </c>
      <c r="BB43" s="189">
        <f t="shared" si="8"/>
        <v>0</v>
      </c>
      <c r="BC43" s="189"/>
      <c r="BD43" s="189">
        <f t="shared" si="39"/>
        <v>0</v>
      </c>
      <c r="BE43" s="55"/>
      <c r="BF43" s="55"/>
      <c r="BG43" s="55"/>
      <c r="BH43" s="55">
        <f t="shared" si="40"/>
        <v>0</v>
      </c>
      <c r="BI43" s="55"/>
      <c r="BJ43" s="55"/>
      <c r="BK43" s="55"/>
      <c r="BL43" s="55">
        <f t="shared" si="41"/>
        <v>0</v>
      </c>
      <c r="BM43" s="55"/>
      <c r="BN43" s="55"/>
      <c r="BO43" s="55"/>
      <c r="BP43" s="55">
        <f t="shared" si="42"/>
        <v>0</v>
      </c>
      <c r="BQ43" s="55"/>
      <c r="BR43" s="55"/>
      <c r="BS43" s="55"/>
      <c r="BT43" s="69"/>
      <c r="BU43" s="55"/>
      <c r="BV43" s="100"/>
      <c r="BW43" s="55"/>
      <c r="BX43" s="69">
        <f t="shared" si="20"/>
        <v>0</v>
      </c>
      <c r="BY43" s="69"/>
      <c r="BZ43" s="69"/>
      <c r="CA43" s="69"/>
      <c r="CB43" s="69"/>
      <c r="CC43" s="69">
        <v>35.244999999999997</v>
      </c>
      <c r="CD43" s="69"/>
      <c r="CE43" s="69"/>
      <c r="CF43" s="69"/>
      <c r="CG43" s="187">
        <f t="shared" si="32"/>
        <v>0</v>
      </c>
      <c r="CH43" s="178">
        <f t="shared" si="48"/>
        <v>0</v>
      </c>
      <c r="CI43" s="189" t="e">
        <f t="shared" si="13"/>
        <v>#DIV/0!</v>
      </c>
      <c r="CJ43" s="189">
        <f t="shared" si="14"/>
        <v>0</v>
      </c>
      <c r="CL43" s="89">
        <f t="shared" si="16"/>
        <v>0</v>
      </c>
      <c r="CM43" s="84">
        <f t="shared" si="17"/>
        <v>0</v>
      </c>
      <c r="CO43" s="93">
        <f t="shared" si="15"/>
        <v>0</v>
      </c>
    </row>
    <row r="44" spans="1:93" hidden="1">
      <c r="A44" s="69"/>
      <c r="B44" s="927" t="s">
        <v>213</v>
      </c>
      <c r="C44" s="928"/>
      <c r="D44" s="929"/>
      <c r="E44" s="55"/>
      <c r="F44" s="55"/>
      <c r="G44" s="55" t="e">
        <f t="shared" si="47"/>
        <v>#DIV/0!</v>
      </c>
      <c r="H44" s="55">
        <f t="shared" si="0"/>
        <v>0</v>
      </c>
      <c r="I44" s="55"/>
      <c r="J44" s="55"/>
      <c r="K44" s="56"/>
      <c r="L44" s="55">
        <f t="shared" si="49"/>
        <v>0</v>
      </c>
      <c r="M44" s="55"/>
      <c r="N44" s="55"/>
      <c r="O44" s="55"/>
      <c r="P44" s="69">
        <f t="shared" si="50"/>
        <v>0</v>
      </c>
      <c r="Q44" s="55"/>
      <c r="R44" s="55"/>
      <c r="S44" s="55"/>
      <c r="T44" s="69">
        <f t="shared" si="44"/>
        <v>0</v>
      </c>
      <c r="U44" s="55"/>
      <c r="V44" s="55"/>
      <c r="W44" s="55"/>
      <c r="X44" s="69">
        <f t="shared" si="45"/>
        <v>0</v>
      </c>
      <c r="Y44" s="55"/>
      <c r="Z44" s="55"/>
      <c r="AA44" s="55"/>
      <c r="AB44" s="69">
        <f t="shared" si="46"/>
        <v>0</v>
      </c>
      <c r="AC44" s="55"/>
      <c r="AD44" s="55"/>
      <c r="AE44" s="55"/>
      <c r="AF44" s="69">
        <f>AD44-AC44</f>
        <v>0</v>
      </c>
      <c r="AG44" s="187">
        <f t="shared" si="3"/>
        <v>0</v>
      </c>
      <c r="AH44" s="189">
        <f t="shared" si="3"/>
        <v>0</v>
      </c>
      <c r="AI44" s="189"/>
      <c r="AJ44" s="189">
        <f t="shared" si="25"/>
        <v>0</v>
      </c>
      <c r="AK44" s="55"/>
      <c r="AL44" s="55"/>
      <c r="AM44" s="55"/>
      <c r="AN44" s="55">
        <f>AL44-AK44</f>
        <v>0</v>
      </c>
      <c r="AO44" s="55"/>
      <c r="AP44" s="55"/>
      <c r="AQ44" s="55"/>
      <c r="AR44" s="55">
        <f>AP44-AO44</f>
        <v>0</v>
      </c>
      <c r="AS44" s="55"/>
      <c r="AT44" s="55"/>
      <c r="AU44" s="55"/>
      <c r="AV44" s="55">
        <f>AT44-AS44</f>
        <v>0</v>
      </c>
      <c r="AW44" s="55"/>
      <c r="AX44" s="55"/>
      <c r="AY44" s="55"/>
      <c r="AZ44" s="55">
        <f>AX44-AW44</f>
        <v>0</v>
      </c>
      <c r="BA44" s="187">
        <f t="shared" si="8"/>
        <v>0</v>
      </c>
      <c r="BB44" s="189">
        <f t="shared" si="8"/>
        <v>0</v>
      </c>
      <c r="BC44" s="189"/>
      <c r="BD44" s="189">
        <f>BB44-BA44</f>
        <v>0</v>
      </c>
      <c r="BE44" s="55"/>
      <c r="BF44" s="55"/>
      <c r="BG44" s="55"/>
      <c r="BH44" s="55">
        <f>BF44-BE44</f>
        <v>0</v>
      </c>
      <c r="BI44" s="55"/>
      <c r="BJ44" s="55"/>
      <c r="BK44" s="55"/>
      <c r="BL44" s="55">
        <f>BJ44-BI44</f>
        <v>0</v>
      </c>
      <c r="BM44" s="55"/>
      <c r="BN44" s="55"/>
      <c r="BO44" s="55"/>
      <c r="BP44" s="55">
        <f>BN44-BM44</f>
        <v>0</v>
      </c>
      <c r="BQ44" s="55"/>
      <c r="BR44" s="55"/>
      <c r="BS44" s="55"/>
      <c r="BT44" s="69">
        <f>BR44-BQ44</f>
        <v>0</v>
      </c>
      <c r="BU44" s="55"/>
      <c r="BV44" s="100"/>
      <c r="BW44" s="57"/>
      <c r="BX44" s="69">
        <f t="shared" si="20"/>
        <v>0</v>
      </c>
      <c r="BY44" s="69"/>
      <c r="BZ44" s="69"/>
      <c r="CA44" s="69"/>
      <c r="CB44" s="69"/>
      <c r="CC44" s="69"/>
      <c r="CD44" s="69"/>
      <c r="CE44" s="69"/>
      <c r="CF44" s="69"/>
      <c r="CG44" s="187">
        <f t="shared" si="32"/>
        <v>0</v>
      </c>
      <c r="CH44" s="178">
        <f t="shared" si="48"/>
        <v>0</v>
      </c>
      <c r="CI44" s="189"/>
      <c r="CJ44" s="189">
        <f t="shared" si="14"/>
        <v>0</v>
      </c>
      <c r="CL44" s="89">
        <f t="shared" si="16"/>
        <v>0</v>
      </c>
      <c r="CM44" s="84">
        <f t="shared" si="17"/>
        <v>0</v>
      </c>
      <c r="CO44" s="93">
        <f t="shared" si="15"/>
        <v>0</v>
      </c>
    </row>
    <row r="45" spans="1:93" s="88" customFormat="1" ht="13.5">
      <c r="A45" s="70">
        <v>290</v>
      </c>
      <c r="B45" s="949" t="s">
        <v>36</v>
      </c>
      <c r="C45" s="950"/>
      <c r="D45" s="951"/>
      <c r="E45" s="63">
        <f>E46+E50+E47</f>
        <v>0</v>
      </c>
      <c r="F45" s="63">
        <f>F46+F50</f>
        <v>0</v>
      </c>
      <c r="G45" s="55" t="e">
        <f t="shared" si="47"/>
        <v>#DIV/0!</v>
      </c>
      <c r="H45" s="63">
        <f t="shared" si="0"/>
        <v>0</v>
      </c>
      <c r="I45" s="63">
        <f>I46+I50</f>
        <v>0</v>
      </c>
      <c r="J45" s="63">
        <f>J46+J50</f>
        <v>0</v>
      </c>
      <c r="K45" s="63"/>
      <c r="L45" s="63">
        <f t="shared" si="49"/>
        <v>0</v>
      </c>
      <c r="M45" s="63">
        <f>M46+M50</f>
        <v>0</v>
      </c>
      <c r="N45" s="63">
        <f>N46+N50</f>
        <v>0</v>
      </c>
      <c r="O45" s="63"/>
      <c r="P45" s="70">
        <f t="shared" si="50"/>
        <v>0</v>
      </c>
      <c r="Q45" s="63">
        <f>Q46+Q50+Q47</f>
        <v>0</v>
      </c>
      <c r="R45" s="63">
        <f>R46+R50</f>
        <v>0</v>
      </c>
      <c r="S45" s="63"/>
      <c r="T45" s="63">
        <f>R45-Q45</f>
        <v>0</v>
      </c>
      <c r="U45" s="63">
        <f>U46+U50+U47</f>
        <v>0</v>
      </c>
      <c r="V45" s="63">
        <f>V46+V50</f>
        <v>0</v>
      </c>
      <c r="W45" s="70"/>
      <c r="X45" s="61">
        <f t="shared" si="45"/>
        <v>0</v>
      </c>
      <c r="Y45" s="63">
        <f>Y46+Y50+Y47</f>
        <v>0</v>
      </c>
      <c r="Z45" s="63">
        <f>Z46+Z50</f>
        <v>0</v>
      </c>
      <c r="AA45" s="63"/>
      <c r="AB45" s="70">
        <f t="shared" si="46"/>
        <v>0</v>
      </c>
      <c r="AC45" s="63">
        <f>AC46+AC50+AC47</f>
        <v>0</v>
      </c>
      <c r="AD45" s="63">
        <f>AD46+AD50</f>
        <v>0</v>
      </c>
      <c r="AE45" s="63"/>
      <c r="AF45" s="63">
        <f>AF46+AF47+AF48+AF50</f>
        <v>0</v>
      </c>
      <c r="AG45" s="187">
        <f t="shared" si="3"/>
        <v>0</v>
      </c>
      <c r="AH45" s="188">
        <f>AH46+AH47+AH48+AH50+AH49</f>
        <v>0</v>
      </c>
      <c r="AI45" s="188" t="e">
        <f>AH45/AG45*100</f>
        <v>#DIV/0!</v>
      </c>
      <c r="AJ45" s="188">
        <f t="shared" si="25"/>
        <v>0</v>
      </c>
      <c r="AK45" s="63">
        <f>AK46+AK50+AK47</f>
        <v>0</v>
      </c>
      <c r="AL45" s="63">
        <f>AL46+AL50</f>
        <v>0</v>
      </c>
      <c r="AM45" s="60"/>
      <c r="AN45" s="63">
        <f>AL45-AK45</f>
        <v>0</v>
      </c>
      <c r="AO45" s="63">
        <f>AO46+AO50</f>
        <v>0</v>
      </c>
      <c r="AP45" s="63">
        <f>AP46+AP50</f>
        <v>0</v>
      </c>
      <c r="AQ45" s="60"/>
      <c r="AR45" s="63">
        <f>AP45-AO45</f>
        <v>0</v>
      </c>
      <c r="AS45" s="63">
        <f>AS46+AS50+AS47</f>
        <v>0</v>
      </c>
      <c r="AT45" s="63">
        <f t="shared" ref="AT45:CB45" si="51">AT46+AT50+AT47</f>
        <v>0</v>
      </c>
      <c r="AU45" s="63">
        <f t="shared" si="51"/>
        <v>0</v>
      </c>
      <c r="AV45" s="63">
        <f t="shared" si="51"/>
        <v>0</v>
      </c>
      <c r="AW45" s="63">
        <f t="shared" si="51"/>
        <v>0</v>
      </c>
      <c r="AX45" s="63">
        <f t="shared" si="51"/>
        <v>0</v>
      </c>
      <c r="AY45" s="63">
        <f t="shared" si="51"/>
        <v>0</v>
      </c>
      <c r="AZ45" s="63">
        <f t="shared" si="51"/>
        <v>0</v>
      </c>
      <c r="BA45" s="187">
        <f t="shared" si="8"/>
        <v>0</v>
      </c>
      <c r="BB45" s="188">
        <f t="shared" si="51"/>
        <v>0</v>
      </c>
      <c r="BC45" s="188">
        <f t="shared" si="51"/>
        <v>0</v>
      </c>
      <c r="BD45" s="188">
        <f t="shared" si="51"/>
        <v>0</v>
      </c>
      <c r="BE45" s="63">
        <f t="shared" si="51"/>
        <v>0</v>
      </c>
      <c r="BF45" s="63">
        <f t="shared" si="51"/>
        <v>3.6999999999999998E-2</v>
      </c>
      <c r="BG45" s="63">
        <f t="shared" si="51"/>
        <v>0</v>
      </c>
      <c r="BH45" s="63">
        <f t="shared" si="51"/>
        <v>3.6999999999999998E-2</v>
      </c>
      <c r="BI45" s="63">
        <f t="shared" si="51"/>
        <v>0</v>
      </c>
      <c r="BJ45" s="63">
        <f t="shared" si="51"/>
        <v>0</v>
      </c>
      <c r="BK45" s="63">
        <f t="shared" si="51"/>
        <v>0</v>
      </c>
      <c r="BL45" s="63">
        <f t="shared" si="51"/>
        <v>0</v>
      </c>
      <c r="BM45" s="63">
        <f t="shared" si="51"/>
        <v>0</v>
      </c>
      <c r="BN45" s="63">
        <f t="shared" si="51"/>
        <v>0</v>
      </c>
      <c r="BO45" s="63">
        <f t="shared" si="51"/>
        <v>0</v>
      </c>
      <c r="BP45" s="63">
        <f t="shared" si="51"/>
        <v>0</v>
      </c>
      <c r="BQ45" s="63">
        <f t="shared" si="51"/>
        <v>8</v>
      </c>
      <c r="BR45" s="63">
        <f t="shared" si="51"/>
        <v>0</v>
      </c>
      <c r="BS45" s="63">
        <f t="shared" si="51"/>
        <v>0</v>
      </c>
      <c r="BT45" s="63">
        <f t="shared" si="51"/>
        <v>-8</v>
      </c>
      <c r="BU45" s="63">
        <f t="shared" si="51"/>
        <v>321</v>
      </c>
      <c r="BV45" s="101">
        <f>BV46+BV50+BV47+BV48</f>
        <v>0</v>
      </c>
      <c r="BW45" s="63">
        <f t="shared" si="51"/>
        <v>0</v>
      </c>
      <c r="BX45" s="63">
        <f t="shared" si="51"/>
        <v>-321</v>
      </c>
      <c r="BY45" s="63">
        <f t="shared" si="51"/>
        <v>0</v>
      </c>
      <c r="BZ45" s="101">
        <f t="shared" si="51"/>
        <v>0</v>
      </c>
      <c r="CA45" s="63">
        <f t="shared" si="51"/>
        <v>0</v>
      </c>
      <c r="CB45" s="63">
        <f t="shared" si="51"/>
        <v>0</v>
      </c>
      <c r="CC45" s="63">
        <f>CC46+CC50+CC47</f>
        <v>0</v>
      </c>
      <c r="CD45" s="101">
        <f>CD46+CD50+CD47</f>
        <v>0</v>
      </c>
      <c r="CE45" s="63">
        <f>CE46+CE50+CE47</f>
        <v>0</v>
      </c>
      <c r="CF45" s="63">
        <f>CF46+CF50+CF47</f>
        <v>0</v>
      </c>
      <c r="CG45" s="187">
        <f t="shared" si="32"/>
        <v>329</v>
      </c>
      <c r="CH45" s="196">
        <f>CH46+CH50+CH47</f>
        <v>3.6999999999999998E-2</v>
      </c>
      <c r="CI45" s="188" t="e">
        <f>CI46+CI50+CI47</f>
        <v>#DIV/0!</v>
      </c>
      <c r="CJ45" s="188">
        <f>CJ46+CJ50+CJ47</f>
        <v>-328.96300000000002</v>
      </c>
      <c r="CK45" s="63">
        <f>CK46+CK50+CK47</f>
        <v>0</v>
      </c>
      <c r="CL45" s="84">
        <f t="shared" si="16"/>
        <v>3.6999999999999998E-2</v>
      </c>
      <c r="CM45" s="84">
        <f t="shared" si="17"/>
        <v>329</v>
      </c>
      <c r="CO45" s="93">
        <f t="shared" si="15"/>
        <v>3.6999999999999998E-2</v>
      </c>
    </row>
    <row r="46" spans="1:93" hidden="1">
      <c r="A46" s="69"/>
      <c r="B46" s="952" t="s">
        <v>193</v>
      </c>
      <c r="C46" s="953"/>
      <c r="D46" s="954"/>
      <c r="E46" s="55"/>
      <c r="F46" s="55"/>
      <c r="G46" s="55" t="e">
        <f t="shared" si="47"/>
        <v>#DIV/0!</v>
      </c>
      <c r="H46" s="55">
        <f t="shared" si="0"/>
        <v>0</v>
      </c>
      <c r="I46" s="55"/>
      <c r="J46" s="55"/>
      <c r="K46" s="55"/>
      <c r="L46" s="55">
        <f t="shared" si="49"/>
        <v>0</v>
      </c>
      <c r="M46" s="55"/>
      <c r="N46" s="55"/>
      <c r="O46" s="55"/>
      <c r="P46" s="69">
        <f t="shared" si="50"/>
        <v>0</v>
      </c>
      <c r="Q46" s="55"/>
      <c r="R46" s="55"/>
      <c r="S46" s="55"/>
      <c r="T46" s="55">
        <f>R46-Q46</f>
        <v>0</v>
      </c>
      <c r="U46" s="55"/>
      <c r="V46" s="55"/>
      <c r="W46" s="69"/>
      <c r="X46" s="69"/>
      <c r="Y46" s="55"/>
      <c r="Z46" s="55"/>
      <c r="AA46" s="55"/>
      <c r="AB46" s="69">
        <f t="shared" si="46"/>
        <v>0</v>
      </c>
      <c r="AC46" s="55"/>
      <c r="AD46" s="55"/>
      <c r="AE46" s="55"/>
      <c r="AF46" s="69"/>
      <c r="AG46" s="187">
        <f t="shared" si="3"/>
        <v>0</v>
      </c>
      <c r="AH46" s="189">
        <f>F46+J46+N46+R46+V46+Z46+AD46</f>
        <v>0</v>
      </c>
      <c r="AI46" s="189"/>
      <c r="AJ46" s="189">
        <f t="shared" si="25"/>
        <v>0</v>
      </c>
      <c r="AK46" s="55"/>
      <c r="AL46" s="55"/>
      <c r="AM46" s="55"/>
      <c r="AN46" s="55">
        <f>AL46-AK46</f>
        <v>0</v>
      </c>
      <c r="AO46" s="55"/>
      <c r="AP46" s="55"/>
      <c r="AQ46" s="55"/>
      <c r="AR46" s="55">
        <f>AP46-AO46</f>
        <v>0</v>
      </c>
      <c r="AS46" s="55"/>
      <c r="AT46" s="55"/>
      <c r="AU46" s="55"/>
      <c r="AV46" s="55">
        <f>AT46-AS46</f>
        <v>0</v>
      </c>
      <c r="AW46" s="55"/>
      <c r="AX46" s="55"/>
      <c r="AY46" s="55"/>
      <c r="AZ46" s="55">
        <f>AX46-AW46</f>
        <v>0</v>
      </c>
      <c r="BA46" s="187">
        <f t="shared" si="8"/>
        <v>0</v>
      </c>
      <c r="BB46" s="189">
        <f>AL46+AP46+AT46+AX46</f>
        <v>0</v>
      </c>
      <c r="BC46" s="189"/>
      <c r="BD46" s="189">
        <f>BB46-BA46</f>
        <v>0</v>
      </c>
      <c r="BE46" s="55"/>
      <c r="BF46" s="55">
        <v>3.6999999999999998E-2</v>
      </c>
      <c r="BG46" s="55"/>
      <c r="BH46" s="55">
        <f>BF46-BE46</f>
        <v>3.6999999999999998E-2</v>
      </c>
      <c r="BI46" s="55"/>
      <c r="BJ46" s="55"/>
      <c r="BK46" s="55"/>
      <c r="BL46" s="55">
        <f>BJ46-BI46</f>
        <v>0</v>
      </c>
      <c r="BM46" s="55"/>
      <c r="BN46" s="100"/>
      <c r="BO46" s="55"/>
      <c r="BP46" s="55">
        <f>BN46-BM46</f>
        <v>0</v>
      </c>
      <c r="BQ46" s="55"/>
      <c r="BR46" s="55"/>
      <c r="BS46" s="55"/>
      <c r="BT46" s="69"/>
      <c r="BU46" s="55"/>
      <c r="BV46" s="100"/>
      <c r="BW46" s="57"/>
      <c r="BX46" s="69">
        <f t="shared" si="20"/>
        <v>0</v>
      </c>
      <c r="BY46" s="69"/>
      <c r="BZ46" s="109"/>
      <c r="CA46" s="69"/>
      <c r="CB46" s="69"/>
      <c r="CC46" s="69"/>
      <c r="CD46" s="109"/>
      <c r="CE46" s="69"/>
      <c r="CF46" s="69"/>
      <c r="CG46" s="187">
        <f t="shared" si="32"/>
        <v>0</v>
      </c>
      <c r="CH46" s="178">
        <f>R46+V46+Z46+AD46+BR46+BV46+F46+J46+N46+AL46+BZ46+AP46+AT46+AX46+BF46</f>
        <v>3.6999999999999998E-2</v>
      </c>
      <c r="CI46" s="189" t="e">
        <f t="shared" si="13"/>
        <v>#DIV/0!</v>
      </c>
      <c r="CJ46" s="189">
        <f t="shared" si="14"/>
        <v>3.6999999999999998E-2</v>
      </c>
      <c r="CL46" s="89">
        <f t="shared" si="16"/>
        <v>3.6999999999999998E-2</v>
      </c>
      <c r="CM46" s="84">
        <f t="shared" si="17"/>
        <v>0</v>
      </c>
      <c r="CO46" s="93">
        <f t="shared" si="15"/>
        <v>3.6999999999999998E-2</v>
      </c>
    </row>
    <row r="47" spans="1:93">
      <c r="A47" s="69"/>
      <c r="B47" s="927" t="s">
        <v>166</v>
      </c>
      <c r="C47" s="928"/>
      <c r="D47" s="929"/>
      <c r="E47" s="55"/>
      <c r="F47" s="55"/>
      <c r="G47" s="55"/>
      <c r="H47" s="55"/>
      <c r="I47" s="55"/>
      <c r="J47" s="55"/>
      <c r="K47" s="69"/>
      <c r="L47" s="69"/>
      <c r="M47" s="55"/>
      <c r="N47" s="55"/>
      <c r="O47" s="55"/>
      <c r="P47" s="69"/>
      <c r="Q47" s="55"/>
      <c r="R47" s="55"/>
      <c r="S47" s="55"/>
      <c r="T47" s="55">
        <f>R47-Q47</f>
        <v>0</v>
      </c>
      <c r="U47" s="55"/>
      <c r="V47" s="55"/>
      <c r="W47" s="69"/>
      <c r="X47" s="69"/>
      <c r="Y47" s="55"/>
      <c r="Z47" s="55"/>
      <c r="AA47" s="55"/>
      <c r="AB47" s="69"/>
      <c r="AC47" s="55"/>
      <c r="AD47" s="55"/>
      <c r="AE47" s="55"/>
      <c r="AF47" s="69"/>
      <c r="AG47" s="187">
        <f t="shared" si="3"/>
        <v>0</v>
      </c>
      <c r="AH47" s="189">
        <f>F47+J47+N47+R47+V47+Z47+AD47</f>
        <v>0</v>
      </c>
      <c r="AI47" s="189" t="e">
        <f>AH47/AG47*100</f>
        <v>#DIV/0!</v>
      </c>
      <c r="AJ47" s="189">
        <f t="shared" si="25"/>
        <v>0</v>
      </c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187">
        <f t="shared" si="8"/>
        <v>0</v>
      </c>
      <c r="BB47" s="189">
        <f>AL47+AP47+AT47+AX47</f>
        <v>0</v>
      </c>
      <c r="BC47" s="189"/>
      <c r="BD47" s="189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69"/>
      <c r="BU47" s="55">
        <v>21</v>
      </c>
      <c r="BV47" s="100"/>
      <c r="BW47" s="57"/>
      <c r="BX47" s="69">
        <f t="shared" si="20"/>
        <v>-21</v>
      </c>
      <c r="BY47" s="69"/>
      <c r="BZ47" s="69"/>
      <c r="CA47" s="69"/>
      <c r="CB47" s="69"/>
      <c r="CC47" s="69"/>
      <c r="CD47" s="69"/>
      <c r="CE47" s="69"/>
      <c r="CF47" s="69"/>
      <c r="CG47" s="187">
        <f t="shared" si="32"/>
        <v>21</v>
      </c>
      <c r="CH47" s="178">
        <f>R47+V47+Z47+AD47+BR47+BV47+F47+J47+N47+AL47+BZ47+AP47+AT47+AX47+BF47</f>
        <v>0</v>
      </c>
      <c r="CI47" s="189">
        <f t="shared" si="13"/>
        <v>0</v>
      </c>
      <c r="CJ47" s="189">
        <f t="shared" si="14"/>
        <v>-21</v>
      </c>
      <c r="CL47" s="89">
        <f t="shared" si="16"/>
        <v>0</v>
      </c>
      <c r="CM47" s="84">
        <f t="shared" si="17"/>
        <v>21</v>
      </c>
      <c r="CO47" s="93">
        <f t="shared" si="15"/>
        <v>0</v>
      </c>
    </row>
    <row r="48" spans="1:93" hidden="1">
      <c r="A48" s="69"/>
      <c r="B48" s="927" t="s">
        <v>167</v>
      </c>
      <c r="C48" s="928"/>
      <c r="D48" s="929"/>
      <c r="E48" s="55"/>
      <c r="F48" s="55"/>
      <c r="G48" s="55"/>
      <c r="H48" s="55"/>
      <c r="I48" s="55"/>
      <c r="J48" s="55"/>
      <c r="K48" s="69"/>
      <c r="L48" s="69"/>
      <c r="M48" s="55"/>
      <c r="N48" s="55"/>
      <c r="O48" s="55"/>
      <c r="P48" s="69"/>
      <c r="Q48" s="55"/>
      <c r="R48" s="55"/>
      <c r="S48" s="55"/>
      <c r="T48" s="69"/>
      <c r="U48" s="55"/>
      <c r="V48" s="55"/>
      <c r="W48" s="69"/>
      <c r="X48" s="69"/>
      <c r="Y48" s="55"/>
      <c r="Z48" s="55"/>
      <c r="AA48" s="55"/>
      <c r="AB48" s="69"/>
      <c r="AC48" s="55"/>
      <c r="AD48" s="55"/>
      <c r="AE48" s="55"/>
      <c r="AF48" s="69"/>
      <c r="AG48" s="187">
        <f t="shared" si="3"/>
        <v>0</v>
      </c>
      <c r="AH48" s="189">
        <f>F48+J48+N48+R48+V48+Z48+AD48</f>
        <v>0</v>
      </c>
      <c r="AI48" s="189" t="e">
        <f>AH48/AG48*100</f>
        <v>#DIV/0!</v>
      </c>
      <c r="AJ48" s="189">
        <f t="shared" si="25"/>
        <v>0</v>
      </c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187">
        <f t="shared" si="8"/>
        <v>0</v>
      </c>
      <c r="BB48" s="189">
        <f>AL48+AP48+AT48+AX48</f>
        <v>0</v>
      </c>
      <c r="BC48" s="189"/>
      <c r="BD48" s="189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69"/>
      <c r="BU48" s="55"/>
      <c r="BV48" s="100"/>
      <c r="BW48" s="57"/>
      <c r="BX48" s="69">
        <f t="shared" si="20"/>
        <v>0</v>
      </c>
      <c r="BY48" s="69"/>
      <c r="BZ48" s="69"/>
      <c r="CA48" s="69"/>
      <c r="CB48" s="69"/>
      <c r="CC48" s="69"/>
      <c r="CD48" s="69"/>
      <c r="CE48" s="69"/>
      <c r="CF48" s="69"/>
      <c r="CG48" s="187">
        <f t="shared" si="32"/>
        <v>0</v>
      </c>
      <c r="CH48" s="178">
        <f>R48+V48+Z48+AD48+BR48+BV48+F48+J48+N48+AL48+BZ48+AP48+AT48+AX48+BF48</f>
        <v>0</v>
      </c>
      <c r="CI48" s="189" t="e">
        <f t="shared" si="13"/>
        <v>#DIV/0!</v>
      </c>
      <c r="CJ48" s="189">
        <f t="shared" si="14"/>
        <v>0</v>
      </c>
      <c r="CL48" s="89">
        <f t="shared" si="16"/>
        <v>0</v>
      </c>
      <c r="CM48" s="84">
        <f t="shared" si="17"/>
        <v>0</v>
      </c>
      <c r="CO48" s="93">
        <f t="shared" si="15"/>
        <v>0</v>
      </c>
    </row>
    <row r="49" spans="1:93" hidden="1">
      <c r="A49" s="69"/>
      <c r="B49" s="927" t="s">
        <v>189</v>
      </c>
      <c r="C49" s="928"/>
      <c r="D49" s="929"/>
      <c r="E49" s="55"/>
      <c r="F49" s="55"/>
      <c r="G49" s="55"/>
      <c r="H49" s="55"/>
      <c r="I49" s="55"/>
      <c r="J49" s="55"/>
      <c r="K49" s="69"/>
      <c r="L49" s="69"/>
      <c r="M49" s="55"/>
      <c r="N49" s="55"/>
      <c r="O49" s="55"/>
      <c r="P49" s="69"/>
      <c r="Q49" s="55"/>
      <c r="R49" s="55"/>
      <c r="S49" s="55"/>
      <c r="T49" s="69"/>
      <c r="U49" s="55"/>
      <c r="V49" s="55"/>
      <c r="W49" s="69"/>
      <c r="X49" s="69"/>
      <c r="Y49" s="55"/>
      <c r="Z49" s="55"/>
      <c r="AA49" s="55"/>
      <c r="AB49" s="69"/>
      <c r="AC49" s="55"/>
      <c r="AD49" s="55"/>
      <c r="AE49" s="55"/>
      <c r="AF49" s="69"/>
      <c r="AG49" s="187">
        <f t="shared" si="3"/>
        <v>0</v>
      </c>
      <c r="AH49" s="189">
        <f>F49+J49+N49+R49+V49+Z49+AD49</f>
        <v>0</v>
      </c>
      <c r="AI49" s="189" t="e">
        <f>AH49/AG49*100</f>
        <v>#DIV/0!</v>
      </c>
      <c r="AJ49" s="189">
        <f t="shared" si="25"/>
        <v>0</v>
      </c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187">
        <f t="shared" si="8"/>
        <v>0</v>
      </c>
      <c r="BB49" s="189">
        <f>AL49+AP49+AT49+AX49</f>
        <v>0</v>
      </c>
      <c r="BC49" s="189"/>
      <c r="BD49" s="189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69"/>
      <c r="BU49" s="55"/>
      <c r="BV49" s="100"/>
      <c r="BW49" s="57"/>
      <c r="BX49" s="69"/>
      <c r="BY49" s="69"/>
      <c r="BZ49" s="69"/>
      <c r="CA49" s="69"/>
      <c r="CB49" s="69"/>
      <c r="CC49" s="69"/>
      <c r="CD49" s="69"/>
      <c r="CE49" s="69"/>
      <c r="CF49" s="69"/>
      <c r="CG49" s="187">
        <f t="shared" si="32"/>
        <v>0</v>
      </c>
      <c r="CH49" s="178">
        <f>R49+V49+Z49+AD49+BR49+BV49+F49+J49+N49+AL49+BZ49+AP49+AT49+AX49+BF49</f>
        <v>0</v>
      </c>
      <c r="CI49" s="189"/>
      <c r="CJ49" s="189">
        <f>CH49-CG49</f>
        <v>0</v>
      </c>
      <c r="CL49" s="89">
        <f t="shared" si="16"/>
        <v>0</v>
      </c>
      <c r="CM49" s="84">
        <f t="shared" si="17"/>
        <v>0</v>
      </c>
      <c r="CO49" s="93">
        <f t="shared" si="15"/>
        <v>0</v>
      </c>
    </row>
    <row r="50" spans="1:93" ht="16.5" customHeight="1">
      <c r="A50" s="69"/>
      <c r="B50" s="939" t="s">
        <v>161</v>
      </c>
      <c r="C50" s="940"/>
      <c r="D50" s="941"/>
      <c r="E50" s="55"/>
      <c r="F50" s="55"/>
      <c r="G50" s="55"/>
      <c r="H50" s="55"/>
      <c r="I50" s="55"/>
      <c r="J50" s="55"/>
      <c r="K50" s="69"/>
      <c r="L50" s="69"/>
      <c r="M50" s="55"/>
      <c r="N50" s="55"/>
      <c r="O50" s="55"/>
      <c r="P50" s="69">
        <f t="shared" si="22"/>
        <v>0</v>
      </c>
      <c r="Q50" s="55"/>
      <c r="R50" s="55"/>
      <c r="S50" s="55"/>
      <c r="T50" s="55">
        <f>R50-Q50</f>
        <v>0</v>
      </c>
      <c r="U50" s="55"/>
      <c r="V50" s="55"/>
      <c r="W50" s="69"/>
      <c r="X50" s="69">
        <f>V50-U50</f>
        <v>0</v>
      </c>
      <c r="Y50" s="55"/>
      <c r="Z50" s="55"/>
      <c r="AA50" s="55"/>
      <c r="AB50" s="69">
        <f t="shared" ref="AB50:AB65" si="52">Z50-Y50</f>
        <v>0</v>
      </c>
      <c r="AC50" s="55"/>
      <c r="AD50" s="55"/>
      <c r="AE50" s="55"/>
      <c r="AF50" s="69">
        <f>AD50-AC50</f>
        <v>0</v>
      </c>
      <c r="AG50" s="187">
        <f t="shared" si="3"/>
        <v>0</v>
      </c>
      <c r="AH50" s="189">
        <f>F50+J50+N50+R50+V50+Z50+AD50</f>
        <v>0</v>
      </c>
      <c r="AI50" s="189"/>
      <c r="AJ50" s="189">
        <f t="shared" si="25"/>
        <v>0</v>
      </c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187">
        <f t="shared" si="8"/>
        <v>0</v>
      </c>
      <c r="BB50" s="189">
        <f>AL50+AP50+AT50+AX50</f>
        <v>0</v>
      </c>
      <c r="BC50" s="189"/>
      <c r="BD50" s="189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>
        <v>8</v>
      </c>
      <c r="BR50" s="55"/>
      <c r="BS50" s="55"/>
      <c r="BT50" s="69">
        <f t="shared" ref="BT50:BT57" si="53">BR50-BQ50</f>
        <v>-8</v>
      </c>
      <c r="BU50" s="55">
        <v>300</v>
      </c>
      <c r="BV50" s="100"/>
      <c r="BW50" s="55"/>
      <c r="BX50" s="69">
        <f t="shared" si="20"/>
        <v>-300</v>
      </c>
      <c r="BY50" s="69"/>
      <c r="BZ50" s="69"/>
      <c r="CA50" s="69"/>
      <c r="CB50" s="69"/>
      <c r="CC50" s="69"/>
      <c r="CD50" s="69"/>
      <c r="CE50" s="69"/>
      <c r="CF50" s="69"/>
      <c r="CG50" s="187">
        <f t="shared" si="32"/>
        <v>308</v>
      </c>
      <c r="CH50" s="178">
        <f>R50+V50+Z50+AD50+BR50+BV50+F50+J50+N50+AL50+BZ50+AP50+AT50+AX50+BF50</f>
        <v>0</v>
      </c>
      <c r="CI50" s="189">
        <f t="shared" si="13"/>
        <v>0</v>
      </c>
      <c r="CJ50" s="189">
        <f t="shared" si="14"/>
        <v>-308</v>
      </c>
      <c r="CL50" s="89">
        <f t="shared" si="16"/>
        <v>0</v>
      </c>
      <c r="CM50" s="84">
        <f t="shared" si="17"/>
        <v>308</v>
      </c>
      <c r="CO50" s="93">
        <f t="shared" si="15"/>
        <v>0</v>
      </c>
    </row>
    <row r="51" spans="1:93" s="80" customFormat="1" ht="19.5" customHeight="1">
      <c r="A51" s="73">
        <v>300</v>
      </c>
      <c r="B51" s="1047" t="s">
        <v>168</v>
      </c>
      <c r="C51" s="1048"/>
      <c r="D51" s="1049"/>
      <c r="E51" s="60">
        <f>E52+E55</f>
        <v>1525</v>
      </c>
      <c r="F51" s="60">
        <f>F52+F55</f>
        <v>0</v>
      </c>
      <c r="G51" s="60">
        <f>F51/E51*100</f>
        <v>0</v>
      </c>
      <c r="H51" s="184">
        <f>F51-E51</f>
        <v>-1525</v>
      </c>
      <c r="I51" s="60">
        <f>I52+I55</f>
        <v>3460</v>
      </c>
      <c r="J51" s="60">
        <f>J52+J55</f>
        <v>0</v>
      </c>
      <c r="K51" s="60">
        <f>J51/I51*100</f>
        <v>0</v>
      </c>
      <c r="L51" s="81">
        <f t="shared" ref="L51:L65" si="54">J51-I51</f>
        <v>-3460</v>
      </c>
      <c r="M51" s="60">
        <f>M52+M55</f>
        <v>6915</v>
      </c>
      <c r="N51" s="60">
        <f>N52+N55</f>
        <v>0</v>
      </c>
      <c r="O51" s="60">
        <f t="shared" ref="O51:O60" si="55">N51/M51*100</f>
        <v>0</v>
      </c>
      <c r="P51" s="81">
        <f t="shared" si="22"/>
        <v>-6915</v>
      </c>
      <c r="Q51" s="60">
        <f>Q52+Q55</f>
        <v>5500</v>
      </c>
      <c r="R51" s="60">
        <f>R52+R55</f>
        <v>0</v>
      </c>
      <c r="S51" s="60">
        <f t="shared" ref="S51:S57" si="56">R51/Q51*100</f>
        <v>0</v>
      </c>
      <c r="T51" s="60">
        <f>R51-Q51</f>
        <v>-5500</v>
      </c>
      <c r="U51" s="60">
        <f>U52+U55</f>
        <v>1355</v>
      </c>
      <c r="V51" s="60">
        <f>V52+V55</f>
        <v>0</v>
      </c>
      <c r="W51" s="60">
        <f>V51/U51*100</f>
        <v>0</v>
      </c>
      <c r="X51" s="81">
        <f>V51-U51</f>
        <v>-1355</v>
      </c>
      <c r="Y51" s="60">
        <f>Y52+Y55</f>
        <v>4555</v>
      </c>
      <c r="Z51" s="60">
        <f>Z52+Z55</f>
        <v>0</v>
      </c>
      <c r="AA51" s="60">
        <f t="shared" ref="AA51:AA60" si="57">Z51/Y51*100</f>
        <v>0</v>
      </c>
      <c r="AB51" s="81">
        <f t="shared" si="52"/>
        <v>-4555</v>
      </c>
      <c r="AC51" s="60">
        <f>AC52+AC55</f>
        <v>3460</v>
      </c>
      <c r="AD51" s="60">
        <f>AD52+AD55</f>
        <v>0</v>
      </c>
      <c r="AE51" s="60">
        <f t="shared" ref="AE51:AE58" si="58">AD51/AC51*100</f>
        <v>0</v>
      </c>
      <c r="AF51" s="81">
        <f>AD51-AC51</f>
        <v>-3460</v>
      </c>
      <c r="AG51" s="193">
        <f t="shared" si="3"/>
        <v>26770</v>
      </c>
      <c r="AH51" s="193">
        <f>AH52+AH55</f>
        <v>0</v>
      </c>
      <c r="AI51" s="187">
        <f t="shared" ref="AI51:AI66" si="59">AH51/AG51*100</f>
        <v>0</v>
      </c>
      <c r="AJ51" s="191">
        <f t="shared" si="25"/>
        <v>-26770</v>
      </c>
      <c r="AK51" s="60">
        <f>AK52+AK55</f>
        <v>490</v>
      </c>
      <c r="AL51" s="60">
        <f>AL52+AL55</f>
        <v>0</v>
      </c>
      <c r="AM51" s="60">
        <f>AL51/AK51*100</f>
        <v>0</v>
      </c>
      <c r="AN51" s="184">
        <f>AL51-AK51</f>
        <v>-490</v>
      </c>
      <c r="AO51" s="60">
        <f>AO52+AO55</f>
        <v>130</v>
      </c>
      <c r="AP51" s="60">
        <f>AP52+AP55</f>
        <v>0</v>
      </c>
      <c r="AQ51" s="60">
        <f>AP51/AO51*100</f>
        <v>0</v>
      </c>
      <c r="AR51" s="184">
        <f>AP51-AO51</f>
        <v>-130</v>
      </c>
      <c r="AS51" s="60">
        <f>AS52+AS55</f>
        <v>425</v>
      </c>
      <c r="AT51" s="60">
        <f>AT52+AT55</f>
        <v>0</v>
      </c>
      <c r="AU51" s="60">
        <f t="shared" ref="AU51:AU57" si="60">AT51/AS51*100</f>
        <v>0</v>
      </c>
      <c r="AV51" s="184">
        <f t="shared" ref="AV51:AV65" si="61">AT51-AS51</f>
        <v>-425</v>
      </c>
      <c r="AW51" s="60">
        <f>AW52+AW55</f>
        <v>425</v>
      </c>
      <c r="AX51" s="60">
        <f>AX52+AX55</f>
        <v>0</v>
      </c>
      <c r="AY51" s="60">
        <f>AX51/AW51*100</f>
        <v>0</v>
      </c>
      <c r="AZ51" s="184">
        <f>AX51-AW51</f>
        <v>-425</v>
      </c>
      <c r="BA51" s="187">
        <f t="shared" si="8"/>
        <v>1470</v>
      </c>
      <c r="BB51" s="187">
        <f>BB52+BB55</f>
        <v>0</v>
      </c>
      <c r="BC51" s="187">
        <f>BB51/BA51*100</f>
        <v>0</v>
      </c>
      <c r="BD51" s="189">
        <f>BB51-BA51</f>
        <v>-1470</v>
      </c>
      <c r="BE51" s="60">
        <f>BE52+BE55</f>
        <v>40</v>
      </c>
      <c r="BF51" s="60">
        <f>BF52+BF55</f>
        <v>0</v>
      </c>
      <c r="BG51" s="60">
        <f>BF51/BE51*100</f>
        <v>0</v>
      </c>
      <c r="BH51" s="184">
        <f>BF51-BE51</f>
        <v>-40</v>
      </c>
      <c r="BI51" s="60">
        <f>BI52+BI55</f>
        <v>40</v>
      </c>
      <c r="BJ51" s="60">
        <f>BJ52+BJ55</f>
        <v>0</v>
      </c>
      <c r="BK51" s="60">
        <f>BJ51/BI51*100</f>
        <v>0</v>
      </c>
      <c r="BL51" s="184">
        <f>BJ51-BI51</f>
        <v>-40</v>
      </c>
      <c r="BM51" s="60">
        <f>BM52+BM55</f>
        <v>40</v>
      </c>
      <c r="BN51" s="60">
        <f>BN52+BN55</f>
        <v>0</v>
      </c>
      <c r="BO51" s="60">
        <f>BN51/BM51*100</f>
        <v>0</v>
      </c>
      <c r="BP51" s="184">
        <f t="shared" ref="BP51:BP65" si="62">BN51-BM51</f>
        <v>-40</v>
      </c>
      <c r="BQ51" s="60">
        <f>BQ52+BQ55</f>
        <v>33.799999999999997</v>
      </c>
      <c r="BR51" s="60">
        <f>BR52+BR55</f>
        <v>0</v>
      </c>
      <c r="BS51" s="60">
        <f t="shared" ref="BS51:BS57" si="63">BR51/BQ51*100</f>
        <v>0</v>
      </c>
      <c r="BT51" s="81">
        <f t="shared" si="53"/>
        <v>-33.799999999999997</v>
      </c>
      <c r="BU51" s="60">
        <f>BU52+BU55</f>
        <v>600</v>
      </c>
      <c r="BV51" s="43">
        <f>BV52+BV55</f>
        <v>0</v>
      </c>
      <c r="BW51" s="62">
        <f>BV51/BU51*100</f>
        <v>0</v>
      </c>
      <c r="BX51" s="61">
        <f t="shared" si="20"/>
        <v>-600</v>
      </c>
      <c r="BY51" s="60">
        <f>BY52+BY55</f>
        <v>14.5</v>
      </c>
      <c r="BZ51" s="60">
        <f>BZ52+BZ55</f>
        <v>0</v>
      </c>
      <c r="CA51" s="62">
        <f>BZ51/BY51*100</f>
        <v>0</v>
      </c>
      <c r="CB51" s="61">
        <f>BZ51-BY51</f>
        <v>-14.5</v>
      </c>
      <c r="CC51" s="60">
        <f>CC52+CC55</f>
        <v>736.24199999999996</v>
      </c>
      <c r="CD51" s="60">
        <f>CD52+CD55</f>
        <v>0</v>
      </c>
      <c r="CE51" s="62">
        <f>CD51/CC51*100</f>
        <v>0</v>
      </c>
      <c r="CF51" s="61">
        <f>CD51-CC51</f>
        <v>-736.24199999999996</v>
      </c>
      <c r="CG51" s="187">
        <f t="shared" si="32"/>
        <v>29008.3</v>
      </c>
      <c r="CH51" s="193">
        <f>CH52+CH55</f>
        <v>0</v>
      </c>
      <c r="CI51" s="187">
        <f t="shared" si="13"/>
        <v>0</v>
      </c>
      <c r="CJ51" s="187">
        <f t="shared" si="14"/>
        <v>-29008.3</v>
      </c>
      <c r="CL51" s="84">
        <f t="shared" si="16"/>
        <v>0</v>
      </c>
      <c r="CM51" s="84">
        <f t="shared" si="17"/>
        <v>29008.300000000003</v>
      </c>
      <c r="CO51" s="93">
        <f t="shared" si="15"/>
        <v>0</v>
      </c>
    </row>
    <row r="52" spans="1:93" s="92" customFormat="1">
      <c r="A52" s="74">
        <v>310</v>
      </c>
      <c r="B52" s="982" t="s">
        <v>169</v>
      </c>
      <c r="C52" s="983"/>
      <c r="D52" s="984"/>
      <c r="E52" s="65">
        <f>E53+E54</f>
        <v>150</v>
      </c>
      <c r="F52" s="65">
        <f>F53+F54</f>
        <v>0</v>
      </c>
      <c r="G52" s="65">
        <f>F52/E52*100</f>
        <v>0</v>
      </c>
      <c r="H52" s="65">
        <f>F52-E52</f>
        <v>-150</v>
      </c>
      <c r="I52" s="65">
        <f>I53+I54</f>
        <v>200</v>
      </c>
      <c r="J52" s="65">
        <f>J53+J54</f>
        <v>0</v>
      </c>
      <c r="K52" s="65"/>
      <c r="L52" s="81">
        <f t="shared" si="54"/>
        <v>-200</v>
      </c>
      <c r="M52" s="65">
        <f>M53+M54</f>
        <v>300</v>
      </c>
      <c r="N52" s="65">
        <f>N53+N54</f>
        <v>0</v>
      </c>
      <c r="O52" s="65">
        <f t="shared" si="55"/>
        <v>0</v>
      </c>
      <c r="P52" s="65">
        <f t="shared" si="22"/>
        <v>-300</v>
      </c>
      <c r="Q52" s="65">
        <f>Q53+Q54</f>
        <v>200</v>
      </c>
      <c r="R52" s="65">
        <f>R53+R54</f>
        <v>0</v>
      </c>
      <c r="S52" s="65">
        <f t="shared" si="56"/>
        <v>0</v>
      </c>
      <c r="T52" s="65">
        <f>R52-Q52</f>
        <v>-200</v>
      </c>
      <c r="U52" s="65">
        <f>U53+U54</f>
        <v>150</v>
      </c>
      <c r="V52" s="65">
        <f>V53+V54</f>
        <v>0</v>
      </c>
      <c r="W52" s="65"/>
      <c r="X52" s="65">
        <f>V52-U52</f>
        <v>-150</v>
      </c>
      <c r="Y52" s="65">
        <f>Y53+Y54</f>
        <v>200</v>
      </c>
      <c r="Z52" s="65">
        <f>Z53+Z54</f>
        <v>0</v>
      </c>
      <c r="AA52" s="184">
        <f t="shared" si="57"/>
        <v>0</v>
      </c>
      <c r="AB52" s="81">
        <f t="shared" si="52"/>
        <v>-200</v>
      </c>
      <c r="AC52" s="65">
        <f>AC53+AC54</f>
        <v>100</v>
      </c>
      <c r="AD52" s="65">
        <f>AD53+AD54</f>
        <v>0</v>
      </c>
      <c r="AE52" s="65"/>
      <c r="AF52" s="65">
        <f>AD52-AC52</f>
        <v>-100</v>
      </c>
      <c r="AG52" s="187">
        <f t="shared" si="3"/>
        <v>1300</v>
      </c>
      <c r="AH52" s="194">
        <f>AH53+AH54</f>
        <v>0</v>
      </c>
      <c r="AI52" s="194">
        <f t="shared" si="59"/>
        <v>0</v>
      </c>
      <c r="AJ52" s="195">
        <f t="shared" si="25"/>
        <v>-1300</v>
      </c>
      <c r="AK52" s="65">
        <f>AK53+AK54</f>
        <v>20</v>
      </c>
      <c r="AL52" s="65">
        <f>AL53+AL54</f>
        <v>0</v>
      </c>
      <c r="AM52" s="65">
        <f>AL52/AK52*100</f>
        <v>0</v>
      </c>
      <c r="AN52" s="65">
        <f>AL52-AK52</f>
        <v>-20</v>
      </c>
      <c r="AO52" s="65">
        <f>AO53+AO54</f>
        <v>0</v>
      </c>
      <c r="AP52" s="65">
        <f>AP53+AP54</f>
        <v>0</v>
      </c>
      <c r="AQ52" s="65"/>
      <c r="AR52" s="65">
        <f>AP52-AO52</f>
        <v>0</v>
      </c>
      <c r="AS52" s="65">
        <f>AS53+AS54</f>
        <v>0</v>
      </c>
      <c r="AT52" s="65">
        <f>AT53+AT54</f>
        <v>0</v>
      </c>
      <c r="AU52" s="65" t="e">
        <f t="shared" si="60"/>
        <v>#DIV/0!</v>
      </c>
      <c r="AV52" s="65">
        <f t="shared" si="61"/>
        <v>0</v>
      </c>
      <c r="AW52" s="65">
        <f>AW53+AW54</f>
        <v>0</v>
      </c>
      <c r="AX52" s="65">
        <f>AX53+AX54</f>
        <v>0</v>
      </c>
      <c r="AY52" s="65" t="e">
        <f>AX52/AW52*100</f>
        <v>#DIV/0!</v>
      </c>
      <c r="AZ52" s="65">
        <f>AX52-AW52</f>
        <v>0</v>
      </c>
      <c r="BA52" s="187">
        <f t="shared" si="8"/>
        <v>20</v>
      </c>
      <c r="BB52" s="194">
        <f>BB53+BB54</f>
        <v>0</v>
      </c>
      <c r="BC52" s="194">
        <f>BB52/BA52*100</f>
        <v>0</v>
      </c>
      <c r="BD52" s="194">
        <f>BB52-BA52</f>
        <v>-20</v>
      </c>
      <c r="BE52" s="65">
        <f>BE53+BE54</f>
        <v>0</v>
      </c>
      <c r="BF52" s="65">
        <f>BF53+BF54</f>
        <v>0</v>
      </c>
      <c r="BG52" s="65"/>
      <c r="BH52" s="65">
        <f>BF52-BE52</f>
        <v>0</v>
      </c>
      <c r="BI52" s="65">
        <f>BI53+BI54</f>
        <v>0</v>
      </c>
      <c r="BJ52" s="65">
        <f>BJ53+BJ54</f>
        <v>0</v>
      </c>
      <c r="BK52" s="65" t="e">
        <f>BJ52/BI52*100</f>
        <v>#DIV/0!</v>
      </c>
      <c r="BL52" s="65">
        <f>BJ52-BI52</f>
        <v>0</v>
      </c>
      <c r="BM52" s="65">
        <f>BM53+BM54</f>
        <v>0</v>
      </c>
      <c r="BN52" s="65">
        <f>BN53+BN54</f>
        <v>0</v>
      </c>
      <c r="BO52" s="65" t="e">
        <f>BN52/BM52*100</f>
        <v>#DIV/0!</v>
      </c>
      <c r="BP52" s="65">
        <f t="shared" si="62"/>
        <v>0</v>
      </c>
      <c r="BQ52" s="65">
        <f>BQ53+BQ54</f>
        <v>16</v>
      </c>
      <c r="BR52" s="65">
        <f>BR53+BR54</f>
        <v>0</v>
      </c>
      <c r="BS52" s="65"/>
      <c r="BT52" s="74">
        <f t="shared" si="53"/>
        <v>-16</v>
      </c>
      <c r="BU52" s="65">
        <f>BU53+BU54</f>
        <v>160</v>
      </c>
      <c r="BV52" s="111">
        <f>BV53+BV54</f>
        <v>0</v>
      </c>
      <c r="BW52" s="67">
        <f>BV52/BU52*100</f>
        <v>0</v>
      </c>
      <c r="BX52" s="74">
        <f t="shared" si="20"/>
        <v>-160</v>
      </c>
      <c r="BY52" s="65">
        <f>BY53+BY54</f>
        <v>8</v>
      </c>
      <c r="BZ52" s="65">
        <f>BZ53+BZ54</f>
        <v>0</v>
      </c>
      <c r="CA52" s="67">
        <f>BZ52/BY52*100</f>
        <v>0</v>
      </c>
      <c r="CB52" s="74">
        <f>BZ52-BY52</f>
        <v>-8</v>
      </c>
      <c r="CC52" s="65">
        <f>CC53+CC54</f>
        <v>123.48699999999999</v>
      </c>
      <c r="CD52" s="65">
        <f>CD53+CD54</f>
        <v>0</v>
      </c>
      <c r="CE52" s="67">
        <f>CD52/CC52*100</f>
        <v>0</v>
      </c>
      <c r="CF52" s="74">
        <f>CD52-CC52</f>
        <v>-123.48699999999999</v>
      </c>
      <c r="CG52" s="187">
        <f t="shared" si="32"/>
        <v>1504</v>
      </c>
      <c r="CH52" s="198">
        <f>CH53+CH54</f>
        <v>0</v>
      </c>
      <c r="CI52" s="194">
        <f t="shared" si="13"/>
        <v>0</v>
      </c>
      <c r="CJ52" s="194">
        <f t="shared" si="14"/>
        <v>-1504</v>
      </c>
      <c r="CL52" s="84">
        <f t="shared" si="16"/>
        <v>0</v>
      </c>
      <c r="CM52" s="84">
        <f t="shared" si="17"/>
        <v>1504</v>
      </c>
      <c r="CO52" s="93">
        <f t="shared" si="15"/>
        <v>0</v>
      </c>
    </row>
    <row r="53" spans="1:93">
      <c r="A53" s="69"/>
      <c r="B53" s="1041" t="s">
        <v>170</v>
      </c>
      <c r="C53" s="1042"/>
      <c r="D53" s="1043"/>
      <c r="E53" s="55">
        <v>150</v>
      </c>
      <c r="F53" s="55"/>
      <c r="G53" s="65">
        <f>F53/E53*100</f>
        <v>0</v>
      </c>
      <c r="H53" s="55">
        <f>F53-E53</f>
        <v>-150</v>
      </c>
      <c r="I53" s="55">
        <v>200</v>
      </c>
      <c r="J53" s="55"/>
      <c r="K53" s="55"/>
      <c r="L53" s="69">
        <f t="shared" si="54"/>
        <v>-200</v>
      </c>
      <c r="M53" s="55">
        <v>300</v>
      </c>
      <c r="N53" s="55"/>
      <c r="O53" s="56">
        <f t="shared" si="55"/>
        <v>0</v>
      </c>
      <c r="P53" s="56">
        <f t="shared" si="22"/>
        <v>-300</v>
      </c>
      <c r="Q53" s="55">
        <v>200</v>
      </c>
      <c r="R53" s="55"/>
      <c r="S53" s="55">
        <f t="shared" si="56"/>
        <v>0</v>
      </c>
      <c r="T53" s="56">
        <f>R53-Q53</f>
        <v>-200</v>
      </c>
      <c r="U53" s="55">
        <v>150</v>
      </c>
      <c r="V53" s="55"/>
      <c r="W53" s="55"/>
      <c r="X53" s="69">
        <f>V53-U53</f>
        <v>-150</v>
      </c>
      <c r="Y53" s="55">
        <v>200</v>
      </c>
      <c r="Z53" s="55"/>
      <c r="AA53" s="55">
        <f t="shared" si="57"/>
        <v>0</v>
      </c>
      <c r="AB53" s="69">
        <f t="shared" si="52"/>
        <v>-200</v>
      </c>
      <c r="AC53" s="55">
        <v>100</v>
      </c>
      <c r="AD53" s="55"/>
      <c r="AE53" s="55"/>
      <c r="AF53" s="69">
        <f>AD53-AC53</f>
        <v>-100</v>
      </c>
      <c r="AG53" s="187">
        <f t="shared" si="3"/>
        <v>1300</v>
      </c>
      <c r="AH53" s="189">
        <f>F53+J53+N53+R53+V53+Z53+AD53</f>
        <v>0</v>
      </c>
      <c r="AI53" s="194">
        <f t="shared" si="59"/>
        <v>0</v>
      </c>
      <c r="AJ53" s="191">
        <f t="shared" si="25"/>
        <v>-1300</v>
      </c>
      <c r="AK53" s="55"/>
      <c r="AL53" s="55"/>
      <c r="AM53" s="55" t="e">
        <f>AL53/AK53*100</f>
        <v>#DIV/0!</v>
      </c>
      <c r="AN53" s="55">
        <f>AL53-AK53</f>
        <v>0</v>
      </c>
      <c r="AO53" s="55"/>
      <c r="AP53" s="55"/>
      <c r="AQ53" s="55"/>
      <c r="AR53" s="55">
        <f>AP53-AO53</f>
        <v>0</v>
      </c>
      <c r="AS53" s="55"/>
      <c r="AT53" s="55"/>
      <c r="AU53" s="55" t="e">
        <f t="shared" si="60"/>
        <v>#DIV/0!</v>
      </c>
      <c r="AV53" s="55">
        <f t="shared" si="61"/>
        <v>0</v>
      </c>
      <c r="AW53" s="55"/>
      <c r="AX53" s="55"/>
      <c r="AY53" s="55" t="e">
        <f>AX53/AW53*100</f>
        <v>#DIV/0!</v>
      </c>
      <c r="AZ53" s="55">
        <f>AX53-AW53</f>
        <v>0</v>
      </c>
      <c r="BA53" s="187">
        <f t="shared" si="8"/>
        <v>0</v>
      </c>
      <c r="BB53" s="189">
        <f>AL53+AP53+AT53+AX53</f>
        <v>0</v>
      </c>
      <c r="BC53" s="189" t="e">
        <f>BB53/BA53*100</f>
        <v>#DIV/0!</v>
      </c>
      <c r="BD53" s="189">
        <f>BB53-BA53</f>
        <v>0</v>
      </c>
      <c r="BE53" s="55"/>
      <c r="BF53" s="55"/>
      <c r="BG53" s="55"/>
      <c r="BH53" s="55">
        <f>BF53-BE53</f>
        <v>0</v>
      </c>
      <c r="BI53" s="55"/>
      <c r="BJ53" s="55"/>
      <c r="BK53" s="55"/>
      <c r="BL53" s="55">
        <f>BJ53-BI53</f>
        <v>0</v>
      </c>
      <c r="BM53" s="55"/>
      <c r="BN53" s="55"/>
      <c r="BO53" s="65" t="e">
        <f>BN53/BM53*100</f>
        <v>#DIV/0!</v>
      </c>
      <c r="BP53" s="55">
        <f t="shared" si="62"/>
        <v>0</v>
      </c>
      <c r="BQ53" s="55">
        <v>16</v>
      </c>
      <c r="BR53" s="55"/>
      <c r="BS53" s="55"/>
      <c r="BT53" s="69">
        <f t="shared" si="53"/>
        <v>-16</v>
      </c>
      <c r="BU53" s="55">
        <v>100</v>
      </c>
      <c r="BV53" s="100"/>
      <c r="BW53" s="57">
        <f>BV53/BU53*100</f>
        <v>0</v>
      </c>
      <c r="BX53" s="69">
        <f t="shared" si="20"/>
        <v>-100</v>
      </c>
      <c r="BY53" s="69">
        <v>8</v>
      </c>
      <c r="BZ53" s="69"/>
      <c r="CA53" s="69"/>
      <c r="CB53" s="69"/>
      <c r="CC53" s="69">
        <v>12.487</v>
      </c>
      <c r="CD53" s="69"/>
      <c r="CE53" s="69"/>
      <c r="CF53" s="69"/>
      <c r="CG53" s="187">
        <f t="shared" si="32"/>
        <v>1424</v>
      </c>
      <c r="CH53" s="178">
        <f>R53+V53+Z53+AD53+BR53+BV53+F53+J53+N53+AL53+BZ53+AP53+AT53+AX53+BF53</f>
        <v>0</v>
      </c>
      <c r="CI53" s="189">
        <f t="shared" si="13"/>
        <v>0</v>
      </c>
      <c r="CJ53" s="189">
        <f t="shared" si="14"/>
        <v>-1424</v>
      </c>
      <c r="CK53" s="59">
        <v>60</v>
      </c>
      <c r="CL53" s="89">
        <f t="shared" si="16"/>
        <v>0</v>
      </c>
      <c r="CM53" s="84">
        <f t="shared" si="17"/>
        <v>1424</v>
      </c>
      <c r="CO53" s="93">
        <f t="shared" si="15"/>
        <v>0</v>
      </c>
    </row>
    <row r="54" spans="1:93">
      <c r="A54" s="69"/>
      <c r="B54" s="1041" t="s">
        <v>171</v>
      </c>
      <c r="C54" s="1042"/>
      <c r="D54" s="1043"/>
      <c r="E54" s="55"/>
      <c r="F54" s="55"/>
      <c r="G54" s="55"/>
      <c r="H54" s="55"/>
      <c r="I54" s="55"/>
      <c r="J54" s="55"/>
      <c r="K54" s="55"/>
      <c r="L54" s="69">
        <f t="shared" si="54"/>
        <v>0</v>
      </c>
      <c r="M54" s="55"/>
      <c r="N54" s="55"/>
      <c r="O54" s="56" t="e">
        <f t="shared" si="55"/>
        <v>#DIV/0!</v>
      </c>
      <c r="P54" s="56">
        <f t="shared" si="22"/>
        <v>0</v>
      </c>
      <c r="Q54" s="55"/>
      <c r="R54" s="55"/>
      <c r="S54" s="55"/>
      <c r="T54" s="55"/>
      <c r="U54" s="55"/>
      <c r="V54" s="55"/>
      <c r="W54" s="55"/>
      <c r="X54" s="69"/>
      <c r="Y54" s="55"/>
      <c r="Z54" s="55"/>
      <c r="AA54" s="55"/>
      <c r="AB54" s="69">
        <f t="shared" si="52"/>
        <v>0</v>
      </c>
      <c r="AC54" s="55"/>
      <c r="AD54" s="55"/>
      <c r="AE54" s="55"/>
      <c r="AF54" s="69"/>
      <c r="AG54" s="187">
        <f t="shared" si="3"/>
        <v>0</v>
      </c>
      <c r="AH54" s="189">
        <f>F54+J54+N54+R54+V54+Z54+AD54</f>
        <v>0</v>
      </c>
      <c r="AI54" s="194" t="e">
        <f t="shared" si="59"/>
        <v>#DIV/0!</v>
      </c>
      <c r="AJ54" s="191">
        <f t="shared" si="25"/>
        <v>0</v>
      </c>
      <c r="AK54" s="55">
        <v>20</v>
      </c>
      <c r="AL54" s="55"/>
      <c r="AM54" s="55"/>
      <c r="AN54" s="55"/>
      <c r="AO54" s="55"/>
      <c r="AP54" s="55"/>
      <c r="AQ54" s="55"/>
      <c r="AR54" s="55"/>
      <c r="AS54" s="55"/>
      <c r="AT54" s="55"/>
      <c r="AU54" s="55" t="e">
        <f t="shared" si="60"/>
        <v>#DIV/0!</v>
      </c>
      <c r="AV54" s="55">
        <f t="shared" si="61"/>
        <v>0</v>
      </c>
      <c r="AW54" s="55"/>
      <c r="AX54" s="55"/>
      <c r="AY54" s="55"/>
      <c r="AZ54" s="55"/>
      <c r="BA54" s="187">
        <f t="shared" si="8"/>
        <v>20</v>
      </c>
      <c r="BB54" s="189">
        <f>AL54+AP54+AT54+AX54</f>
        <v>0</v>
      </c>
      <c r="BC54" s="189"/>
      <c r="BD54" s="189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65" t="e">
        <f>BN54/BM54*100</f>
        <v>#DIV/0!</v>
      </c>
      <c r="BP54" s="55">
        <f t="shared" si="62"/>
        <v>0</v>
      </c>
      <c r="BQ54" s="55"/>
      <c r="BR54" s="55"/>
      <c r="BS54" s="53"/>
      <c r="BT54" s="69">
        <f t="shared" si="53"/>
        <v>0</v>
      </c>
      <c r="BU54" s="55">
        <v>60</v>
      </c>
      <c r="BV54" s="100"/>
      <c r="BW54" s="57"/>
      <c r="BX54" s="69"/>
      <c r="BY54" s="69"/>
      <c r="BZ54" s="69"/>
      <c r="CA54" s="69"/>
      <c r="CB54" s="69"/>
      <c r="CC54" s="69">
        <v>111</v>
      </c>
      <c r="CD54" s="69"/>
      <c r="CE54" s="69"/>
      <c r="CF54" s="69"/>
      <c r="CG54" s="187">
        <f t="shared" si="32"/>
        <v>80</v>
      </c>
      <c r="CH54" s="178">
        <f>R54+V54+Z54+AD54+BR54+BV54+F54+J54+N54+BJ54+BB54</f>
        <v>0</v>
      </c>
      <c r="CI54" s="189">
        <f>CH54/CG54*100</f>
        <v>0</v>
      </c>
      <c r="CJ54" s="189">
        <f>CH54-CG54</f>
        <v>-80</v>
      </c>
      <c r="CL54" s="89">
        <f t="shared" si="16"/>
        <v>0</v>
      </c>
      <c r="CM54" s="84">
        <f t="shared" si="17"/>
        <v>80</v>
      </c>
      <c r="CO54" s="93">
        <f t="shared" si="15"/>
        <v>0</v>
      </c>
    </row>
    <row r="55" spans="1:93" s="88" customFormat="1" ht="24.75" customHeight="1">
      <c r="A55" s="70">
        <v>340</v>
      </c>
      <c r="B55" s="1044" t="s">
        <v>107</v>
      </c>
      <c r="C55" s="1045"/>
      <c r="D55" s="1046"/>
      <c r="E55" s="101">
        <f>SUM(E56:E65)</f>
        <v>1375</v>
      </c>
      <c r="F55" s="101">
        <f>SUM(F56:F65)</f>
        <v>0</v>
      </c>
      <c r="G55" s="63">
        <f t="shared" ref="G55:G60" si="64">F55/E55*100</f>
        <v>0</v>
      </c>
      <c r="H55" s="63">
        <f>F55-E55</f>
        <v>-1375</v>
      </c>
      <c r="I55" s="63">
        <f>SUM(I56:I65)</f>
        <v>3260</v>
      </c>
      <c r="J55" s="63">
        <f>SUM(J56:J65)</f>
        <v>0</v>
      </c>
      <c r="K55" s="63">
        <f t="shared" ref="K55:K60" si="65">J55/I55*100</f>
        <v>0</v>
      </c>
      <c r="L55" s="81">
        <f t="shared" si="54"/>
        <v>-3260</v>
      </c>
      <c r="M55" s="63">
        <f>SUM(M56:M65)</f>
        <v>6615</v>
      </c>
      <c r="N55" s="63">
        <f>SUM(N56:N65)</f>
        <v>0</v>
      </c>
      <c r="O55" s="63">
        <f t="shared" si="55"/>
        <v>0</v>
      </c>
      <c r="P55" s="63">
        <f>N55-M55</f>
        <v>-6615</v>
      </c>
      <c r="Q55" s="63">
        <f>SUM(Q56:Q65)</f>
        <v>5300</v>
      </c>
      <c r="R55" s="63">
        <f>SUM(R56:R65)</f>
        <v>0</v>
      </c>
      <c r="S55" s="63">
        <f>R55/Q55*100</f>
        <v>0</v>
      </c>
      <c r="T55" s="63">
        <f>R55-Q55</f>
        <v>-5300</v>
      </c>
      <c r="U55" s="63">
        <f>SUM(U56:U65)</f>
        <v>1205</v>
      </c>
      <c r="V55" s="63">
        <f>SUM(V56:V65)</f>
        <v>0</v>
      </c>
      <c r="W55" s="63">
        <f t="shared" ref="W55:W60" si="66">V55/U55*100</f>
        <v>0</v>
      </c>
      <c r="X55" s="63">
        <f>V55-U55</f>
        <v>-1205</v>
      </c>
      <c r="Y55" s="63">
        <f>SUM(Y56:Y65)</f>
        <v>4355</v>
      </c>
      <c r="Z55" s="63">
        <f>SUM(Z56:Z65)</f>
        <v>0</v>
      </c>
      <c r="AA55" s="60">
        <f t="shared" si="57"/>
        <v>0</v>
      </c>
      <c r="AB55" s="61">
        <f t="shared" si="52"/>
        <v>-4355</v>
      </c>
      <c r="AC55" s="63">
        <f>SUM(AC56:AC65)</f>
        <v>3360</v>
      </c>
      <c r="AD55" s="63">
        <f>SUM(AD56:AD65)</f>
        <v>0</v>
      </c>
      <c r="AE55" s="63">
        <f>AD55/AC55*100</f>
        <v>0</v>
      </c>
      <c r="AF55" s="63">
        <f>AD55-AC55</f>
        <v>-3360</v>
      </c>
      <c r="AG55" s="193">
        <f t="shared" si="3"/>
        <v>25470</v>
      </c>
      <c r="AH55" s="196">
        <f>AH56+AH57+AH58+AH59+AH60+AH61+AH62+AH63+AH64+AH65</f>
        <v>0</v>
      </c>
      <c r="AI55" s="188">
        <f t="shared" si="59"/>
        <v>0</v>
      </c>
      <c r="AJ55" s="190">
        <f t="shared" si="25"/>
        <v>-25470</v>
      </c>
      <c r="AK55" s="63">
        <f>SUM(AK56:AK65)</f>
        <v>470</v>
      </c>
      <c r="AL55" s="63">
        <f>SUM(AL56:AL65)</f>
        <v>0</v>
      </c>
      <c r="AM55" s="63">
        <f>AL55/AK55*100</f>
        <v>0</v>
      </c>
      <c r="AN55" s="63">
        <f>AL55-AK55</f>
        <v>-470</v>
      </c>
      <c r="AO55" s="63">
        <f>SUM(AO56:AO65)</f>
        <v>130</v>
      </c>
      <c r="AP55" s="63">
        <f>SUM(AP56:AP65)</f>
        <v>0</v>
      </c>
      <c r="AQ55" s="63">
        <f>AP55/AO55*100</f>
        <v>0</v>
      </c>
      <c r="AR55" s="63">
        <f>AP55-AO55</f>
        <v>-130</v>
      </c>
      <c r="AS55" s="63">
        <f>SUM(AS56:AS65)</f>
        <v>425</v>
      </c>
      <c r="AT55" s="63">
        <f>SUM(AT56:AT65)</f>
        <v>0</v>
      </c>
      <c r="AU55" s="63">
        <f t="shared" si="60"/>
        <v>0</v>
      </c>
      <c r="AV55" s="63">
        <f t="shared" si="61"/>
        <v>-425</v>
      </c>
      <c r="AW55" s="101">
        <f>SUM(AW56:AW65)</f>
        <v>425</v>
      </c>
      <c r="AX55" s="101">
        <f>SUM(AX56:AX65)</f>
        <v>0</v>
      </c>
      <c r="AY55" s="63">
        <f>AX55/AW55*100</f>
        <v>0</v>
      </c>
      <c r="AZ55" s="63">
        <f>AX55-AW55</f>
        <v>-425</v>
      </c>
      <c r="BA55" s="187">
        <f t="shared" si="8"/>
        <v>1450</v>
      </c>
      <c r="BB55" s="196">
        <f>SUM(BB56:BB65)</f>
        <v>0</v>
      </c>
      <c r="BC55" s="188">
        <f>BB55/BA55*100</f>
        <v>0</v>
      </c>
      <c r="BD55" s="188">
        <f>BB55-BA55</f>
        <v>-1450</v>
      </c>
      <c r="BE55" s="101">
        <f>SUM(BE56:BE65)</f>
        <v>40</v>
      </c>
      <c r="BF55" s="101">
        <f>SUM(BF56:BF65)</f>
        <v>0</v>
      </c>
      <c r="BG55" s="63">
        <f>BF55/BE55*100</f>
        <v>0</v>
      </c>
      <c r="BH55" s="63">
        <f>BF55-BE55</f>
        <v>-40</v>
      </c>
      <c r="BI55" s="63">
        <f>SUM(BI56:BI65)</f>
        <v>40</v>
      </c>
      <c r="BJ55" s="63">
        <f>SUM(BJ56:BJ65)</f>
        <v>0</v>
      </c>
      <c r="BK55" s="63">
        <f>BJ55/BI55*100</f>
        <v>0</v>
      </c>
      <c r="BL55" s="63">
        <f>BJ55-BI55</f>
        <v>-40</v>
      </c>
      <c r="BM55" s="63">
        <f>SUM(BM56:BM65)</f>
        <v>40</v>
      </c>
      <c r="BN55" s="63">
        <f>SUM(BN56:BN65)</f>
        <v>0</v>
      </c>
      <c r="BO55" s="63"/>
      <c r="BP55" s="63">
        <f t="shared" si="62"/>
        <v>-40</v>
      </c>
      <c r="BQ55" s="63">
        <f>SUM(BQ56:BQ65)</f>
        <v>17.8</v>
      </c>
      <c r="BR55" s="101">
        <f>SUM(BR56:BR65)</f>
        <v>0</v>
      </c>
      <c r="BS55" s="63">
        <f t="shared" si="63"/>
        <v>0</v>
      </c>
      <c r="BT55" s="70">
        <f t="shared" si="53"/>
        <v>-17.8</v>
      </c>
      <c r="BU55" s="63">
        <f>SUM(BU56:BU65)</f>
        <v>440</v>
      </c>
      <c r="BV55" s="101">
        <f>SUM(BV56:BV65)</f>
        <v>0</v>
      </c>
      <c r="BW55" s="64">
        <f>BV55/BU55*100</f>
        <v>0</v>
      </c>
      <c r="BX55" s="70">
        <f t="shared" si="20"/>
        <v>-440</v>
      </c>
      <c r="BY55" s="63">
        <f>SUM(BY56:BY65)</f>
        <v>6.5</v>
      </c>
      <c r="BZ55" s="101">
        <f>SUM(BZ56:BZ65)</f>
        <v>0</v>
      </c>
      <c r="CA55" s="64">
        <f>BZ55/BY55*100</f>
        <v>0</v>
      </c>
      <c r="CB55" s="70">
        <f>BZ55-BY55</f>
        <v>-6.5</v>
      </c>
      <c r="CC55" s="63">
        <f>SUM(CC56:CC65)</f>
        <v>612.755</v>
      </c>
      <c r="CD55" s="101">
        <f>SUM(CD56:CD65)</f>
        <v>0</v>
      </c>
      <c r="CE55" s="64">
        <f>CD55/CC55*100</f>
        <v>0</v>
      </c>
      <c r="CF55" s="70">
        <f>CD55-CC55</f>
        <v>-612.755</v>
      </c>
      <c r="CG55" s="187">
        <f t="shared" si="32"/>
        <v>27504.3</v>
      </c>
      <c r="CH55" s="196">
        <f>CH56+CH57+CH58+CH59+CH60+CH61+CH62+CH63+CH64+CH65</f>
        <v>0</v>
      </c>
      <c r="CI55" s="188">
        <f t="shared" si="13"/>
        <v>0</v>
      </c>
      <c r="CJ55" s="188">
        <f t="shared" si="14"/>
        <v>-27504.3</v>
      </c>
      <c r="CK55" s="88">
        <v>32.200000000000003</v>
      </c>
      <c r="CL55" s="84">
        <f t="shared" si="16"/>
        <v>0</v>
      </c>
      <c r="CM55" s="84">
        <f t="shared" si="17"/>
        <v>27504.300000000003</v>
      </c>
      <c r="CO55" s="93">
        <f t="shared" si="15"/>
        <v>0</v>
      </c>
    </row>
    <row r="56" spans="1:93" ht="13.5">
      <c r="A56" s="69"/>
      <c r="B56" s="988" t="s">
        <v>172</v>
      </c>
      <c r="C56" s="989"/>
      <c r="D56" s="990"/>
      <c r="E56" s="55">
        <v>1150</v>
      </c>
      <c r="F56" s="55"/>
      <c r="G56" s="55">
        <f t="shared" si="64"/>
        <v>0</v>
      </c>
      <c r="H56" s="55">
        <f>F56-E56</f>
        <v>-1150</v>
      </c>
      <c r="I56" s="55">
        <v>2800</v>
      </c>
      <c r="J56" s="55"/>
      <c r="K56" s="55">
        <f t="shared" si="65"/>
        <v>0</v>
      </c>
      <c r="L56" s="69">
        <f t="shared" si="54"/>
        <v>-2800</v>
      </c>
      <c r="M56" s="55">
        <v>5700</v>
      </c>
      <c r="N56" s="55"/>
      <c r="O56" s="55">
        <f t="shared" si="55"/>
        <v>0</v>
      </c>
      <c r="P56" s="69">
        <f t="shared" si="22"/>
        <v>-5700</v>
      </c>
      <c r="Q56" s="55">
        <v>4400</v>
      </c>
      <c r="R56" s="55"/>
      <c r="S56" s="55">
        <f t="shared" si="56"/>
        <v>0</v>
      </c>
      <c r="T56" s="69">
        <f>R56-Q56</f>
        <v>-4400</v>
      </c>
      <c r="U56" s="55">
        <v>950</v>
      </c>
      <c r="V56" s="55"/>
      <c r="W56" s="55">
        <f t="shared" si="66"/>
        <v>0</v>
      </c>
      <c r="X56" s="69">
        <f>V56-U56</f>
        <v>-950</v>
      </c>
      <c r="Y56" s="55">
        <v>3800</v>
      </c>
      <c r="Z56" s="55"/>
      <c r="AA56" s="55">
        <f t="shared" si="57"/>
        <v>0</v>
      </c>
      <c r="AB56" s="69">
        <f t="shared" si="52"/>
        <v>-3800</v>
      </c>
      <c r="AC56" s="55">
        <v>2900</v>
      </c>
      <c r="AD56" s="55"/>
      <c r="AE56" s="55">
        <f t="shared" si="58"/>
        <v>0</v>
      </c>
      <c r="AF56" s="69">
        <f>AD56-AC56</f>
        <v>-2900</v>
      </c>
      <c r="AG56" s="187">
        <f t="shared" si="3"/>
        <v>21700</v>
      </c>
      <c r="AH56" s="189">
        <f t="shared" si="3"/>
        <v>0</v>
      </c>
      <c r="AI56" s="189">
        <f t="shared" si="59"/>
        <v>0</v>
      </c>
      <c r="AJ56" s="191">
        <f t="shared" si="25"/>
        <v>-21700</v>
      </c>
      <c r="AK56" s="55">
        <v>250</v>
      </c>
      <c r="AL56" s="55"/>
      <c r="AM56" s="55">
        <f>AL56/AK56*100</f>
        <v>0</v>
      </c>
      <c r="AN56" s="55">
        <f>AL56-AK56</f>
        <v>-250</v>
      </c>
      <c r="AO56" s="55">
        <v>75</v>
      </c>
      <c r="AP56" s="55"/>
      <c r="AQ56" s="55"/>
      <c r="AR56" s="55">
        <f>AP56-AO56</f>
        <v>-75</v>
      </c>
      <c r="AS56" s="55">
        <v>250</v>
      </c>
      <c r="AT56" s="55"/>
      <c r="AU56" s="55">
        <f t="shared" si="60"/>
        <v>0</v>
      </c>
      <c r="AV56" s="55">
        <f t="shared" si="61"/>
        <v>-250</v>
      </c>
      <c r="AW56" s="55">
        <v>250</v>
      </c>
      <c r="AX56" s="55"/>
      <c r="AY56" s="55"/>
      <c r="AZ56" s="55">
        <f>AX56-AW56</f>
        <v>-250</v>
      </c>
      <c r="BA56" s="187">
        <f t="shared" si="8"/>
        <v>825</v>
      </c>
      <c r="BB56" s="189">
        <f t="shared" si="8"/>
        <v>0</v>
      </c>
      <c r="BC56" s="189">
        <f>BB56/BA56*100</f>
        <v>0</v>
      </c>
      <c r="BD56" s="189">
        <f>BB56-BA56</f>
        <v>-825</v>
      </c>
      <c r="BE56" s="55">
        <v>15</v>
      </c>
      <c r="BF56" s="55"/>
      <c r="BG56" s="55"/>
      <c r="BH56" s="55">
        <f>BF56-BE56</f>
        <v>-15</v>
      </c>
      <c r="BI56" s="55">
        <v>15</v>
      </c>
      <c r="BJ56" s="55"/>
      <c r="BK56" s="63">
        <f t="shared" ref="BK56:BK65" si="67">BJ56/BI56*100</f>
        <v>0</v>
      </c>
      <c r="BL56" s="55">
        <f>BJ56-BI56</f>
        <v>-15</v>
      </c>
      <c r="BM56" s="55">
        <v>15</v>
      </c>
      <c r="BN56" s="55"/>
      <c r="BO56" s="55"/>
      <c r="BP56" s="55">
        <f t="shared" si="62"/>
        <v>-15</v>
      </c>
      <c r="BQ56" s="55"/>
      <c r="BR56" s="55"/>
      <c r="BS56" s="55"/>
      <c r="BT56" s="69">
        <f t="shared" si="53"/>
        <v>0</v>
      </c>
      <c r="BU56" s="55"/>
      <c r="BV56" s="100"/>
      <c r="BW56" s="57"/>
      <c r="BX56" s="69">
        <f t="shared" si="20"/>
        <v>0</v>
      </c>
      <c r="BY56" s="69"/>
      <c r="BZ56" s="103"/>
      <c r="CA56" s="69"/>
      <c r="CB56" s="69"/>
      <c r="CC56" s="69"/>
      <c r="CD56" s="103"/>
      <c r="CE56" s="69"/>
      <c r="CF56" s="69"/>
      <c r="CG56" s="187">
        <f t="shared" si="32"/>
        <v>22570</v>
      </c>
      <c r="CH56" s="178">
        <f>R56+V56+Z56+AD56+BR56+BV56+F56+J56+N56+AL56+BZ56+AP56+AT56+AX56+BF56+BJ56</f>
        <v>0</v>
      </c>
      <c r="CI56" s="189">
        <f t="shared" si="13"/>
        <v>0</v>
      </c>
      <c r="CJ56" s="189">
        <f t="shared" si="14"/>
        <v>-22570</v>
      </c>
      <c r="CL56" s="89">
        <f t="shared" si="16"/>
        <v>0</v>
      </c>
      <c r="CM56" s="84">
        <f t="shared" si="17"/>
        <v>22570</v>
      </c>
      <c r="CO56" s="93">
        <f t="shared" si="15"/>
        <v>0</v>
      </c>
    </row>
    <row r="57" spans="1:93" ht="13.5">
      <c r="A57" s="69"/>
      <c r="B57" s="988" t="s">
        <v>393</v>
      </c>
      <c r="C57" s="989"/>
      <c r="D57" s="990"/>
      <c r="E57" s="55">
        <v>100</v>
      </c>
      <c r="F57" s="55"/>
      <c r="G57" s="55">
        <f t="shared" si="64"/>
        <v>0</v>
      </c>
      <c r="H57" s="55">
        <f>F57-E57</f>
        <v>-100</v>
      </c>
      <c r="I57" s="55">
        <v>200</v>
      </c>
      <c r="J57" s="55"/>
      <c r="K57" s="55">
        <f t="shared" si="65"/>
        <v>0</v>
      </c>
      <c r="L57" s="69">
        <f t="shared" si="54"/>
        <v>-200</v>
      </c>
      <c r="M57" s="55">
        <v>450</v>
      </c>
      <c r="N57" s="55"/>
      <c r="O57" s="55">
        <f t="shared" si="55"/>
        <v>0</v>
      </c>
      <c r="P57" s="69">
        <f t="shared" si="22"/>
        <v>-450</v>
      </c>
      <c r="Q57" s="55">
        <v>450</v>
      </c>
      <c r="R57" s="55"/>
      <c r="S57" s="55">
        <f t="shared" si="56"/>
        <v>0</v>
      </c>
      <c r="T57" s="69">
        <f>R57-Q57</f>
        <v>-450</v>
      </c>
      <c r="U57" s="55">
        <v>100</v>
      </c>
      <c r="V57" s="55"/>
      <c r="W57" s="55">
        <f t="shared" si="66"/>
        <v>0</v>
      </c>
      <c r="X57" s="69">
        <f>V57-U57</f>
        <v>-100</v>
      </c>
      <c r="Y57" s="55">
        <v>250</v>
      </c>
      <c r="Z57" s="55"/>
      <c r="AA57" s="55">
        <f t="shared" si="57"/>
        <v>0</v>
      </c>
      <c r="AB57" s="69">
        <f t="shared" si="52"/>
        <v>-250</v>
      </c>
      <c r="AC57" s="55">
        <v>200</v>
      </c>
      <c r="AD57" s="55"/>
      <c r="AE57" s="55">
        <f t="shared" si="58"/>
        <v>0</v>
      </c>
      <c r="AF57" s="69">
        <f>AD57-AC57</f>
        <v>-200</v>
      </c>
      <c r="AG57" s="187">
        <f t="shared" si="3"/>
        <v>1750</v>
      </c>
      <c r="AH57" s="189">
        <f t="shared" si="3"/>
        <v>0</v>
      </c>
      <c r="AI57" s="189">
        <f t="shared" si="59"/>
        <v>0</v>
      </c>
      <c r="AJ57" s="191">
        <f t="shared" si="25"/>
        <v>-1750</v>
      </c>
      <c r="AK57" s="55">
        <v>80</v>
      </c>
      <c r="AL57" s="55"/>
      <c r="AM57" s="55">
        <f>AL57/AK57*100</f>
        <v>0</v>
      </c>
      <c r="AN57" s="55">
        <f>AL57-AK57</f>
        <v>-80</v>
      </c>
      <c r="AO57" s="55">
        <v>10</v>
      </c>
      <c r="AP57" s="55"/>
      <c r="AQ57" s="55">
        <f>AP57/AO57*100</f>
        <v>0</v>
      </c>
      <c r="AR57" s="55">
        <f>AP57-AO57</f>
        <v>-10</v>
      </c>
      <c r="AS57" s="55">
        <v>50</v>
      </c>
      <c r="AT57" s="55"/>
      <c r="AU57" s="55">
        <f t="shared" si="60"/>
        <v>0</v>
      </c>
      <c r="AV57" s="55">
        <f t="shared" si="61"/>
        <v>-50</v>
      </c>
      <c r="AW57" s="55">
        <v>50</v>
      </c>
      <c r="AX57" s="55"/>
      <c r="AY57" s="55">
        <f>AX57/AW57*100</f>
        <v>0</v>
      </c>
      <c r="AZ57" s="55">
        <f>AX57-AW57</f>
        <v>-50</v>
      </c>
      <c r="BA57" s="187">
        <f t="shared" si="8"/>
        <v>190</v>
      </c>
      <c r="BB57" s="189">
        <f t="shared" si="8"/>
        <v>0</v>
      </c>
      <c r="BC57" s="189">
        <f>BB57/BA57*100</f>
        <v>0</v>
      </c>
      <c r="BD57" s="189">
        <f>BB57-BA57</f>
        <v>-190</v>
      </c>
      <c r="BE57" s="55">
        <v>20</v>
      </c>
      <c r="BF57" s="55"/>
      <c r="BG57" s="55">
        <f>BF57/BE57*100</f>
        <v>0</v>
      </c>
      <c r="BH57" s="55">
        <f>BF57-BE57</f>
        <v>-20</v>
      </c>
      <c r="BI57" s="55">
        <v>20</v>
      </c>
      <c r="BJ57" s="55"/>
      <c r="BK57" s="63">
        <f t="shared" si="67"/>
        <v>0</v>
      </c>
      <c r="BL57" s="55">
        <f>BJ57-BI57</f>
        <v>-20</v>
      </c>
      <c r="BM57" s="55">
        <v>20</v>
      </c>
      <c r="BN57" s="55"/>
      <c r="BO57" s="55"/>
      <c r="BP57" s="55">
        <f t="shared" si="62"/>
        <v>-20</v>
      </c>
      <c r="BQ57" s="55">
        <v>7.8</v>
      </c>
      <c r="BR57" s="100"/>
      <c r="BS57" s="55">
        <f t="shared" si="63"/>
        <v>0</v>
      </c>
      <c r="BT57" s="69">
        <f t="shared" si="53"/>
        <v>-7.8</v>
      </c>
      <c r="BU57" s="55">
        <v>85</v>
      </c>
      <c r="BV57" s="100"/>
      <c r="BW57" s="57">
        <f>BV57/BU57*100</f>
        <v>0</v>
      </c>
      <c r="BX57" s="69">
        <f t="shared" si="20"/>
        <v>-85</v>
      </c>
      <c r="BY57" s="103">
        <v>6.5</v>
      </c>
      <c r="BZ57" s="103"/>
      <c r="CA57" s="69"/>
      <c r="CB57" s="69"/>
      <c r="CC57" s="103">
        <v>180.4</v>
      </c>
      <c r="CD57" s="103"/>
      <c r="CE57" s="69"/>
      <c r="CF57" s="69"/>
      <c r="CG57" s="187">
        <f t="shared" si="32"/>
        <v>2099.3000000000002</v>
      </c>
      <c r="CH57" s="178">
        <f>R57+V57+Z57+AD57+BR57+BV57+F57+J57+N57+AL57+BZ57+AP57+AT57+AX57+BF57+BJ57+BN57</f>
        <v>0</v>
      </c>
      <c r="CI57" s="189">
        <f t="shared" si="13"/>
        <v>0</v>
      </c>
      <c r="CJ57" s="189">
        <f t="shared" si="14"/>
        <v>-2099.3000000000002</v>
      </c>
      <c r="CL57" s="89">
        <f t="shared" si="16"/>
        <v>0</v>
      </c>
      <c r="CM57" s="84">
        <f t="shared" si="17"/>
        <v>2099.3000000000002</v>
      </c>
      <c r="CO57" s="93">
        <f t="shared" si="15"/>
        <v>0</v>
      </c>
    </row>
    <row r="58" spans="1:93" ht="13.5">
      <c r="A58" s="69"/>
      <c r="B58" s="988" t="s">
        <v>173</v>
      </c>
      <c r="C58" s="989"/>
      <c r="D58" s="990"/>
      <c r="E58" s="55">
        <v>15</v>
      </c>
      <c r="F58" s="55"/>
      <c r="G58" s="55">
        <f t="shared" si="64"/>
        <v>0</v>
      </c>
      <c r="H58" s="55">
        <f t="shared" ref="H58:H65" si="68">F58-E58</f>
        <v>-15</v>
      </c>
      <c r="I58" s="55">
        <v>20</v>
      </c>
      <c r="J58" s="55"/>
      <c r="K58" s="55">
        <f t="shared" si="65"/>
        <v>0</v>
      </c>
      <c r="L58" s="69">
        <f t="shared" si="54"/>
        <v>-20</v>
      </c>
      <c r="M58" s="55">
        <v>30</v>
      </c>
      <c r="N58" s="55"/>
      <c r="O58" s="55">
        <f t="shared" si="55"/>
        <v>0</v>
      </c>
      <c r="P58" s="69">
        <f t="shared" si="22"/>
        <v>-30</v>
      </c>
      <c r="Q58" s="55">
        <v>30</v>
      </c>
      <c r="R58" s="55"/>
      <c r="S58" s="55">
        <f>R58/Q58*100</f>
        <v>0</v>
      </c>
      <c r="T58" s="69">
        <f t="shared" ref="T58:T65" si="69">R58-Q58</f>
        <v>-30</v>
      </c>
      <c r="U58" s="55">
        <v>15</v>
      </c>
      <c r="V58" s="55"/>
      <c r="W58" s="55">
        <f t="shared" si="66"/>
        <v>0</v>
      </c>
      <c r="X58" s="69">
        <f t="shared" ref="X58:X65" si="70">V58-U58</f>
        <v>-15</v>
      </c>
      <c r="Y58" s="55">
        <v>25</v>
      </c>
      <c r="Z58" s="55"/>
      <c r="AA58" s="55">
        <f t="shared" si="57"/>
        <v>0</v>
      </c>
      <c r="AB58" s="69">
        <f t="shared" si="52"/>
        <v>-25</v>
      </c>
      <c r="AC58" s="55">
        <v>20</v>
      </c>
      <c r="AD58" s="55"/>
      <c r="AE58" s="55">
        <f t="shared" si="58"/>
        <v>0</v>
      </c>
      <c r="AF58" s="69">
        <f>AD58-AC58</f>
        <v>-20</v>
      </c>
      <c r="AG58" s="187">
        <f t="shared" si="3"/>
        <v>155</v>
      </c>
      <c r="AH58" s="189">
        <f t="shared" si="3"/>
        <v>0</v>
      </c>
      <c r="AI58" s="189">
        <f t="shared" si="59"/>
        <v>0</v>
      </c>
      <c r="AJ58" s="191">
        <f t="shared" si="25"/>
        <v>-155</v>
      </c>
      <c r="AK58" s="55">
        <v>5</v>
      </c>
      <c r="AL58" s="55"/>
      <c r="AM58" s="55">
        <f>AL58/AK58*100</f>
        <v>0</v>
      </c>
      <c r="AN58" s="55">
        <f t="shared" ref="AN58:AN65" si="71">AL58-AK58</f>
        <v>-5</v>
      </c>
      <c r="AO58" s="55">
        <v>5</v>
      </c>
      <c r="AP58" s="55"/>
      <c r="AQ58" s="55"/>
      <c r="AR58" s="55">
        <f t="shared" ref="AR58:AR65" si="72">AP58-AO58</f>
        <v>-5</v>
      </c>
      <c r="AS58" s="55">
        <v>5</v>
      </c>
      <c r="AT58" s="55"/>
      <c r="AU58" s="55"/>
      <c r="AV58" s="55">
        <f t="shared" si="61"/>
        <v>-5</v>
      </c>
      <c r="AW58" s="55">
        <v>5</v>
      </c>
      <c r="AX58" s="55"/>
      <c r="AY58" s="55"/>
      <c r="AZ58" s="55">
        <f t="shared" ref="AZ58:AZ65" si="73">AX58-AW58</f>
        <v>-5</v>
      </c>
      <c r="BA58" s="187">
        <f t="shared" si="8"/>
        <v>20</v>
      </c>
      <c r="BB58" s="189">
        <f t="shared" si="8"/>
        <v>0</v>
      </c>
      <c r="BC58" s="189"/>
      <c r="BD58" s="189">
        <f t="shared" ref="BD58:BD65" si="74">BB58-BA58</f>
        <v>-20</v>
      </c>
      <c r="BE58" s="55">
        <v>5</v>
      </c>
      <c r="BF58" s="55"/>
      <c r="BG58" s="55"/>
      <c r="BH58" s="55">
        <f t="shared" ref="BH58:BH65" si="75">BF58-BE58</f>
        <v>-5</v>
      </c>
      <c r="BI58" s="55">
        <v>5</v>
      </c>
      <c r="BJ58" s="55"/>
      <c r="BK58" s="63"/>
      <c r="BL58" s="55">
        <f t="shared" ref="BL58:BL65" si="76">BJ58-BI58</f>
        <v>-5</v>
      </c>
      <c r="BM58" s="55">
        <v>5</v>
      </c>
      <c r="BN58" s="55"/>
      <c r="BO58" s="55"/>
      <c r="BP58" s="55">
        <f t="shared" si="62"/>
        <v>-5</v>
      </c>
      <c r="BQ58" s="55"/>
      <c r="BR58" s="55"/>
      <c r="BS58" s="55"/>
      <c r="BT58" s="69"/>
      <c r="BU58" s="55"/>
      <c r="BV58" s="100"/>
      <c r="BW58" s="57"/>
      <c r="BX58" s="69">
        <f t="shared" si="20"/>
        <v>0</v>
      </c>
      <c r="BY58" s="69"/>
      <c r="BZ58" s="69"/>
      <c r="CA58" s="69"/>
      <c r="CB58" s="69"/>
      <c r="CC58" s="69"/>
      <c r="CD58" s="69"/>
      <c r="CE58" s="69"/>
      <c r="CF58" s="69"/>
      <c r="CG58" s="187">
        <f t="shared" si="32"/>
        <v>190</v>
      </c>
      <c r="CH58" s="178">
        <f>R58+V58+Z58+AD58+BR58+BV58+F58+J58+N58+AL58+BZ58+AP58+AT58+AX58+BF58+BJ58+BN58</f>
        <v>0</v>
      </c>
      <c r="CI58" s="189">
        <f t="shared" si="13"/>
        <v>0</v>
      </c>
      <c r="CJ58" s="189">
        <f t="shared" si="14"/>
        <v>-190</v>
      </c>
      <c r="CL58" s="89">
        <f t="shared" si="16"/>
        <v>0</v>
      </c>
      <c r="CM58" s="84">
        <f t="shared" si="17"/>
        <v>190</v>
      </c>
      <c r="CO58" s="93">
        <f t="shared" si="15"/>
        <v>0</v>
      </c>
    </row>
    <row r="59" spans="1:93" ht="13.5">
      <c r="A59" s="69"/>
      <c r="B59" s="988" t="s">
        <v>174</v>
      </c>
      <c r="C59" s="989"/>
      <c r="D59" s="990"/>
      <c r="E59" s="55">
        <v>70</v>
      </c>
      <c r="F59" s="55"/>
      <c r="G59" s="55">
        <f t="shared" si="64"/>
        <v>0</v>
      </c>
      <c r="H59" s="55">
        <f t="shared" si="68"/>
        <v>-70</v>
      </c>
      <c r="I59" s="55">
        <v>140</v>
      </c>
      <c r="J59" s="55"/>
      <c r="K59" s="55">
        <f t="shared" si="65"/>
        <v>0</v>
      </c>
      <c r="L59" s="69">
        <f t="shared" si="54"/>
        <v>-140</v>
      </c>
      <c r="M59" s="55">
        <v>285</v>
      </c>
      <c r="N59" s="55"/>
      <c r="O59" s="55">
        <f t="shared" si="55"/>
        <v>0</v>
      </c>
      <c r="P59" s="69">
        <f t="shared" si="22"/>
        <v>-285</v>
      </c>
      <c r="Q59" s="55">
        <v>270</v>
      </c>
      <c r="R59" s="55"/>
      <c r="S59" s="55">
        <f>R59/Q59*100</f>
        <v>0</v>
      </c>
      <c r="T59" s="69">
        <f t="shared" si="69"/>
        <v>-270</v>
      </c>
      <c r="U59" s="55">
        <v>60</v>
      </c>
      <c r="V59" s="55"/>
      <c r="W59" s="55">
        <f t="shared" si="66"/>
        <v>0</v>
      </c>
      <c r="X59" s="69">
        <f t="shared" si="70"/>
        <v>-60</v>
      </c>
      <c r="Y59" s="55">
        <v>180</v>
      </c>
      <c r="Z59" s="55"/>
      <c r="AA59" s="55">
        <f t="shared" si="57"/>
        <v>0</v>
      </c>
      <c r="AB59" s="69">
        <f t="shared" si="52"/>
        <v>-180</v>
      </c>
      <c r="AC59" s="55">
        <v>140</v>
      </c>
      <c r="AD59" s="55"/>
      <c r="AE59" s="55">
        <f>AD59/AC59*100</f>
        <v>0</v>
      </c>
      <c r="AF59" s="69">
        <f t="shared" ref="AF59:AF65" si="77">AD59-AC59</f>
        <v>-140</v>
      </c>
      <c r="AG59" s="187">
        <f t="shared" si="3"/>
        <v>1145</v>
      </c>
      <c r="AH59" s="189">
        <f t="shared" si="3"/>
        <v>0</v>
      </c>
      <c r="AI59" s="189">
        <f t="shared" si="59"/>
        <v>0</v>
      </c>
      <c r="AJ59" s="191">
        <f t="shared" si="25"/>
        <v>-1145</v>
      </c>
      <c r="AK59" s="55">
        <v>20</v>
      </c>
      <c r="AL59" s="55"/>
      <c r="AM59" s="55">
        <f>AL59/AK59*100</f>
        <v>0</v>
      </c>
      <c r="AN59" s="55">
        <f t="shared" si="71"/>
        <v>-20</v>
      </c>
      <c r="AO59" s="55">
        <v>20</v>
      </c>
      <c r="AP59" s="55"/>
      <c r="AQ59" s="55"/>
      <c r="AR59" s="55">
        <f t="shared" si="72"/>
        <v>-20</v>
      </c>
      <c r="AS59" s="55">
        <v>20</v>
      </c>
      <c r="AT59" s="55"/>
      <c r="AU59" s="55"/>
      <c r="AV59" s="55">
        <f t="shared" si="61"/>
        <v>-20</v>
      </c>
      <c r="AW59" s="55">
        <v>20</v>
      </c>
      <c r="AX59" s="55"/>
      <c r="AY59" s="55">
        <f>AX59/AW59*100</f>
        <v>0</v>
      </c>
      <c r="AZ59" s="55">
        <f t="shared" si="73"/>
        <v>-20</v>
      </c>
      <c r="BA59" s="187">
        <f t="shared" si="8"/>
        <v>80</v>
      </c>
      <c r="BB59" s="189">
        <f t="shared" si="8"/>
        <v>0</v>
      </c>
      <c r="BC59" s="189">
        <f>BB59/BA59*100</f>
        <v>0</v>
      </c>
      <c r="BD59" s="189">
        <f t="shared" si="74"/>
        <v>-80</v>
      </c>
      <c r="BE59" s="55"/>
      <c r="BF59" s="55"/>
      <c r="BG59" s="55"/>
      <c r="BH59" s="55">
        <f t="shared" si="75"/>
        <v>0</v>
      </c>
      <c r="BI59" s="55"/>
      <c r="BJ59" s="55"/>
      <c r="BK59" s="63" t="e">
        <f t="shared" si="67"/>
        <v>#DIV/0!</v>
      </c>
      <c r="BL59" s="55">
        <f t="shared" si="76"/>
        <v>0</v>
      </c>
      <c r="BM59" s="55"/>
      <c r="BN59" s="55"/>
      <c r="BO59" s="55"/>
      <c r="BP59" s="55">
        <f t="shared" si="62"/>
        <v>0</v>
      </c>
      <c r="BQ59" s="55"/>
      <c r="BR59" s="55"/>
      <c r="BS59" s="55"/>
      <c r="BT59" s="69"/>
      <c r="BU59" s="55">
        <v>50</v>
      </c>
      <c r="BV59" s="100"/>
      <c r="BW59" s="57"/>
      <c r="BX59" s="69">
        <f t="shared" si="20"/>
        <v>-50</v>
      </c>
      <c r="BY59" s="69"/>
      <c r="BZ59" s="69"/>
      <c r="CA59" s="69"/>
      <c r="CB59" s="69"/>
      <c r="CC59" s="69"/>
      <c r="CD59" s="69"/>
      <c r="CE59" s="69"/>
      <c r="CF59" s="69"/>
      <c r="CG59" s="187">
        <f t="shared" si="32"/>
        <v>1275</v>
      </c>
      <c r="CH59" s="178">
        <f>R59+V59+Z59+AD59+BR59+BV59+F59+J59+N59+AL59+BZ59+AP59+AT59+AX59+BF59+BJ59+BN59</f>
        <v>0</v>
      </c>
      <c r="CI59" s="189">
        <f t="shared" si="13"/>
        <v>0</v>
      </c>
      <c r="CJ59" s="189">
        <f t="shared" si="14"/>
        <v>-1275</v>
      </c>
      <c r="CL59" s="89">
        <f t="shared" si="16"/>
        <v>0</v>
      </c>
      <c r="CM59" s="84">
        <f t="shared" si="17"/>
        <v>1275</v>
      </c>
      <c r="CO59" s="93">
        <f t="shared" si="15"/>
        <v>0</v>
      </c>
    </row>
    <row r="60" spans="1:93" ht="13.5">
      <c r="A60" s="69"/>
      <c r="B60" s="988" t="s">
        <v>175</v>
      </c>
      <c r="C60" s="989"/>
      <c r="D60" s="990"/>
      <c r="E60" s="55">
        <v>40</v>
      </c>
      <c r="F60" s="55"/>
      <c r="G60" s="55">
        <f t="shared" si="64"/>
        <v>0</v>
      </c>
      <c r="H60" s="55">
        <f t="shared" si="68"/>
        <v>-40</v>
      </c>
      <c r="I60" s="55">
        <v>100</v>
      </c>
      <c r="J60" s="55"/>
      <c r="K60" s="55">
        <f t="shared" si="65"/>
        <v>0</v>
      </c>
      <c r="L60" s="69">
        <f t="shared" si="54"/>
        <v>-100</v>
      </c>
      <c r="M60" s="55">
        <v>150</v>
      </c>
      <c r="N60" s="55"/>
      <c r="O60" s="55">
        <f t="shared" si="55"/>
        <v>0</v>
      </c>
      <c r="P60" s="69">
        <f t="shared" si="22"/>
        <v>-150</v>
      </c>
      <c r="Q60" s="55">
        <v>150</v>
      </c>
      <c r="R60" s="55"/>
      <c r="S60" s="55">
        <f>R60/Q60*100</f>
        <v>0</v>
      </c>
      <c r="T60" s="69">
        <f t="shared" si="69"/>
        <v>-150</v>
      </c>
      <c r="U60" s="55">
        <v>80</v>
      </c>
      <c r="V60" s="55"/>
      <c r="W60" s="55">
        <f t="shared" si="66"/>
        <v>0</v>
      </c>
      <c r="X60" s="69">
        <f t="shared" si="70"/>
        <v>-80</v>
      </c>
      <c r="Y60" s="55">
        <v>100</v>
      </c>
      <c r="Z60" s="55"/>
      <c r="AA60" s="55">
        <f t="shared" si="57"/>
        <v>0</v>
      </c>
      <c r="AB60" s="69">
        <f t="shared" si="52"/>
        <v>-100</v>
      </c>
      <c r="AC60" s="55">
        <v>100</v>
      </c>
      <c r="AD60" s="55"/>
      <c r="AE60" s="55">
        <f>AD60/AC60*100</f>
        <v>0</v>
      </c>
      <c r="AF60" s="69">
        <f t="shared" si="77"/>
        <v>-100</v>
      </c>
      <c r="AG60" s="187">
        <f t="shared" si="3"/>
        <v>720</v>
      </c>
      <c r="AH60" s="189">
        <f t="shared" si="3"/>
        <v>0</v>
      </c>
      <c r="AI60" s="189"/>
      <c r="AJ60" s="191">
        <f t="shared" si="25"/>
        <v>-720</v>
      </c>
      <c r="AK60" s="55">
        <v>100</v>
      </c>
      <c r="AL60" s="55"/>
      <c r="AM60" s="55"/>
      <c r="AN60" s="55">
        <f t="shared" si="71"/>
        <v>-100</v>
      </c>
      <c r="AO60" s="55">
        <v>20</v>
      </c>
      <c r="AP60" s="55"/>
      <c r="AQ60" s="55"/>
      <c r="AR60" s="55">
        <f t="shared" si="72"/>
        <v>-20</v>
      </c>
      <c r="AS60" s="55">
        <v>100</v>
      </c>
      <c r="AT60" s="55"/>
      <c r="AU60" s="55"/>
      <c r="AV60" s="55">
        <f t="shared" si="61"/>
        <v>-100</v>
      </c>
      <c r="AW60" s="55">
        <v>100</v>
      </c>
      <c r="AX60" s="55"/>
      <c r="AY60" s="55"/>
      <c r="AZ60" s="55">
        <f t="shared" si="73"/>
        <v>-100</v>
      </c>
      <c r="BA60" s="187">
        <f t="shared" si="8"/>
        <v>320</v>
      </c>
      <c r="BB60" s="189">
        <f t="shared" si="8"/>
        <v>0</v>
      </c>
      <c r="BC60" s="189"/>
      <c r="BD60" s="189">
        <f t="shared" si="74"/>
        <v>-320</v>
      </c>
      <c r="BE60" s="55"/>
      <c r="BF60" s="55"/>
      <c r="BG60" s="55"/>
      <c r="BH60" s="55">
        <f t="shared" si="75"/>
        <v>0</v>
      </c>
      <c r="BI60" s="55"/>
      <c r="BJ60" s="55"/>
      <c r="BK60" s="63" t="e">
        <f t="shared" si="67"/>
        <v>#DIV/0!</v>
      </c>
      <c r="BL60" s="55">
        <f t="shared" si="76"/>
        <v>0</v>
      </c>
      <c r="BM60" s="55"/>
      <c r="BN60" s="55"/>
      <c r="BO60" s="55"/>
      <c r="BP60" s="55">
        <f t="shared" si="62"/>
        <v>0</v>
      </c>
      <c r="BQ60" s="55">
        <v>10</v>
      </c>
      <c r="BR60" s="55"/>
      <c r="BS60" s="55"/>
      <c r="BT60" s="69"/>
      <c r="BU60" s="55">
        <v>100</v>
      </c>
      <c r="BV60" s="100"/>
      <c r="BW60" s="57"/>
      <c r="BX60" s="69"/>
      <c r="BY60" s="69"/>
      <c r="BZ60" s="69"/>
      <c r="CA60" s="69"/>
      <c r="CB60" s="69"/>
      <c r="CC60" s="69">
        <v>180</v>
      </c>
      <c r="CD60" s="69"/>
      <c r="CE60" s="69"/>
      <c r="CF60" s="69"/>
      <c r="CG60" s="187">
        <f>AG60+BA60+BE60+BI60+BM60+BQ60+BU60+BY60</f>
        <v>1150</v>
      </c>
      <c r="CH60" s="178">
        <f>R60+V60+Z60+AD60+BR60+BV60+F60+J60+N60+AL60+BZ60+AP60+AT60+AX60+BF60+BJ60</f>
        <v>0</v>
      </c>
      <c r="CI60" s="189">
        <f>CH60/CG60*100</f>
        <v>0</v>
      </c>
      <c r="CJ60" s="189">
        <f>CH60-CG60</f>
        <v>-1150</v>
      </c>
      <c r="CL60" s="89">
        <f t="shared" si="16"/>
        <v>0</v>
      </c>
      <c r="CM60" s="84">
        <f t="shared" si="17"/>
        <v>1150</v>
      </c>
      <c r="CO60" s="93">
        <f t="shared" si="15"/>
        <v>0</v>
      </c>
    </row>
    <row r="61" spans="1:93" ht="13.5">
      <c r="A61" s="69"/>
      <c r="B61" s="988" t="s">
        <v>520</v>
      </c>
      <c r="C61" s="989"/>
      <c r="D61" s="990"/>
      <c r="E61" s="55"/>
      <c r="F61" s="55"/>
      <c r="G61" s="55"/>
      <c r="H61" s="55">
        <f t="shared" si="68"/>
        <v>0</v>
      </c>
      <c r="I61" s="55"/>
      <c r="J61" s="55"/>
      <c r="K61" s="55"/>
      <c r="L61" s="69">
        <f t="shared" si="54"/>
        <v>0</v>
      </c>
      <c r="M61" s="55"/>
      <c r="N61" s="55"/>
      <c r="O61" s="55"/>
      <c r="P61" s="69">
        <f t="shared" si="22"/>
        <v>0</v>
      </c>
      <c r="Q61" s="55"/>
      <c r="R61" s="55"/>
      <c r="S61" s="55"/>
      <c r="T61" s="69">
        <f t="shared" si="69"/>
        <v>0</v>
      </c>
      <c r="U61" s="55"/>
      <c r="V61" s="55"/>
      <c r="W61" s="55"/>
      <c r="X61" s="69">
        <f t="shared" si="70"/>
        <v>0</v>
      </c>
      <c r="Y61" s="55"/>
      <c r="Z61" s="55"/>
      <c r="AA61" s="55"/>
      <c r="AB61" s="69">
        <f t="shared" si="52"/>
        <v>0</v>
      </c>
      <c r="AC61" s="55"/>
      <c r="AD61" s="55"/>
      <c r="AE61" s="55"/>
      <c r="AF61" s="69">
        <f t="shared" si="77"/>
        <v>0</v>
      </c>
      <c r="AG61" s="187">
        <f t="shared" si="3"/>
        <v>0</v>
      </c>
      <c r="AH61" s="189">
        <f t="shared" si="3"/>
        <v>0</v>
      </c>
      <c r="AI61" s="189" t="e">
        <f t="shared" si="59"/>
        <v>#DIV/0!</v>
      </c>
      <c r="AJ61" s="191">
        <f t="shared" si="25"/>
        <v>0</v>
      </c>
      <c r="AK61" s="55">
        <v>15</v>
      </c>
      <c r="AL61" s="55"/>
      <c r="AM61" s="55"/>
      <c r="AN61" s="55">
        <f t="shared" si="71"/>
        <v>-15</v>
      </c>
      <c r="AO61" s="55"/>
      <c r="AP61" s="55"/>
      <c r="AQ61" s="55"/>
      <c r="AR61" s="55">
        <f t="shared" si="72"/>
        <v>0</v>
      </c>
      <c r="AS61" s="55"/>
      <c r="AT61" s="55"/>
      <c r="AU61" s="55"/>
      <c r="AV61" s="55">
        <f t="shared" si="61"/>
        <v>0</v>
      </c>
      <c r="AW61" s="55"/>
      <c r="AX61" s="55"/>
      <c r="AY61" s="55"/>
      <c r="AZ61" s="55">
        <f t="shared" si="73"/>
        <v>0</v>
      </c>
      <c r="BA61" s="187">
        <f t="shared" si="8"/>
        <v>15</v>
      </c>
      <c r="BB61" s="189">
        <f t="shared" si="8"/>
        <v>0</v>
      </c>
      <c r="BC61" s="189"/>
      <c r="BD61" s="189">
        <f t="shared" si="74"/>
        <v>-15</v>
      </c>
      <c r="BE61" s="55"/>
      <c r="BF61" s="55"/>
      <c r="BG61" s="55"/>
      <c r="BH61" s="55">
        <f t="shared" si="75"/>
        <v>0</v>
      </c>
      <c r="BI61" s="55"/>
      <c r="BJ61" s="55"/>
      <c r="BK61" s="63" t="e">
        <f t="shared" si="67"/>
        <v>#DIV/0!</v>
      </c>
      <c r="BL61" s="55">
        <f t="shared" si="76"/>
        <v>0</v>
      </c>
      <c r="BM61" s="55"/>
      <c r="BN61" s="55"/>
      <c r="BO61" s="55"/>
      <c r="BP61" s="55">
        <f t="shared" si="62"/>
        <v>0</v>
      </c>
      <c r="BQ61" s="55"/>
      <c r="BR61" s="55"/>
      <c r="BS61" s="55"/>
      <c r="BT61" s="69"/>
      <c r="BU61" s="55"/>
      <c r="BV61" s="100"/>
      <c r="BW61" s="57"/>
      <c r="BX61" s="69">
        <f t="shared" si="20"/>
        <v>0</v>
      </c>
      <c r="BY61" s="69"/>
      <c r="BZ61" s="69"/>
      <c r="CA61" s="69"/>
      <c r="CB61" s="69"/>
      <c r="CC61" s="69"/>
      <c r="CD61" s="69"/>
      <c r="CE61" s="69"/>
      <c r="CF61" s="69"/>
      <c r="CG61" s="187">
        <f t="shared" si="32"/>
        <v>15</v>
      </c>
      <c r="CH61" s="178">
        <f>R61+V61+Z61+AD61+BR61+BV61+F61+J61+N61+AL61+BZ61+AP61+AT61+AX61+BF61+BJ61</f>
        <v>0</v>
      </c>
      <c r="CI61" s="189">
        <f>CH61/CG61*100</f>
        <v>0</v>
      </c>
      <c r="CJ61" s="189">
        <f>CH61-CG61</f>
        <v>-15</v>
      </c>
      <c r="CL61" s="89">
        <f t="shared" si="16"/>
        <v>0</v>
      </c>
      <c r="CM61" s="84">
        <f t="shared" si="17"/>
        <v>15</v>
      </c>
      <c r="CO61" s="93">
        <f t="shared" si="15"/>
        <v>0</v>
      </c>
    </row>
    <row r="62" spans="1:93" ht="13.5" hidden="1">
      <c r="A62" s="69"/>
      <c r="B62" s="988" t="s">
        <v>192</v>
      </c>
      <c r="C62" s="989"/>
      <c r="D62" s="990"/>
      <c r="E62" s="55"/>
      <c r="F62" s="55"/>
      <c r="G62" s="55"/>
      <c r="H62" s="55">
        <f t="shared" si="68"/>
        <v>0</v>
      </c>
      <c r="I62" s="55"/>
      <c r="J62" s="55"/>
      <c r="K62" s="55"/>
      <c r="L62" s="69">
        <f t="shared" si="54"/>
        <v>0</v>
      </c>
      <c r="M62" s="55"/>
      <c r="N62" s="55"/>
      <c r="O62" s="55"/>
      <c r="P62" s="69">
        <f t="shared" si="22"/>
        <v>0</v>
      </c>
      <c r="Q62" s="55"/>
      <c r="R62" s="55"/>
      <c r="S62" s="55"/>
      <c r="T62" s="69">
        <f t="shared" si="69"/>
        <v>0</v>
      </c>
      <c r="U62" s="55"/>
      <c r="V62" s="55"/>
      <c r="W62" s="55"/>
      <c r="X62" s="69">
        <f t="shared" si="70"/>
        <v>0</v>
      </c>
      <c r="Y62" s="55"/>
      <c r="Z62" s="55"/>
      <c r="AA62" s="55"/>
      <c r="AB62" s="69">
        <f t="shared" si="52"/>
        <v>0</v>
      </c>
      <c r="AC62" s="55"/>
      <c r="AD62" s="55"/>
      <c r="AE62" s="55"/>
      <c r="AF62" s="69">
        <f t="shared" si="77"/>
        <v>0</v>
      </c>
      <c r="AG62" s="187">
        <f t="shared" si="3"/>
        <v>0</v>
      </c>
      <c r="AH62" s="189">
        <f t="shared" si="3"/>
        <v>0</v>
      </c>
      <c r="AI62" s="189" t="e">
        <f t="shared" si="59"/>
        <v>#DIV/0!</v>
      </c>
      <c r="AJ62" s="191">
        <f t="shared" si="25"/>
        <v>0</v>
      </c>
      <c r="AK62" s="55"/>
      <c r="AL62" s="55"/>
      <c r="AM62" s="55"/>
      <c r="AN62" s="55">
        <f t="shared" si="71"/>
        <v>0</v>
      </c>
      <c r="AO62" s="55"/>
      <c r="AP62" s="55"/>
      <c r="AQ62" s="55"/>
      <c r="AR62" s="55">
        <f t="shared" si="72"/>
        <v>0</v>
      </c>
      <c r="AS62" s="55"/>
      <c r="AT62" s="55"/>
      <c r="AU62" s="55"/>
      <c r="AV62" s="55">
        <f t="shared" si="61"/>
        <v>0</v>
      </c>
      <c r="AW62" s="55"/>
      <c r="AX62" s="55"/>
      <c r="AY62" s="55"/>
      <c r="AZ62" s="55">
        <f t="shared" si="73"/>
        <v>0</v>
      </c>
      <c r="BA62" s="187">
        <f t="shared" si="8"/>
        <v>0</v>
      </c>
      <c r="BB62" s="189">
        <f t="shared" si="8"/>
        <v>0</v>
      </c>
      <c r="BC62" s="189"/>
      <c r="BD62" s="189">
        <f t="shared" si="74"/>
        <v>0</v>
      </c>
      <c r="BE62" s="55"/>
      <c r="BF62" s="55"/>
      <c r="BG62" s="55"/>
      <c r="BH62" s="55">
        <f t="shared" si="75"/>
        <v>0</v>
      </c>
      <c r="BI62" s="55"/>
      <c r="BJ62" s="55"/>
      <c r="BK62" s="63"/>
      <c r="BL62" s="55">
        <f t="shared" si="76"/>
        <v>0</v>
      </c>
      <c r="BM62" s="55"/>
      <c r="BN62" s="55"/>
      <c r="BO62" s="55"/>
      <c r="BP62" s="55">
        <f t="shared" si="62"/>
        <v>0</v>
      </c>
      <c r="BQ62" s="55"/>
      <c r="BR62" s="55"/>
      <c r="BS62" s="55"/>
      <c r="BT62" s="69"/>
      <c r="BU62" s="55"/>
      <c r="BV62" s="100"/>
      <c r="BW62" s="57" t="e">
        <f>BV62/BU62*100</f>
        <v>#DIV/0!</v>
      </c>
      <c r="BX62" s="69"/>
      <c r="BY62" s="69"/>
      <c r="BZ62" s="69"/>
      <c r="CA62" s="69"/>
      <c r="CB62" s="69"/>
      <c r="CC62" s="69"/>
      <c r="CD62" s="69"/>
      <c r="CE62" s="69"/>
      <c r="CF62" s="69"/>
      <c r="CG62" s="187">
        <f t="shared" si="32"/>
        <v>0</v>
      </c>
      <c r="CH62" s="178">
        <f>R62+V62+Z62+AD62+BR62+BV62+F62+J62+N62+AL62+BZ62+AP62+AT62+AX62+BF62</f>
        <v>0</v>
      </c>
      <c r="CI62" s="189" t="e">
        <f>CH62/CG62*100</f>
        <v>#DIV/0!</v>
      </c>
      <c r="CJ62" s="189">
        <f>CH62-CG62</f>
        <v>0</v>
      </c>
      <c r="CL62" s="89">
        <f t="shared" si="16"/>
        <v>0</v>
      </c>
      <c r="CM62" s="84">
        <f t="shared" si="17"/>
        <v>0</v>
      </c>
      <c r="CO62" s="93">
        <f t="shared" si="15"/>
        <v>0</v>
      </c>
    </row>
    <row r="63" spans="1:93" ht="13.5">
      <c r="A63" s="69"/>
      <c r="B63" s="988" t="s">
        <v>114</v>
      </c>
      <c r="C63" s="989"/>
      <c r="D63" s="990"/>
      <c r="E63" s="55"/>
      <c r="F63" s="55"/>
      <c r="G63" s="55"/>
      <c r="H63" s="55">
        <f t="shared" si="68"/>
        <v>0</v>
      </c>
      <c r="I63" s="55"/>
      <c r="J63" s="55"/>
      <c r="K63" s="55"/>
      <c r="L63" s="69">
        <f t="shared" si="54"/>
        <v>0</v>
      </c>
      <c r="M63" s="55"/>
      <c r="N63" s="55"/>
      <c r="O63" s="55"/>
      <c r="P63" s="69">
        <f t="shared" si="22"/>
        <v>0</v>
      </c>
      <c r="Q63" s="55"/>
      <c r="R63" s="55"/>
      <c r="S63" s="55"/>
      <c r="T63" s="69">
        <f t="shared" si="69"/>
        <v>0</v>
      </c>
      <c r="U63" s="55"/>
      <c r="V63" s="55"/>
      <c r="W63" s="55"/>
      <c r="X63" s="69">
        <f t="shared" si="70"/>
        <v>0</v>
      </c>
      <c r="Y63" s="55"/>
      <c r="Z63" s="55"/>
      <c r="AA63" s="55"/>
      <c r="AB63" s="69">
        <f t="shared" si="52"/>
        <v>0</v>
      </c>
      <c r="AC63" s="55"/>
      <c r="AD63" s="55"/>
      <c r="AE63" s="55"/>
      <c r="AF63" s="69">
        <f t="shared" si="77"/>
        <v>0</v>
      </c>
      <c r="AG63" s="187">
        <f t="shared" si="3"/>
        <v>0</v>
      </c>
      <c r="AH63" s="189">
        <f t="shared" si="3"/>
        <v>0</v>
      </c>
      <c r="AI63" s="189"/>
      <c r="AJ63" s="191">
        <f t="shared" si="25"/>
        <v>0</v>
      </c>
      <c r="AK63" s="55"/>
      <c r="AL63" s="55"/>
      <c r="AM63" s="55"/>
      <c r="AN63" s="55">
        <f t="shared" si="71"/>
        <v>0</v>
      </c>
      <c r="AO63" s="55"/>
      <c r="AP63" s="55"/>
      <c r="AQ63" s="55"/>
      <c r="AR63" s="55">
        <f t="shared" si="72"/>
        <v>0</v>
      </c>
      <c r="AS63" s="55"/>
      <c r="AT63" s="55"/>
      <c r="AU63" s="55"/>
      <c r="AV63" s="55">
        <f t="shared" si="61"/>
        <v>0</v>
      </c>
      <c r="AW63" s="55"/>
      <c r="AX63" s="55"/>
      <c r="AY63" s="55"/>
      <c r="AZ63" s="55">
        <f t="shared" si="73"/>
        <v>0</v>
      </c>
      <c r="BA63" s="187">
        <f t="shared" si="8"/>
        <v>0</v>
      </c>
      <c r="BB63" s="189">
        <f t="shared" si="8"/>
        <v>0</v>
      </c>
      <c r="BC63" s="189"/>
      <c r="BD63" s="189">
        <f t="shared" si="74"/>
        <v>0</v>
      </c>
      <c r="BE63" s="55"/>
      <c r="BF63" s="55"/>
      <c r="BG63" s="55"/>
      <c r="BH63" s="55">
        <f t="shared" si="75"/>
        <v>0</v>
      </c>
      <c r="BI63" s="55"/>
      <c r="BJ63" s="55"/>
      <c r="BK63" s="63"/>
      <c r="BL63" s="55">
        <f t="shared" si="76"/>
        <v>0</v>
      </c>
      <c r="BM63" s="55"/>
      <c r="BN63" s="55"/>
      <c r="BO63" s="55"/>
      <c r="BP63" s="55">
        <f t="shared" si="62"/>
        <v>0</v>
      </c>
      <c r="BQ63" s="55"/>
      <c r="BR63" s="55"/>
      <c r="BS63" s="55"/>
      <c r="BT63" s="69"/>
      <c r="BU63" s="55">
        <v>25</v>
      </c>
      <c r="BV63" s="100"/>
      <c r="BW63" s="57">
        <f>BV63/BU63*100</f>
        <v>0</v>
      </c>
      <c r="BX63" s="69">
        <f t="shared" si="20"/>
        <v>-25</v>
      </c>
      <c r="BY63" s="69"/>
      <c r="BZ63" s="69"/>
      <c r="CA63" s="69"/>
      <c r="CB63" s="69"/>
      <c r="CC63" s="69"/>
      <c r="CD63" s="69"/>
      <c r="CE63" s="69"/>
      <c r="CF63" s="69"/>
      <c r="CG63" s="187">
        <f t="shared" si="32"/>
        <v>25</v>
      </c>
      <c r="CH63" s="178">
        <f>R63+V63+Z63+AD63+BR63+BV63+F63+J63+N63+AL63+BZ63+AP63+AT63+AX63+BF63</f>
        <v>0</v>
      </c>
      <c r="CI63" s="189">
        <f t="shared" si="13"/>
        <v>0</v>
      </c>
      <c r="CJ63" s="189">
        <f t="shared" si="14"/>
        <v>-25</v>
      </c>
      <c r="CL63" s="89">
        <f t="shared" si="16"/>
        <v>0</v>
      </c>
      <c r="CM63" s="84">
        <f t="shared" si="17"/>
        <v>25</v>
      </c>
      <c r="CO63" s="93">
        <f t="shared" si="15"/>
        <v>0</v>
      </c>
    </row>
    <row r="64" spans="1:93" ht="13.5" hidden="1">
      <c r="A64" s="69"/>
      <c r="B64" s="988" t="s">
        <v>177</v>
      </c>
      <c r="C64" s="989"/>
      <c r="D64" s="990"/>
      <c r="E64" s="55"/>
      <c r="F64" s="55"/>
      <c r="G64" s="55"/>
      <c r="H64" s="55">
        <f t="shared" si="68"/>
        <v>0</v>
      </c>
      <c r="I64" s="55"/>
      <c r="J64" s="55"/>
      <c r="K64" s="55"/>
      <c r="L64" s="69">
        <f t="shared" si="54"/>
        <v>0</v>
      </c>
      <c r="M64" s="55"/>
      <c r="N64" s="55"/>
      <c r="O64" s="55"/>
      <c r="P64" s="69">
        <f t="shared" si="22"/>
        <v>0</v>
      </c>
      <c r="Q64" s="55"/>
      <c r="R64" s="55"/>
      <c r="S64" s="55"/>
      <c r="T64" s="69">
        <f t="shared" si="69"/>
        <v>0</v>
      </c>
      <c r="U64" s="55"/>
      <c r="V64" s="55"/>
      <c r="W64" s="55"/>
      <c r="X64" s="69">
        <f t="shared" si="70"/>
        <v>0</v>
      </c>
      <c r="Y64" s="55"/>
      <c r="Z64" s="55"/>
      <c r="AA64" s="55" t="e">
        <f>Z64/Y64*100</f>
        <v>#DIV/0!</v>
      </c>
      <c r="AB64" s="69">
        <f t="shared" si="52"/>
        <v>0</v>
      </c>
      <c r="AC64" s="55"/>
      <c r="AD64" s="55"/>
      <c r="AE64" s="55"/>
      <c r="AF64" s="69">
        <f t="shared" si="77"/>
        <v>0</v>
      </c>
      <c r="AG64" s="187">
        <f t="shared" si="3"/>
        <v>0</v>
      </c>
      <c r="AH64" s="189">
        <f t="shared" si="3"/>
        <v>0</v>
      </c>
      <c r="AI64" s="189" t="e">
        <f t="shared" si="59"/>
        <v>#DIV/0!</v>
      </c>
      <c r="AJ64" s="191">
        <f t="shared" si="25"/>
        <v>0</v>
      </c>
      <c r="AK64" s="55"/>
      <c r="AL64" s="55"/>
      <c r="AM64" s="55"/>
      <c r="AN64" s="55">
        <f t="shared" si="71"/>
        <v>0</v>
      </c>
      <c r="AO64" s="55"/>
      <c r="AP64" s="55"/>
      <c r="AQ64" s="55"/>
      <c r="AR64" s="55">
        <f t="shared" si="72"/>
        <v>0</v>
      </c>
      <c r="AS64" s="55"/>
      <c r="AT64" s="55"/>
      <c r="AU64" s="55"/>
      <c r="AV64" s="55">
        <f t="shared" si="61"/>
        <v>0</v>
      </c>
      <c r="AW64" s="55"/>
      <c r="AX64" s="55"/>
      <c r="AY64" s="55"/>
      <c r="AZ64" s="55">
        <f t="shared" si="73"/>
        <v>0</v>
      </c>
      <c r="BA64" s="187">
        <f t="shared" si="8"/>
        <v>0</v>
      </c>
      <c r="BB64" s="189">
        <f t="shared" si="8"/>
        <v>0</v>
      </c>
      <c r="BC64" s="189"/>
      <c r="BD64" s="189">
        <f t="shared" si="74"/>
        <v>0</v>
      </c>
      <c r="BE64" s="55"/>
      <c r="BF64" s="55"/>
      <c r="BG64" s="55"/>
      <c r="BH64" s="55">
        <f t="shared" si="75"/>
        <v>0</v>
      </c>
      <c r="BI64" s="55"/>
      <c r="BJ64" s="55"/>
      <c r="BK64" s="63"/>
      <c r="BL64" s="55">
        <f t="shared" si="76"/>
        <v>0</v>
      </c>
      <c r="BM64" s="55"/>
      <c r="BN64" s="55"/>
      <c r="BO64" s="55"/>
      <c r="BP64" s="55">
        <f t="shared" si="62"/>
        <v>0</v>
      </c>
      <c r="BQ64" s="55"/>
      <c r="BR64" s="55"/>
      <c r="BS64" s="55"/>
      <c r="BT64" s="69"/>
      <c r="BU64" s="55"/>
      <c r="BV64" s="100"/>
      <c r="BW64" s="57" t="e">
        <f>BV64/BU64*100</f>
        <v>#DIV/0!</v>
      </c>
      <c r="BX64" s="69">
        <f t="shared" si="20"/>
        <v>0</v>
      </c>
      <c r="BY64" s="69"/>
      <c r="BZ64" s="69"/>
      <c r="CA64" s="69"/>
      <c r="CB64" s="69"/>
      <c r="CC64" s="69"/>
      <c r="CD64" s="69"/>
      <c r="CE64" s="69"/>
      <c r="CF64" s="69"/>
      <c r="CG64" s="187">
        <f t="shared" si="32"/>
        <v>0</v>
      </c>
      <c r="CH64" s="178">
        <f>R64+V64+Z64+AD64+BR64+BV64+F64+J64+N64+AL64+BZ64+AP64+AT64+AX64+BF64</f>
        <v>0</v>
      </c>
      <c r="CI64" s="189" t="e">
        <f t="shared" si="13"/>
        <v>#DIV/0!</v>
      </c>
      <c r="CJ64" s="189">
        <f t="shared" si="14"/>
        <v>0</v>
      </c>
      <c r="CL64" s="89">
        <f t="shared" si="16"/>
        <v>0</v>
      </c>
      <c r="CM64" s="84">
        <f t="shared" si="17"/>
        <v>0</v>
      </c>
      <c r="CO64" s="93">
        <f t="shared" si="15"/>
        <v>0</v>
      </c>
    </row>
    <row r="65" spans="1:179" ht="13.5">
      <c r="A65" s="69"/>
      <c r="B65" s="988" t="s">
        <v>178</v>
      </c>
      <c r="C65" s="989"/>
      <c r="D65" s="990"/>
      <c r="E65" s="55"/>
      <c r="F65" s="55"/>
      <c r="G65" s="55"/>
      <c r="H65" s="55">
        <f t="shared" si="68"/>
        <v>0</v>
      </c>
      <c r="I65" s="55"/>
      <c r="J65" s="55"/>
      <c r="K65" s="55"/>
      <c r="L65" s="69">
        <f t="shared" si="54"/>
        <v>0</v>
      </c>
      <c r="M65" s="55"/>
      <c r="N65" s="55"/>
      <c r="O65" s="55"/>
      <c r="P65" s="69">
        <f t="shared" si="22"/>
        <v>0</v>
      </c>
      <c r="Q65" s="55"/>
      <c r="R65" s="55"/>
      <c r="S65" s="55"/>
      <c r="T65" s="69">
        <f t="shared" si="69"/>
        <v>0</v>
      </c>
      <c r="U65" s="55"/>
      <c r="V65" s="55"/>
      <c r="W65" s="55"/>
      <c r="X65" s="69">
        <f t="shared" si="70"/>
        <v>0</v>
      </c>
      <c r="Y65" s="55"/>
      <c r="Z65" s="55"/>
      <c r="AA65" s="55"/>
      <c r="AB65" s="69">
        <f t="shared" si="52"/>
        <v>0</v>
      </c>
      <c r="AC65" s="55"/>
      <c r="AD65" s="55"/>
      <c r="AE65" s="55"/>
      <c r="AF65" s="69">
        <f t="shared" si="77"/>
        <v>0</v>
      </c>
      <c r="AG65" s="187">
        <f t="shared" si="3"/>
        <v>0</v>
      </c>
      <c r="AH65" s="189">
        <f t="shared" si="3"/>
        <v>0</v>
      </c>
      <c r="AI65" s="189" t="e">
        <f t="shared" si="59"/>
        <v>#DIV/0!</v>
      </c>
      <c r="AJ65" s="191">
        <f t="shared" si="25"/>
        <v>0</v>
      </c>
      <c r="AK65" s="55"/>
      <c r="AL65" s="55"/>
      <c r="AM65" s="55"/>
      <c r="AN65" s="55">
        <f t="shared" si="71"/>
        <v>0</v>
      </c>
      <c r="AO65" s="55"/>
      <c r="AP65" s="55"/>
      <c r="AQ65" s="55"/>
      <c r="AR65" s="55">
        <f t="shared" si="72"/>
        <v>0</v>
      </c>
      <c r="AS65" s="55"/>
      <c r="AT65" s="55"/>
      <c r="AU65" s="55"/>
      <c r="AV65" s="55">
        <f t="shared" si="61"/>
        <v>0</v>
      </c>
      <c r="AW65" s="55"/>
      <c r="AX65" s="55"/>
      <c r="AY65" s="55"/>
      <c r="AZ65" s="55">
        <f t="shared" si="73"/>
        <v>0</v>
      </c>
      <c r="BA65" s="187">
        <f t="shared" si="8"/>
        <v>0</v>
      </c>
      <c r="BB65" s="189">
        <f t="shared" si="8"/>
        <v>0</v>
      </c>
      <c r="BC65" s="189"/>
      <c r="BD65" s="189">
        <f t="shared" si="74"/>
        <v>0</v>
      </c>
      <c r="BE65" s="55"/>
      <c r="BF65" s="55"/>
      <c r="BG65" s="55"/>
      <c r="BH65" s="55">
        <f t="shared" si="75"/>
        <v>0</v>
      </c>
      <c r="BI65" s="55"/>
      <c r="BJ65" s="55"/>
      <c r="BK65" s="63" t="e">
        <f t="shared" si="67"/>
        <v>#DIV/0!</v>
      </c>
      <c r="BL65" s="55">
        <f t="shared" si="76"/>
        <v>0</v>
      </c>
      <c r="BM65" s="55"/>
      <c r="BN65" s="55"/>
      <c r="BO65" s="55"/>
      <c r="BP65" s="55">
        <f t="shared" si="62"/>
        <v>0</v>
      </c>
      <c r="BQ65" s="55"/>
      <c r="BR65" s="55"/>
      <c r="BS65" s="55"/>
      <c r="BT65" s="69">
        <f>BR65-BQ65</f>
        <v>0</v>
      </c>
      <c r="BU65" s="55">
        <v>180</v>
      </c>
      <c r="BV65" s="100"/>
      <c r="BW65" s="57">
        <f>BV65/BU65*100</f>
        <v>0</v>
      </c>
      <c r="BX65" s="69">
        <f t="shared" si="20"/>
        <v>-180</v>
      </c>
      <c r="BY65" s="69"/>
      <c r="BZ65" s="69"/>
      <c r="CA65" s="69"/>
      <c r="CB65" s="69"/>
      <c r="CC65" s="69">
        <v>252.35499999999999</v>
      </c>
      <c r="CD65" s="69"/>
      <c r="CE65" s="69"/>
      <c r="CF65" s="69"/>
      <c r="CG65" s="187">
        <f t="shared" si="32"/>
        <v>180</v>
      </c>
      <c r="CH65" s="178">
        <f>R65+V65+Z65+AD65+BR65+BV65+F65+J65+N65+AL65+BZ65+AP65+AT65+AX65+BF65+BJ65</f>
        <v>0</v>
      </c>
      <c r="CI65" s="189">
        <f t="shared" si="13"/>
        <v>0</v>
      </c>
      <c r="CJ65" s="189">
        <f t="shared" si="14"/>
        <v>-180</v>
      </c>
      <c r="CL65" s="89">
        <f t="shared" si="16"/>
        <v>0</v>
      </c>
      <c r="CM65" s="84">
        <f t="shared" si="17"/>
        <v>180</v>
      </c>
      <c r="CO65" s="93">
        <f t="shared" si="15"/>
        <v>0</v>
      </c>
    </row>
    <row r="66" spans="1:179" s="84" customFormat="1">
      <c r="A66" s="61"/>
      <c r="B66" s="930" t="s">
        <v>179</v>
      </c>
      <c r="C66" s="931"/>
      <c r="D66" s="932"/>
      <c r="E66" s="60">
        <f>E5+E51</f>
        <v>1663</v>
      </c>
      <c r="F66" s="43">
        <f>F5+F51</f>
        <v>0</v>
      </c>
      <c r="G66" s="60">
        <f>F66/E66*100</f>
        <v>0</v>
      </c>
      <c r="H66" s="60">
        <f>F66-E66</f>
        <v>-1663</v>
      </c>
      <c r="I66" s="60">
        <f>I5+I51</f>
        <v>3633</v>
      </c>
      <c r="J66" s="43">
        <f>J5+J51</f>
        <v>0</v>
      </c>
      <c r="K66" s="60">
        <f>J66/I66*100</f>
        <v>0</v>
      </c>
      <c r="L66" s="61">
        <f>J66-I66</f>
        <v>-3633</v>
      </c>
      <c r="M66" s="60">
        <f>M5+M51</f>
        <v>7168</v>
      </c>
      <c r="N66" s="43">
        <f>N5+N51</f>
        <v>0</v>
      </c>
      <c r="O66" s="61">
        <f>N66/M66*100</f>
        <v>0</v>
      </c>
      <c r="P66" s="61">
        <f t="shared" si="22"/>
        <v>-7168</v>
      </c>
      <c r="Q66" s="60">
        <f>Q5+Q51</f>
        <v>5755</v>
      </c>
      <c r="R66" s="43">
        <f>R5+R51</f>
        <v>0</v>
      </c>
      <c r="S66" s="60">
        <f>R66/Q66*100</f>
        <v>0</v>
      </c>
      <c r="T66" s="61">
        <f>R66-Q66</f>
        <v>-5755</v>
      </c>
      <c r="U66" s="60">
        <f>U5+U51</f>
        <v>1546</v>
      </c>
      <c r="V66" s="43">
        <f>V5+V51</f>
        <v>0</v>
      </c>
      <c r="W66" s="60">
        <f>V66/U66*100</f>
        <v>0</v>
      </c>
      <c r="X66" s="61">
        <f>V66-U66</f>
        <v>-1546</v>
      </c>
      <c r="Y66" s="60">
        <f>Y5+Y51</f>
        <v>4744</v>
      </c>
      <c r="Z66" s="43">
        <f>Z5+Z51</f>
        <v>0</v>
      </c>
      <c r="AA66" s="60">
        <f>Z66/Y66*100</f>
        <v>0</v>
      </c>
      <c r="AB66" s="61">
        <f>Z66-Y66</f>
        <v>-4744</v>
      </c>
      <c r="AC66" s="43">
        <f>AC5+AC51</f>
        <v>3633</v>
      </c>
      <c r="AD66" s="43">
        <f>AD5+AD51</f>
        <v>0</v>
      </c>
      <c r="AE66" s="60">
        <f>AD66/AC66*100</f>
        <v>0</v>
      </c>
      <c r="AF66" s="61">
        <f>AD66-AC66</f>
        <v>-3633</v>
      </c>
      <c r="AG66" s="187">
        <f>E66+I66+M66+Q66+U66+Y66+AC66</f>
        <v>28142</v>
      </c>
      <c r="AH66" s="193">
        <f>AH5+AH51</f>
        <v>0</v>
      </c>
      <c r="AI66" s="187">
        <f t="shared" si="59"/>
        <v>0</v>
      </c>
      <c r="AJ66" s="192">
        <f t="shared" si="25"/>
        <v>-28142</v>
      </c>
      <c r="AK66" s="60">
        <f>AK5+AK51</f>
        <v>520</v>
      </c>
      <c r="AL66" s="43">
        <f>AL5+AL51</f>
        <v>0</v>
      </c>
      <c r="AM66" s="60">
        <f>AL66/AK66*100</f>
        <v>0</v>
      </c>
      <c r="AN66" s="60">
        <f>AL66-AK66</f>
        <v>-520</v>
      </c>
      <c r="AO66" s="60">
        <f>AO5+AO51</f>
        <v>150</v>
      </c>
      <c r="AP66" s="43">
        <f>AP5+AP51</f>
        <v>0</v>
      </c>
      <c r="AQ66" s="60">
        <f>AP66/AO66*100</f>
        <v>0</v>
      </c>
      <c r="AR66" s="60">
        <f>AP66-AO66</f>
        <v>-150</v>
      </c>
      <c r="AS66" s="60">
        <f>AS5+AS51</f>
        <v>455</v>
      </c>
      <c r="AT66" s="43">
        <f>AT5+AT51</f>
        <v>0</v>
      </c>
      <c r="AU66" s="60">
        <f>AT66/AS66*100</f>
        <v>0</v>
      </c>
      <c r="AV66" s="60">
        <f>AT66-AS66</f>
        <v>-455</v>
      </c>
      <c r="AW66" s="60">
        <f>AW5+AW51</f>
        <v>455</v>
      </c>
      <c r="AX66" s="43">
        <f>AX5+AX51</f>
        <v>0</v>
      </c>
      <c r="AY66" s="60">
        <f>AX66/AW66*100</f>
        <v>0</v>
      </c>
      <c r="AZ66" s="60">
        <f>AX66-AW66</f>
        <v>-455</v>
      </c>
      <c r="BA66" s="187">
        <f>AK66+AO66+AS66+AW66</f>
        <v>1580</v>
      </c>
      <c r="BB66" s="193">
        <f>BB5+BB51</f>
        <v>0</v>
      </c>
      <c r="BC66" s="187">
        <f>BB66/BA66*100</f>
        <v>0</v>
      </c>
      <c r="BD66" s="187">
        <f>BB66-BA66</f>
        <v>-1580</v>
      </c>
      <c r="BE66" s="60">
        <f>BE5+BE51</f>
        <v>50</v>
      </c>
      <c r="BF66" s="60">
        <f>BF5+BF51</f>
        <v>3.6999999999999998E-2</v>
      </c>
      <c r="BG66" s="60">
        <f>BF66/BE66*100</f>
        <v>7.3999999999999996E-2</v>
      </c>
      <c r="BH66" s="60">
        <f>BF66-BE66</f>
        <v>-49.963000000000001</v>
      </c>
      <c r="BI66" s="60">
        <f>BI5+BI51</f>
        <v>55</v>
      </c>
      <c r="BJ66" s="60">
        <f>BJ5+BJ51</f>
        <v>0</v>
      </c>
      <c r="BK66" s="60">
        <f>BJ66/BI66*100</f>
        <v>0</v>
      </c>
      <c r="BL66" s="60">
        <f>BJ66-BI66</f>
        <v>-55</v>
      </c>
      <c r="BM66" s="60">
        <f>BM5+BM51</f>
        <v>55</v>
      </c>
      <c r="BN66" s="43">
        <f>BN5+BN51</f>
        <v>0</v>
      </c>
      <c r="BO66" s="60">
        <f>BN66/BM66*100</f>
        <v>0</v>
      </c>
      <c r="BP66" s="60">
        <f>BN66-BM66</f>
        <v>-55</v>
      </c>
      <c r="BQ66" s="43">
        <f>BQ5+BQ51</f>
        <v>64.8</v>
      </c>
      <c r="BR66" s="43">
        <f>BR5+BR51</f>
        <v>0</v>
      </c>
      <c r="BS66" s="60">
        <f>BR66/BQ66*100</f>
        <v>0</v>
      </c>
      <c r="BT66" s="61">
        <f>BR66-BQ66</f>
        <v>-64.8</v>
      </c>
      <c r="BU66" s="60">
        <f>BU5+BU51</f>
        <v>1500</v>
      </c>
      <c r="BV66" s="43">
        <f>BV5+BV51</f>
        <v>0</v>
      </c>
      <c r="BW66" s="62">
        <f>BV66/BU66*100</f>
        <v>0</v>
      </c>
      <c r="BX66" s="61">
        <f t="shared" si="20"/>
        <v>-1500</v>
      </c>
      <c r="BY66" s="60">
        <f>BY5+BY51</f>
        <v>35</v>
      </c>
      <c r="BZ66" s="43">
        <f>BZ5+BZ51</f>
        <v>0</v>
      </c>
      <c r="CA66" s="62">
        <f>BZ66/BY66*100</f>
        <v>0</v>
      </c>
      <c r="CB66" s="61">
        <f>BZ66-BY66</f>
        <v>-35</v>
      </c>
      <c r="CC66" s="43">
        <f>CC5+CC51</f>
        <v>789.48699999999997</v>
      </c>
      <c r="CD66" s="43">
        <f>CD5+CD51</f>
        <v>0</v>
      </c>
      <c r="CE66" s="62">
        <f>CD66/CC66*100</f>
        <v>0</v>
      </c>
      <c r="CF66" s="61">
        <f>CD66-CC66</f>
        <v>-789.48699999999997</v>
      </c>
      <c r="CG66" s="187">
        <f>AG66+BA66+BE66+BI66+BM66+BQ66+BU66+BY66</f>
        <v>31481.8</v>
      </c>
      <c r="CH66" s="193">
        <f>CH5+CH51</f>
        <v>3.6999999999999998E-2</v>
      </c>
      <c r="CI66" s="187">
        <f t="shared" si="13"/>
        <v>1.175282226556296E-4</v>
      </c>
      <c r="CJ66" s="187">
        <f t="shared" si="14"/>
        <v>-31481.762999999999</v>
      </c>
      <c r="CK66" s="80"/>
      <c r="CL66" s="84">
        <f t="shared" si="16"/>
        <v>3.6999999999999998E-2</v>
      </c>
      <c r="CM66" s="84">
        <f t="shared" si="17"/>
        <v>31481.800000000003</v>
      </c>
      <c r="CO66" s="84">
        <f>F66+J66+N66+R66+V66+Z66+AD66+AL66+AP66+AT66+AX66+BF66+BJ66+BN66+BR66+BV66+BZ66</f>
        <v>3.6999999999999998E-2</v>
      </c>
    </row>
    <row r="67" spans="1:179">
      <c r="S67" s="76"/>
      <c r="BU67" s="99"/>
      <c r="BV67" s="99"/>
      <c r="BX67" s="76"/>
      <c r="BY67" s="163"/>
      <c r="BZ67" s="163"/>
      <c r="CC67" s="163"/>
      <c r="CD67" s="163"/>
      <c r="CG67" s="76"/>
      <c r="CH67" s="76"/>
      <c r="CI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  <c r="EO67" s="76"/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76"/>
      <c r="FA67" s="76"/>
      <c r="FB67" s="76"/>
      <c r="FC67" s="76"/>
      <c r="FD67" s="76"/>
      <c r="FE67" s="76"/>
      <c r="FF67" s="76"/>
      <c r="FG67" s="76"/>
      <c r="FH67" s="76"/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  <c r="FT67" s="76"/>
      <c r="FU67" s="76"/>
      <c r="FV67" s="76"/>
      <c r="FW67" s="76"/>
    </row>
    <row r="68" spans="1:179">
      <c r="E68" s="99">
        <f>E66-E67</f>
        <v>1663</v>
      </c>
      <c r="F68" s="59">
        <f t="shared" ref="F68:AG68" si="78">F66-F67</f>
        <v>0</v>
      </c>
      <c r="G68" s="59">
        <f t="shared" si="78"/>
        <v>0</v>
      </c>
      <c r="H68" s="59">
        <f t="shared" si="78"/>
        <v>-1663</v>
      </c>
      <c r="I68" s="59">
        <f>I66-I67</f>
        <v>3633</v>
      </c>
      <c r="J68" s="59">
        <f>J66-J67</f>
        <v>0</v>
      </c>
      <c r="K68" s="59">
        <f t="shared" si="78"/>
        <v>0</v>
      </c>
      <c r="L68" s="59">
        <f t="shared" si="78"/>
        <v>-3633</v>
      </c>
      <c r="M68" s="59">
        <f>M66-M67</f>
        <v>7168</v>
      </c>
      <c r="N68" s="59">
        <f>N66-N67</f>
        <v>0</v>
      </c>
      <c r="O68" s="59">
        <f t="shared" si="78"/>
        <v>0</v>
      </c>
      <c r="P68" s="59">
        <f t="shared" si="78"/>
        <v>-7168</v>
      </c>
      <c r="Q68" s="59">
        <f>Q66-Q67</f>
        <v>5755</v>
      </c>
      <c r="R68" s="59">
        <f>R66-R67</f>
        <v>0</v>
      </c>
      <c r="S68" s="59">
        <f t="shared" si="78"/>
        <v>0</v>
      </c>
      <c r="T68" s="59">
        <f t="shared" si="78"/>
        <v>-5755</v>
      </c>
      <c r="U68" s="99">
        <f>U66-U67</f>
        <v>1546</v>
      </c>
      <c r="V68" s="59">
        <f>V66-V67</f>
        <v>0</v>
      </c>
      <c r="W68" s="59">
        <f t="shared" si="78"/>
        <v>0</v>
      </c>
      <c r="X68" s="59">
        <f t="shared" si="78"/>
        <v>-1546</v>
      </c>
      <c r="Y68" s="59">
        <f>Y66-Y67</f>
        <v>4744</v>
      </c>
      <c r="Z68" s="59">
        <f>Z66-Z67</f>
        <v>0</v>
      </c>
      <c r="AA68" s="59">
        <f t="shared" si="78"/>
        <v>0</v>
      </c>
      <c r="AB68" s="59">
        <f t="shared" si="78"/>
        <v>-4744</v>
      </c>
      <c r="AC68" s="99">
        <f>AC66-AC67</f>
        <v>3633</v>
      </c>
      <c r="AD68" s="59">
        <f>AD66-AD67</f>
        <v>0</v>
      </c>
      <c r="AE68" s="59">
        <f t="shared" si="78"/>
        <v>0</v>
      </c>
      <c r="AF68" s="59">
        <f t="shared" si="78"/>
        <v>-3633</v>
      </c>
      <c r="AG68" s="99">
        <f t="shared" si="78"/>
        <v>28142</v>
      </c>
      <c r="AH68" s="59">
        <f>AH66-AH67</f>
        <v>0</v>
      </c>
      <c r="BA68" s="99">
        <f>BA66-BA67</f>
        <v>1580</v>
      </c>
      <c r="BB68" s="59">
        <f>BB66-BB67</f>
        <v>0</v>
      </c>
      <c r="BF68" s="59">
        <f>BF66-BF67</f>
        <v>3.6999999999999998E-2</v>
      </c>
      <c r="BJ68" s="59">
        <f>BJ66-BJ67</f>
        <v>0</v>
      </c>
      <c r="BN68" s="59">
        <f>BN66-BN67</f>
        <v>0</v>
      </c>
      <c r="BQ68" s="59">
        <f>BQ66-BQ67</f>
        <v>64.8</v>
      </c>
      <c r="BR68" s="59">
        <f>BR66-BR67</f>
        <v>0</v>
      </c>
      <c r="BU68" s="59">
        <f>BU66-BU67</f>
        <v>1500</v>
      </c>
      <c r="BV68" s="59">
        <f>BV66-BV67</f>
        <v>0</v>
      </c>
      <c r="BX68" s="76"/>
      <c r="BZ68" s="59">
        <f>BZ66-BZ67</f>
        <v>0</v>
      </c>
      <c r="CD68" s="59">
        <f>CD66-CD67</f>
        <v>0</v>
      </c>
      <c r="CG68" s="59">
        <v>26679.7</v>
      </c>
      <c r="CH68" s="59">
        <v>26556.9</v>
      </c>
      <c r="CJ68" s="59">
        <f>F66+J66+N66+R66+V66+Z66+AD66+AL66+AP66+AT66+AX66+BF66+BJ66+BN66+BR66+BV66+BZ66</f>
        <v>3.6999999999999998E-2</v>
      </c>
      <c r="CK68" s="59">
        <f>G66+K66+O66+S66+W66+AA66+AE66+AM66+AQ66+AU66+AY66+BG66+BK66+BO66+BS66+BW66+CA66</f>
        <v>7.3999999999999996E-2</v>
      </c>
      <c r="CL68" s="59">
        <f>H66+L66+P66+T66+X66+AB66+AF66+AN66+AR66+AV66+AZ66+BH66+BL66+BP66+BT66+BX66+CB66</f>
        <v>-31481.762999999999</v>
      </c>
      <c r="CM68" s="59">
        <f>I66+M66+Q66+U66+Y66+AC66+AG66+AO66+AS66+AW66+BA66+BI66+BM66+BQ66+BU66+BY66+CG66</f>
        <v>90452.6</v>
      </c>
      <c r="CN68" s="59">
        <f>J66+N66+R66+V66+Z66+AD66+AH66+AP66+AT66+AX66+BB66+BJ66+BN66+BR66+BV66+BZ66+CH66</f>
        <v>3.6999999999999998E-2</v>
      </c>
      <c r="CO68" s="59">
        <f>K66+O66+S66+W66+AA66+AE66+AI66+AQ66+AU66+AY66+BC66+BK66+BO66+BS66+BW66+CA66+CI66</f>
        <v>1.175282226556296E-4</v>
      </c>
    </row>
    <row r="69" spans="1:179">
      <c r="BX69" s="76"/>
      <c r="CG69" s="59">
        <f>AG66+BA66+BE66+BQ66+BU66+BY66+BI66+BM66</f>
        <v>31481.8</v>
      </c>
      <c r="CH69" s="59">
        <f>AH66+BB66+BF66+BR66+BV66+BZ66+BJ66+BN66</f>
        <v>3.6999999999999998E-2</v>
      </c>
    </row>
    <row r="70" spans="1:179">
      <c r="AG70" s="59">
        <f>AG66+BA66+BE66+BI66+BM66</f>
        <v>29882</v>
      </c>
      <c r="BX70" s="76"/>
      <c r="CG70" s="59">
        <f>CG66-CG69</f>
        <v>0</v>
      </c>
      <c r="CH70" s="59">
        <f>CH66-CH69</f>
        <v>0</v>
      </c>
    </row>
    <row r="71" spans="1:179">
      <c r="BT71" s="59">
        <f>BQ66+BU66+BY66</f>
        <v>1599.8</v>
      </c>
      <c r="BX71" s="76"/>
      <c r="CG71" s="177">
        <v>23605.599999999999</v>
      </c>
    </row>
    <row r="72" spans="1:179">
      <c r="AF72" s="59">
        <f>AG66+BA66+BE66+BI66+BM66</f>
        <v>29882</v>
      </c>
      <c r="AG72" s="180">
        <f>AH66+BB66+BF66+BJ66+BN66</f>
        <v>3.6999999999999998E-2</v>
      </c>
      <c r="AH72" s="59">
        <f>AI66+BC66+BG66+BK66+BO66</f>
        <v>7.3999999999999996E-2</v>
      </c>
      <c r="BX72" s="76"/>
      <c r="CG72" s="59">
        <f>CG71-CG66</f>
        <v>-7876.2000000000007</v>
      </c>
      <c r="CH72" s="59">
        <f>CH68-CH66</f>
        <v>26556.863000000001</v>
      </c>
    </row>
    <row r="73" spans="1:179">
      <c r="BX73" s="76"/>
    </row>
    <row r="74" spans="1:179">
      <c r="BX74" s="76"/>
    </row>
    <row r="75" spans="1:179">
      <c r="BX75" s="76"/>
    </row>
    <row r="76" spans="1:179">
      <c r="BX76" s="76"/>
    </row>
    <row r="77" spans="1:179">
      <c r="BX77" s="76"/>
    </row>
    <row r="78" spans="1:179">
      <c r="BX78" s="76"/>
    </row>
    <row r="79" spans="1:179">
      <c r="BX79" s="76"/>
    </row>
    <row r="80" spans="1:179">
      <c r="BX80" s="76"/>
    </row>
    <row r="81" spans="76:76">
      <c r="BX81" s="76"/>
    </row>
    <row r="82" spans="76:76">
      <c r="BX82" s="76"/>
    </row>
    <row r="83" spans="76:76">
      <c r="BX83" s="76"/>
    </row>
    <row r="84" spans="76:76">
      <c r="BX84" s="76"/>
    </row>
    <row r="85" spans="76:76">
      <c r="BX85" s="76"/>
    </row>
    <row r="86" spans="76:76">
      <c r="BX86" s="76"/>
    </row>
    <row r="87" spans="76:76">
      <c r="BX87" s="76"/>
    </row>
    <row r="88" spans="76:76">
      <c r="BX88" s="76"/>
    </row>
    <row r="89" spans="76:76">
      <c r="BX89" s="76"/>
    </row>
    <row r="90" spans="76:76">
      <c r="BX90" s="76"/>
    </row>
    <row r="91" spans="76:76">
      <c r="BX91" s="76"/>
    </row>
    <row r="92" spans="76:76">
      <c r="BX92" s="76"/>
    </row>
    <row r="93" spans="76:76">
      <c r="BX93" s="76"/>
    </row>
    <row r="94" spans="76:76">
      <c r="BX94" s="76"/>
    </row>
    <row r="95" spans="76:76">
      <c r="BX95" s="76"/>
    </row>
    <row r="96" spans="76:76">
      <c r="BX96" s="76"/>
    </row>
    <row r="97" spans="76:76">
      <c r="BX97" s="76"/>
    </row>
    <row r="98" spans="76:76">
      <c r="BX98" s="76"/>
    </row>
    <row r="99" spans="76:76">
      <c r="BX99" s="76"/>
    </row>
    <row r="100" spans="76:76">
      <c r="BX100" s="76"/>
    </row>
    <row r="101" spans="76:76">
      <c r="BX101" s="76"/>
    </row>
    <row r="102" spans="76:76">
      <c r="BX102" s="76"/>
    </row>
    <row r="103" spans="76:76">
      <c r="BX103" s="76"/>
    </row>
    <row r="104" spans="76:76">
      <c r="BX104" s="76"/>
    </row>
    <row r="105" spans="76:76">
      <c r="BX105" s="76"/>
    </row>
    <row r="106" spans="76:76">
      <c r="BX106" s="76"/>
    </row>
    <row r="107" spans="76:76">
      <c r="BX107" s="76"/>
    </row>
    <row r="108" spans="76:76">
      <c r="BX108" s="76"/>
    </row>
    <row r="109" spans="76:76">
      <c r="BX109" s="76"/>
    </row>
    <row r="110" spans="76:76">
      <c r="BX110" s="76"/>
    </row>
    <row r="111" spans="76:76">
      <c r="BX111" s="76"/>
    </row>
    <row r="112" spans="76:76">
      <c r="BX112" s="76"/>
    </row>
    <row r="113" spans="76:76">
      <c r="BX113" s="76"/>
    </row>
    <row r="114" spans="76:76">
      <c r="BX114" s="76"/>
    </row>
    <row r="115" spans="76:76">
      <c r="BX115" s="76"/>
    </row>
    <row r="116" spans="76:76">
      <c r="BX116" s="76"/>
    </row>
    <row r="117" spans="76:76">
      <c r="BX117" s="76"/>
    </row>
    <row r="118" spans="76:76">
      <c r="BX118" s="76"/>
    </row>
    <row r="119" spans="76:76">
      <c r="BX119" s="76"/>
    </row>
    <row r="120" spans="76:76">
      <c r="BX120" s="76"/>
    </row>
    <row r="121" spans="76:76">
      <c r="BX121" s="76"/>
    </row>
    <row r="122" spans="76:76">
      <c r="BX122" s="76"/>
    </row>
    <row r="123" spans="76:76">
      <c r="BX123" s="76"/>
    </row>
    <row r="124" spans="76:76">
      <c r="BX124" s="76"/>
    </row>
    <row r="125" spans="76:76">
      <c r="BX125" s="76"/>
    </row>
    <row r="126" spans="76:76">
      <c r="BX126" s="76"/>
    </row>
    <row r="127" spans="76:76">
      <c r="BX127" s="76"/>
    </row>
    <row r="128" spans="76:76">
      <c r="BX128" s="76"/>
    </row>
    <row r="129" spans="76:76">
      <c r="BX129" s="76"/>
    </row>
    <row r="130" spans="76:76">
      <c r="BX130" s="76"/>
    </row>
    <row r="131" spans="76:76">
      <c r="BX131" s="76"/>
    </row>
    <row r="132" spans="76:76">
      <c r="BX132" s="76"/>
    </row>
    <row r="133" spans="76:76">
      <c r="BX133" s="76"/>
    </row>
    <row r="134" spans="76:76">
      <c r="BX134" s="76"/>
    </row>
    <row r="135" spans="76:76">
      <c r="BX135" s="76"/>
    </row>
    <row r="136" spans="76:76">
      <c r="BX136" s="76"/>
    </row>
    <row r="137" spans="76:76">
      <c r="BX137" s="76"/>
    </row>
    <row r="138" spans="76:76">
      <c r="BX138" s="76"/>
    </row>
    <row r="139" spans="76:76">
      <c r="BX139" s="76"/>
    </row>
    <row r="140" spans="76:76">
      <c r="BX140" s="76"/>
    </row>
    <row r="141" spans="76:76">
      <c r="BX141" s="76"/>
    </row>
    <row r="142" spans="76:76">
      <c r="BX142" s="76"/>
    </row>
    <row r="143" spans="76:76">
      <c r="BX143" s="76"/>
    </row>
    <row r="144" spans="76:76">
      <c r="BX144" s="76"/>
    </row>
    <row r="145" spans="76:76">
      <c r="BX145" s="76"/>
    </row>
    <row r="146" spans="76:76">
      <c r="BX146" s="76"/>
    </row>
    <row r="147" spans="76:76">
      <c r="BX147" s="76"/>
    </row>
    <row r="148" spans="76:76">
      <c r="BX148" s="76"/>
    </row>
    <row r="149" spans="76:76">
      <c r="BX149" s="76"/>
    </row>
    <row r="150" spans="76:76">
      <c r="BX150" s="76"/>
    </row>
    <row r="151" spans="76:76">
      <c r="BX151" s="76"/>
    </row>
    <row r="152" spans="76:76">
      <c r="BX152" s="76"/>
    </row>
    <row r="153" spans="76:76">
      <c r="BX153" s="76"/>
    </row>
    <row r="154" spans="76:76">
      <c r="BX154" s="76"/>
    </row>
    <row r="155" spans="76:76">
      <c r="BX155" s="76"/>
    </row>
    <row r="156" spans="76:76">
      <c r="BX156" s="76"/>
    </row>
    <row r="157" spans="76:76">
      <c r="BX157" s="76"/>
    </row>
    <row r="158" spans="76:76">
      <c r="BX158" s="76"/>
    </row>
    <row r="159" spans="76:76">
      <c r="BX159" s="76"/>
    </row>
    <row r="160" spans="76:76">
      <c r="BX160" s="76"/>
    </row>
    <row r="161" spans="76:76">
      <c r="BX161" s="76"/>
    </row>
    <row r="162" spans="76:76">
      <c r="BX162" s="76"/>
    </row>
    <row r="163" spans="76:76">
      <c r="BX163" s="76"/>
    </row>
    <row r="164" spans="76:76">
      <c r="BX164" s="76"/>
    </row>
    <row r="165" spans="76:76">
      <c r="BX165" s="76"/>
    </row>
    <row r="166" spans="76:76">
      <c r="BX166" s="76"/>
    </row>
    <row r="167" spans="76:76">
      <c r="BX167" s="76"/>
    </row>
    <row r="168" spans="76:76">
      <c r="BX168" s="76"/>
    </row>
    <row r="169" spans="76:76">
      <c r="BX169" s="76"/>
    </row>
    <row r="170" spans="76:76">
      <c r="BX170" s="76"/>
    </row>
    <row r="171" spans="76:76">
      <c r="BX171" s="76"/>
    </row>
    <row r="172" spans="76:76">
      <c r="BX172" s="76"/>
    </row>
    <row r="173" spans="76:76">
      <c r="BX173" s="76"/>
    </row>
    <row r="174" spans="76:76">
      <c r="BX174" s="76"/>
    </row>
    <row r="175" spans="76:76">
      <c r="BX175" s="76"/>
    </row>
    <row r="176" spans="76:76">
      <c r="BX176" s="76"/>
    </row>
    <row r="177" spans="76:76">
      <c r="BX177" s="76"/>
    </row>
    <row r="178" spans="76:76">
      <c r="BX178" s="76"/>
    </row>
    <row r="179" spans="76:76">
      <c r="BX179" s="76"/>
    </row>
    <row r="180" spans="76:76">
      <c r="BX180" s="76"/>
    </row>
    <row r="181" spans="76:76">
      <c r="BX181" s="76"/>
    </row>
    <row r="182" spans="76:76">
      <c r="BX182" s="76"/>
    </row>
    <row r="183" spans="76:76">
      <c r="BX183" s="76"/>
    </row>
    <row r="184" spans="76:76">
      <c r="BX184" s="76"/>
    </row>
    <row r="185" spans="76:76">
      <c r="BX185" s="76"/>
    </row>
    <row r="186" spans="76:76">
      <c r="BX186" s="76"/>
    </row>
    <row r="187" spans="76:76">
      <c r="BX187" s="76"/>
    </row>
    <row r="188" spans="76:76">
      <c r="BX188" s="76"/>
    </row>
    <row r="189" spans="76:76">
      <c r="BX189" s="76"/>
    </row>
    <row r="190" spans="76:76">
      <c r="BX190" s="76"/>
    </row>
    <row r="191" spans="76:76">
      <c r="BX191" s="76"/>
    </row>
    <row r="192" spans="76:76">
      <c r="BX192" s="76"/>
    </row>
    <row r="193" spans="76:76">
      <c r="BX193" s="76"/>
    </row>
    <row r="194" spans="76:76">
      <c r="BX194" s="76"/>
    </row>
    <row r="195" spans="76:76">
      <c r="BX195" s="76"/>
    </row>
    <row r="196" spans="76:76">
      <c r="BX196" s="76"/>
    </row>
    <row r="197" spans="76:76">
      <c r="BX197" s="76"/>
    </row>
    <row r="198" spans="76:76">
      <c r="BX198" s="76"/>
    </row>
    <row r="199" spans="76:76">
      <c r="BX199" s="76"/>
    </row>
    <row r="200" spans="76:76">
      <c r="BX200" s="76"/>
    </row>
    <row r="201" spans="76:76">
      <c r="BX201" s="76"/>
    </row>
    <row r="202" spans="76:76">
      <c r="BX202" s="76"/>
    </row>
    <row r="203" spans="76:76">
      <c r="BX203" s="76"/>
    </row>
    <row r="204" spans="76:76">
      <c r="BX204" s="76"/>
    </row>
    <row r="205" spans="76:76">
      <c r="BX205" s="76"/>
    </row>
    <row r="206" spans="76:76">
      <c r="BX206" s="76"/>
    </row>
    <row r="207" spans="76:76">
      <c r="BX207" s="76"/>
    </row>
    <row r="208" spans="76:76">
      <c r="BX208" s="76"/>
    </row>
    <row r="209" spans="76:76">
      <c r="BX209" s="76"/>
    </row>
    <row r="210" spans="76:76">
      <c r="BX210" s="76"/>
    </row>
    <row r="211" spans="76:76">
      <c r="BX211" s="76"/>
    </row>
    <row r="212" spans="76:76">
      <c r="BX212" s="76"/>
    </row>
    <row r="213" spans="76:76">
      <c r="BX213" s="76"/>
    </row>
    <row r="214" spans="76:76">
      <c r="BX214" s="76"/>
    </row>
    <row r="215" spans="76:76">
      <c r="BX215" s="76"/>
    </row>
    <row r="216" spans="76:76">
      <c r="BX216" s="76"/>
    </row>
    <row r="217" spans="76:76">
      <c r="BX217" s="76"/>
    </row>
    <row r="218" spans="76:76">
      <c r="BX218" s="76"/>
    </row>
    <row r="219" spans="76:76">
      <c r="BX219" s="76"/>
    </row>
    <row r="220" spans="76:76">
      <c r="BX220" s="76"/>
    </row>
    <row r="221" spans="76:76">
      <c r="BX221" s="76"/>
    </row>
    <row r="222" spans="76:76">
      <c r="BX222" s="76"/>
    </row>
    <row r="223" spans="76:76">
      <c r="BX223" s="76"/>
    </row>
    <row r="224" spans="76:76">
      <c r="BX224" s="76"/>
    </row>
    <row r="225" spans="76:76">
      <c r="BX225" s="76"/>
    </row>
    <row r="226" spans="76:76">
      <c r="BX226" s="76"/>
    </row>
    <row r="227" spans="76:76">
      <c r="BX227" s="76"/>
    </row>
    <row r="228" spans="76:76">
      <c r="BX228" s="76"/>
    </row>
    <row r="229" spans="76:76">
      <c r="BX229" s="76"/>
    </row>
    <row r="230" spans="76:76">
      <c r="BX230" s="76"/>
    </row>
    <row r="231" spans="76:76">
      <c r="BX231" s="76"/>
    </row>
    <row r="232" spans="76:76">
      <c r="BX232" s="76"/>
    </row>
    <row r="233" spans="76:76">
      <c r="BX233" s="76"/>
    </row>
    <row r="234" spans="76:76">
      <c r="BX234" s="76"/>
    </row>
    <row r="235" spans="76:76">
      <c r="BX235" s="76"/>
    </row>
    <row r="236" spans="76:76">
      <c r="BX236" s="76"/>
    </row>
    <row r="237" spans="76:76">
      <c r="BX237" s="76"/>
    </row>
    <row r="238" spans="76:76">
      <c r="BX238" s="76"/>
    </row>
    <row r="239" spans="76:76">
      <c r="BX239" s="76"/>
    </row>
    <row r="240" spans="76:76">
      <c r="BX240" s="76"/>
    </row>
    <row r="241" spans="76:76">
      <c r="BX241" s="76"/>
    </row>
    <row r="242" spans="76:76">
      <c r="BX242" s="76"/>
    </row>
    <row r="243" spans="76:76">
      <c r="BX243" s="76"/>
    </row>
    <row r="244" spans="76:76">
      <c r="BX244" s="76"/>
    </row>
    <row r="245" spans="76:76">
      <c r="BX245" s="76"/>
    </row>
    <row r="246" spans="76:76">
      <c r="BX246" s="76"/>
    </row>
    <row r="247" spans="76:76">
      <c r="BX247" s="76"/>
    </row>
    <row r="248" spans="76:76">
      <c r="BX248" s="76"/>
    </row>
    <row r="249" spans="76:76">
      <c r="BX249" s="76"/>
    </row>
    <row r="250" spans="76:76">
      <c r="BX250" s="76"/>
    </row>
    <row r="251" spans="76:76">
      <c r="BX251" s="76"/>
    </row>
    <row r="252" spans="76:76">
      <c r="BX252" s="76"/>
    </row>
    <row r="253" spans="76:76">
      <c r="BX253" s="76"/>
    </row>
    <row r="254" spans="76:76">
      <c r="BX254" s="76"/>
    </row>
    <row r="255" spans="76:76">
      <c r="BX255" s="76"/>
    </row>
    <row r="256" spans="76:76">
      <c r="BX256" s="76"/>
    </row>
    <row r="257" spans="76:76">
      <c r="BX257" s="76"/>
    </row>
    <row r="258" spans="76:76">
      <c r="BX258" s="76"/>
    </row>
    <row r="259" spans="76:76">
      <c r="BX259" s="76"/>
    </row>
    <row r="260" spans="76:76">
      <c r="BX260" s="76"/>
    </row>
    <row r="261" spans="76:76">
      <c r="BX261" s="76"/>
    </row>
    <row r="262" spans="76:76">
      <c r="BX262" s="76"/>
    </row>
    <row r="263" spans="76:76">
      <c r="BX263" s="76"/>
    </row>
    <row r="264" spans="76:76">
      <c r="BX264" s="76"/>
    </row>
    <row r="265" spans="76:76">
      <c r="BX265" s="76"/>
    </row>
    <row r="266" spans="76:76">
      <c r="BX266" s="76"/>
    </row>
    <row r="267" spans="76:76">
      <c r="BX267" s="76"/>
    </row>
    <row r="268" spans="76:76">
      <c r="BX268" s="76"/>
    </row>
    <row r="269" spans="76:76">
      <c r="BX269" s="76"/>
    </row>
    <row r="270" spans="76:76">
      <c r="BX270" s="76"/>
    </row>
    <row r="271" spans="76:76">
      <c r="BX271" s="76"/>
    </row>
    <row r="272" spans="76:76">
      <c r="BX272" s="76"/>
    </row>
    <row r="273" spans="76:76">
      <c r="BX273" s="76"/>
    </row>
    <row r="274" spans="76:76">
      <c r="BX274" s="76"/>
    </row>
    <row r="275" spans="76:76">
      <c r="BX275" s="76"/>
    </row>
    <row r="276" spans="76:76">
      <c r="BX276" s="76"/>
    </row>
    <row r="277" spans="76:76">
      <c r="BX277" s="76"/>
    </row>
    <row r="278" spans="76:76">
      <c r="BX278" s="76"/>
    </row>
    <row r="279" spans="76:76">
      <c r="BX279" s="76"/>
    </row>
    <row r="280" spans="76:76">
      <c r="BX280" s="76"/>
    </row>
    <row r="281" spans="76:76">
      <c r="BX281" s="76"/>
    </row>
    <row r="282" spans="76:76">
      <c r="BX282" s="76"/>
    </row>
    <row r="283" spans="76:76">
      <c r="BX283" s="76"/>
    </row>
    <row r="284" spans="76:76">
      <c r="BX284" s="76"/>
    </row>
    <row r="285" spans="76:76">
      <c r="BX285" s="76"/>
    </row>
    <row r="286" spans="76:76">
      <c r="BX286" s="76"/>
    </row>
    <row r="287" spans="76:76">
      <c r="BX287" s="76"/>
    </row>
    <row r="288" spans="76:76">
      <c r="BX288" s="76"/>
    </row>
    <row r="289" spans="76:76">
      <c r="BX289" s="76"/>
    </row>
    <row r="290" spans="76:76">
      <c r="BX290" s="76"/>
    </row>
    <row r="291" spans="76:76">
      <c r="BX291" s="76"/>
    </row>
    <row r="292" spans="76:76">
      <c r="BX292" s="76"/>
    </row>
    <row r="293" spans="76:76">
      <c r="BX293" s="76"/>
    </row>
    <row r="294" spans="76:76">
      <c r="BX294" s="76"/>
    </row>
    <row r="295" spans="76:76">
      <c r="BX295" s="76"/>
    </row>
    <row r="296" spans="76:76">
      <c r="BX296" s="76"/>
    </row>
    <row r="297" spans="76:76">
      <c r="BX297" s="76"/>
    </row>
    <row r="298" spans="76:76">
      <c r="BX298" s="76"/>
    </row>
    <row r="299" spans="76:76">
      <c r="BX299" s="76"/>
    </row>
    <row r="300" spans="76:76">
      <c r="BX300" s="76"/>
    </row>
    <row r="301" spans="76:76">
      <c r="BX301" s="76"/>
    </row>
    <row r="302" spans="76:76">
      <c r="BX302" s="76"/>
    </row>
    <row r="303" spans="76:76">
      <c r="BX303" s="76"/>
    </row>
    <row r="304" spans="76:76">
      <c r="BX304" s="76"/>
    </row>
    <row r="305" spans="76:76">
      <c r="BX305" s="76"/>
    </row>
    <row r="306" spans="76:76">
      <c r="BX306" s="76"/>
    </row>
    <row r="307" spans="76:76">
      <c r="BX307" s="76"/>
    </row>
    <row r="308" spans="76:76">
      <c r="BX308" s="76"/>
    </row>
    <row r="309" spans="76:76">
      <c r="BX309" s="76"/>
    </row>
    <row r="310" spans="76:76">
      <c r="BX310" s="76"/>
    </row>
    <row r="311" spans="76:76">
      <c r="BX311" s="76"/>
    </row>
    <row r="312" spans="76:76">
      <c r="BX312" s="76"/>
    </row>
    <row r="313" spans="76:76">
      <c r="BX313" s="76"/>
    </row>
    <row r="314" spans="76:76">
      <c r="BX314" s="76"/>
    </row>
    <row r="315" spans="76:76">
      <c r="BX315" s="76"/>
    </row>
    <row r="316" spans="76:76">
      <c r="BX316" s="76"/>
    </row>
    <row r="317" spans="76:76">
      <c r="BX317" s="76"/>
    </row>
    <row r="318" spans="76:76">
      <c r="BX318" s="76"/>
    </row>
    <row r="319" spans="76:76">
      <c r="BX319" s="76"/>
    </row>
    <row r="320" spans="76:76">
      <c r="BX320" s="76"/>
    </row>
    <row r="321" spans="76:76">
      <c r="BX321" s="76"/>
    </row>
    <row r="322" spans="76:76">
      <c r="BX322" s="76"/>
    </row>
    <row r="323" spans="76:76">
      <c r="BX323" s="76"/>
    </row>
    <row r="324" spans="76:76">
      <c r="BX324" s="76"/>
    </row>
    <row r="325" spans="76:76">
      <c r="BX325" s="76"/>
    </row>
    <row r="326" spans="76:76">
      <c r="BX326" s="76"/>
    </row>
    <row r="327" spans="76:76">
      <c r="BX327" s="76"/>
    </row>
    <row r="328" spans="76:76">
      <c r="BX328" s="76"/>
    </row>
    <row r="329" spans="76:76">
      <c r="BX329" s="76"/>
    </row>
    <row r="330" spans="76:76">
      <c r="BX330" s="76"/>
    </row>
    <row r="331" spans="76:76">
      <c r="BX331" s="76"/>
    </row>
    <row r="332" spans="76:76">
      <c r="BX332" s="76"/>
    </row>
    <row r="333" spans="76:76">
      <c r="BX333" s="76"/>
    </row>
    <row r="334" spans="76:76">
      <c r="BX334" s="76"/>
    </row>
    <row r="335" spans="76:76">
      <c r="BX335" s="76"/>
    </row>
    <row r="336" spans="76:76">
      <c r="BX336" s="76"/>
    </row>
    <row r="337" spans="76:76">
      <c r="BX337" s="76"/>
    </row>
    <row r="338" spans="76:76">
      <c r="BX338" s="76"/>
    </row>
    <row r="339" spans="76:76">
      <c r="BX339" s="76"/>
    </row>
    <row r="340" spans="76:76">
      <c r="BX340" s="76"/>
    </row>
    <row r="341" spans="76:76">
      <c r="BX341" s="76"/>
    </row>
    <row r="342" spans="76:76">
      <c r="BX342" s="76"/>
    </row>
    <row r="343" spans="76:76">
      <c r="BX343" s="76"/>
    </row>
    <row r="344" spans="76:76">
      <c r="BX344" s="76"/>
    </row>
    <row r="345" spans="76:76">
      <c r="BX345" s="76"/>
    </row>
    <row r="346" spans="76:76">
      <c r="BX346" s="76"/>
    </row>
    <row r="347" spans="76:76">
      <c r="BX347" s="76"/>
    </row>
    <row r="348" spans="76:76">
      <c r="BX348" s="76"/>
    </row>
    <row r="349" spans="76:76">
      <c r="BX349" s="76"/>
    </row>
    <row r="350" spans="76:76">
      <c r="BX350" s="76"/>
    </row>
    <row r="351" spans="76:76">
      <c r="BX351" s="76"/>
    </row>
    <row r="352" spans="76:76">
      <c r="BX352" s="76"/>
    </row>
    <row r="353" spans="76:76">
      <c r="BX353" s="76"/>
    </row>
    <row r="354" spans="76:76">
      <c r="BX354" s="76"/>
    </row>
    <row r="355" spans="76:76">
      <c r="BX355" s="76"/>
    </row>
    <row r="356" spans="76:76">
      <c r="BX356" s="76"/>
    </row>
    <row r="357" spans="76:76">
      <c r="BX357" s="76"/>
    </row>
    <row r="358" spans="76:76">
      <c r="BX358" s="76"/>
    </row>
    <row r="359" spans="76:76">
      <c r="BX359" s="76"/>
    </row>
    <row r="360" spans="76:76">
      <c r="BX360" s="76"/>
    </row>
    <row r="361" spans="76:76">
      <c r="BX361" s="76"/>
    </row>
    <row r="362" spans="76:76">
      <c r="BX362" s="76"/>
    </row>
    <row r="363" spans="76:76">
      <c r="BX363" s="76"/>
    </row>
    <row r="364" spans="76:76">
      <c r="BX364" s="76"/>
    </row>
    <row r="365" spans="76:76">
      <c r="BX365" s="76"/>
    </row>
    <row r="366" spans="76:76">
      <c r="BX366" s="76"/>
    </row>
    <row r="367" spans="76:76">
      <c r="BX367" s="76"/>
    </row>
    <row r="368" spans="76:76">
      <c r="BX368" s="76"/>
    </row>
    <row r="369" spans="76:76">
      <c r="BX369" s="76"/>
    </row>
    <row r="370" spans="76:76">
      <c r="BX370" s="76"/>
    </row>
    <row r="371" spans="76:76">
      <c r="BX371" s="76"/>
    </row>
    <row r="372" spans="76:76">
      <c r="BX372" s="76"/>
    </row>
    <row r="373" spans="76:76">
      <c r="BX373" s="76"/>
    </row>
    <row r="374" spans="76:76">
      <c r="BX374" s="76"/>
    </row>
    <row r="375" spans="76:76">
      <c r="BX375" s="76"/>
    </row>
    <row r="376" spans="76:76">
      <c r="BX376" s="76"/>
    </row>
    <row r="377" spans="76:76">
      <c r="BX377" s="76"/>
    </row>
    <row r="378" spans="76:76">
      <c r="BX378" s="76"/>
    </row>
    <row r="379" spans="76:76">
      <c r="BX379" s="76"/>
    </row>
    <row r="380" spans="76:76">
      <c r="BX380" s="76"/>
    </row>
    <row r="381" spans="76:76">
      <c r="BX381" s="76"/>
    </row>
    <row r="382" spans="76:76">
      <c r="BX382" s="76"/>
    </row>
    <row r="383" spans="76:76">
      <c r="BX383" s="76"/>
    </row>
    <row r="384" spans="76:76">
      <c r="BX384" s="76"/>
    </row>
    <row r="385" spans="76:76">
      <c r="BX385" s="76"/>
    </row>
    <row r="386" spans="76:76">
      <c r="BX386" s="76"/>
    </row>
    <row r="387" spans="76:76">
      <c r="BX387" s="76"/>
    </row>
    <row r="388" spans="76:76">
      <c r="BX388" s="76"/>
    </row>
    <row r="389" spans="76:76">
      <c r="BX389" s="76"/>
    </row>
    <row r="390" spans="76:76">
      <c r="BX390" s="76"/>
    </row>
    <row r="391" spans="76:76">
      <c r="BX391" s="76"/>
    </row>
    <row r="392" spans="76:76">
      <c r="BX392" s="76"/>
    </row>
    <row r="393" spans="76:76">
      <c r="BX393" s="76"/>
    </row>
    <row r="394" spans="76:76">
      <c r="BX394" s="76"/>
    </row>
    <row r="395" spans="76:76">
      <c r="BX395" s="76"/>
    </row>
    <row r="396" spans="76:76">
      <c r="BX396" s="76"/>
    </row>
    <row r="397" spans="76:76">
      <c r="BX397" s="76"/>
    </row>
    <row r="398" spans="76:76">
      <c r="BX398" s="76"/>
    </row>
    <row r="399" spans="76:76">
      <c r="BX399" s="76"/>
    </row>
    <row r="400" spans="76:76">
      <c r="BX400" s="76"/>
    </row>
    <row r="401" spans="76:76">
      <c r="BX401" s="76"/>
    </row>
    <row r="402" spans="76:76">
      <c r="BX402" s="76"/>
    </row>
    <row r="403" spans="76:76">
      <c r="BX403" s="76"/>
    </row>
    <row r="404" spans="76:76">
      <c r="BX404" s="76"/>
    </row>
    <row r="405" spans="76:76">
      <c r="BX405" s="76"/>
    </row>
    <row r="406" spans="76:76">
      <c r="BX406" s="76"/>
    </row>
    <row r="407" spans="76:76">
      <c r="BX407" s="76"/>
    </row>
    <row r="408" spans="76:76">
      <c r="BX408" s="76"/>
    </row>
    <row r="409" spans="76:76">
      <c r="BX409" s="76"/>
    </row>
    <row r="410" spans="76:76">
      <c r="BX410" s="76"/>
    </row>
    <row r="411" spans="76:76">
      <c r="BX411" s="76"/>
    </row>
    <row r="412" spans="76:76">
      <c r="BX412" s="76"/>
    </row>
    <row r="413" spans="76:76">
      <c r="BX413" s="76"/>
    </row>
    <row r="414" spans="76:76">
      <c r="BX414" s="76"/>
    </row>
    <row r="415" spans="76:76">
      <c r="BX415" s="76"/>
    </row>
    <row r="416" spans="76:76">
      <c r="BX416" s="76"/>
    </row>
    <row r="417" spans="76:76">
      <c r="BX417" s="76"/>
    </row>
    <row r="418" spans="76:76">
      <c r="BX418" s="76"/>
    </row>
    <row r="419" spans="76:76">
      <c r="BX419" s="76"/>
    </row>
    <row r="420" spans="76:76">
      <c r="BX420" s="76"/>
    </row>
    <row r="421" spans="76:76">
      <c r="BX421" s="76"/>
    </row>
    <row r="422" spans="76:76">
      <c r="BX422" s="76"/>
    </row>
    <row r="423" spans="76:76">
      <c r="BX423" s="76"/>
    </row>
    <row r="424" spans="76:76">
      <c r="BX424" s="76"/>
    </row>
    <row r="425" spans="76:76">
      <c r="BX425" s="76"/>
    </row>
    <row r="426" spans="76:76">
      <c r="BX426" s="76"/>
    </row>
    <row r="427" spans="76:76">
      <c r="BX427" s="76"/>
    </row>
    <row r="428" spans="76:76">
      <c r="BX428" s="76"/>
    </row>
    <row r="429" spans="76:76">
      <c r="BX429" s="76"/>
    </row>
    <row r="430" spans="76:76">
      <c r="BX430" s="76"/>
    </row>
    <row r="431" spans="76:76">
      <c r="BX431" s="76"/>
    </row>
    <row r="432" spans="76:76">
      <c r="BX432" s="76"/>
    </row>
    <row r="433" spans="76:76">
      <c r="BX433" s="76"/>
    </row>
    <row r="434" spans="76:76">
      <c r="BX434" s="76"/>
    </row>
    <row r="435" spans="76:76">
      <c r="BX435" s="76"/>
    </row>
    <row r="436" spans="76:76">
      <c r="BX436" s="76"/>
    </row>
    <row r="437" spans="76:76">
      <c r="BX437" s="76"/>
    </row>
    <row r="438" spans="76:76">
      <c r="BX438" s="76"/>
    </row>
    <row r="439" spans="76:76">
      <c r="BX439" s="76"/>
    </row>
    <row r="440" spans="76:76">
      <c r="BX440" s="76"/>
    </row>
    <row r="441" spans="76:76">
      <c r="BX441" s="76"/>
    </row>
    <row r="442" spans="76:76">
      <c r="BX442" s="76"/>
    </row>
    <row r="443" spans="76:76">
      <c r="BX443" s="76"/>
    </row>
    <row r="444" spans="76:76">
      <c r="BX444" s="76"/>
    </row>
    <row r="445" spans="76:76">
      <c r="BX445" s="76"/>
    </row>
    <row r="446" spans="76:76">
      <c r="BX446" s="76"/>
    </row>
    <row r="447" spans="76:76">
      <c r="BX447" s="76"/>
    </row>
    <row r="448" spans="76:76">
      <c r="BX448" s="76"/>
    </row>
    <row r="449" spans="76:76">
      <c r="BX449" s="76"/>
    </row>
    <row r="450" spans="76:76">
      <c r="BX450" s="76"/>
    </row>
    <row r="451" spans="76:76">
      <c r="BX451" s="76"/>
    </row>
    <row r="452" spans="76:76">
      <c r="BX452" s="76"/>
    </row>
    <row r="453" spans="76:76">
      <c r="BX453" s="76"/>
    </row>
    <row r="454" spans="76:76">
      <c r="BX454" s="76"/>
    </row>
    <row r="455" spans="76:76">
      <c r="BX455" s="76"/>
    </row>
    <row r="456" spans="76:76">
      <c r="BX456" s="76"/>
    </row>
    <row r="457" spans="76:76">
      <c r="BX457" s="76"/>
    </row>
    <row r="458" spans="76:76">
      <c r="BX458" s="76"/>
    </row>
    <row r="459" spans="76:76">
      <c r="BX459" s="76"/>
    </row>
    <row r="460" spans="76:76">
      <c r="BX460" s="76"/>
    </row>
    <row r="461" spans="76:76">
      <c r="BX461" s="76"/>
    </row>
    <row r="462" spans="76:76">
      <c r="BX462" s="76"/>
    </row>
    <row r="463" spans="76:76">
      <c r="BX463" s="76"/>
    </row>
    <row r="464" spans="76:76">
      <c r="BX464" s="76"/>
    </row>
    <row r="465" spans="76:76">
      <c r="BX465" s="76"/>
    </row>
    <row r="466" spans="76:76">
      <c r="BX466" s="76"/>
    </row>
    <row r="467" spans="76:76">
      <c r="BX467" s="76"/>
    </row>
    <row r="468" spans="76:76">
      <c r="BX468" s="76"/>
    </row>
    <row r="469" spans="76:76">
      <c r="BX469" s="76"/>
    </row>
    <row r="470" spans="76:76">
      <c r="BX470" s="76"/>
    </row>
    <row r="471" spans="76:76">
      <c r="BX471" s="76"/>
    </row>
    <row r="472" spans="76:76">
      <c r="BX472" s="76"/>
    </row>
    <row r="473" spans="76:76">
      <c r="BX473" s="76"/>
    </row>
    <row r="474" spans="76:76">
      <c r="BX474" s="76"/>
    </row>
    <row r="475" spans="76:76">
      <c r="BX475" s="76"/>
    </row>
    <row r="476" spans="76:76">
      <c r="BX476" s="76"/>
    </row>
    <row r="477" spans="76:76">
      <c r="BX477" s="76"/>
    </row>
    <row r="478" spans="76:76">
      <c r="BX478" s="76"/>
    </row>
    <row r="479" spans="76:76">
      <c r="BX479" s="76"/>
    </row>
    <row r="480" spans="76:76">
      <c r="BX480" s="76"/>
    </row>
    <row r="481" spans="76:76">
      <c r="BX481" s="76"/>
    </row>
    <row r="482" spans="76:76">
      <c r="BX482" s="76"/>
    </row>
    <row r="483" spans="76:76">
      <c r="BX483" s="76"/>
    </row>
    <row r="484" spans="76:76">
      <c r="BX484" s="76"/>
    </row>
    <row r="485" spans="76:76">
      <c r="BX485" s="76"/>
    </row>
    <row r="486" spans="76:76">
      <c r="BX486" s="76"/>
    </row>
    <row r="487" spans="76:76">
      <c r="BX487" s="76"/>
    </row>
    <row r="488" spans="76:76">
      <c r="BX488" s="76"/>
    </row>
    <row r="489" spans="76:76">
      <c r="BX489" s="76"/>
    </row>
    <row r="490" spans="76:76">
      <c r="BX490" s="76"/>
    </row>
    <row r="491" spans="76:76">
      <c r="BX491" s="76"/>
    </row>
    <row r="492" spans="76:76">
      <c r="BX492" s="76"/>
    </row>
    <row r="493" spans="76:76">
      <c r="BX493" s="76"/>
    </row>
    <row r="494" spans="76:76">
      <c r="BX494" s="76"/>
    </row>
    <row r="495" spans="76:76">
      <c r="BX495" s="76"/>
    </row>
    <row r="496" spans="76:76">
      <c r="BX496" s="76"/>
    </row>
    <row r="497" spans="76:76">
      <c r="BX497" s="76"/>
    </row>
    <row r="498" spans="76:76">
      <c r="BX498" s="76"/>
    </row>
    <row r="499" spans="76:76">
      <c r="BX499" s="76"/>
    </row>
    <row r="500" spans="76:76">
      <c r="BX500" s="76"/>
    </row>
    <row r="501" spans="76:76">
      <c r="BX501" s="76"/>
    </row>
    <row r="502" spans="76:76">
      <c r="BX502" s="76"/>
    </row>
    <row r="503" spans="76:76">
      <c r="BX503" s="76"/>
    </row>
    <row r="504" spans="76:76">
      <c r="BX504" s="76"/>
    </row>
    <row r="505" spans="76:76">
      <c r="BX505" s="76"/>
    </row>
    <row r="506" spans="76:76">
      <c r="BX506" s="76"/>
    </row>
    <row r="507" spans="76:76">
      <c r="BX507" s="76"/>
    </row>
    <row r="508" spans="76:76">
      <c r="BX508" s="76"/>
    </row>
    <row r="509" spans="76:76">
      <c r="BX509" s="76"/>
    </row>
    <row r="510" spans="76:76">
      <c r="BX510" s="76"/>
    </row>
    <row r="511" spans="76:76">
      <c r="BX511" s="76"/>
    </row>
    <row r="512" spans="76:76">
      <c r="BX512" s="76"/>
    </row>
    <row r="513" spans="76:76">
      <c r="BX513" s="76"/>
    </row>
    <row r="514" spans="76:76">
      <c r="BX514" s="76"/>
    </row>
    <row r="515" spans="76:76">
      <c r="BX515" s="76"/>
    </row>
    <row r="516" spans="76:76">
      <c r="BX516" s="76"/>
    </row>
    <row r="517" spans="76:76">
      <c r="BX517" s="76"/>
    </row>
    <row r="518" spans="76:76">
      <c r="BX518" s="76"/>
    </row>
    <row r="519" spans="76:76">
      <c r="BX519" s="76"/>
    </row>
    <row r="520" spans="76:76">
      <c r="BX520" s="76"/>
    </row>
    <row r="521" spans="76:76">
      <c r="BX521" s="76"/>
    </row>
    <row r="522" spans="76:76">
      <c r="BX522" s="76"/>
    </row>
    <row r="523" spans="76:76">
      <c r="BX523" s="76"/>
    </row>
    <row r="524" spans="76:76">
      <c r="BX524" s="76"/>
    </row>
    <row r="525" spans="76:76">
      <c r="BX525" s="76"/>
    </row>
    <row r="526" spans="76:76">
      <c r="BX526" s="76"/>
    </row>
    <row r="527" spans="76:76">
      <c r="BX527" s="76"/>
    </row>
    <row r="528" spans="76:76">
      <c r="BX528" s="76"/>
    </row>
    <row r="529" spans="76:76">
      <c r="BX529" s="76"/>
    </row>
    <row r="530" spans="76:76">
      <c r="BX530" s="76"/>
    </row>
    <row r="531" spans="76:76">
      <c r="BX531" s="76"/>
    </row>
    <row r="532" spans="76:76">
      <c r="BX532" s="76"/>
    </row>
    <row r="533" spans="76:76">
      <c r="BX533" s="76"/>
    </row>
    <row r="534" spans="76:76">
      <c r="BX534" s="76"/>
    </row>
    <row r="535" spans="76:76">
      <c r="BX535" s="76"/>
    </row>
    <row r="536" spans="76:76">
      <c r="BX536" s="76"/>
    </row>
    <row r="537" spans="76:76">
      <c r="BX537" s="76"/>
    </row>
    <row r="538" spans="76:76">
      <c r="BX538" s="76"/>
    </row>
    <row r="539" spans="76:76">
      <c r="BX539" s="76"/>
    </row>
    <row r="540" spans="76:76">
      <c r="BX540" s="76"/>
    </row>
    <row r="541" spans="76:76">
      <c r="BX541" s="76"/>
    </row>
    <row r="542" spans="76:76">
      <c r="BX542" s="76"/>
    </row>
    <row r="543" spans="76:76">
      <c r="BX543" s="76"/>
    </row>
    <row r="544" spans="76:76">
      <c r="BX544" s="76"/>
    </row>
    <row r="545" spans="76:76">
      <c r="BX545" s="76"/>
    </row>
    <row r="546" spans="76:76">
      <c r="BX546" s="76"/>
    </row>
    <row r="547" spans="76:76">
      <c r="BX547" s="76"/>
    </row>
    <row r="548" spans="76:76">
      <c r="BX548" s="76"/>
    </row>
    <row r="549" spans="76:76">
      <c r="BX549" s="76"/>
    </row>
    <row r="550" spans="76:76">
      <c r="BX550" s="76"/>
    </row>
    <row r="551" spans="76:76">
      <c r="BX551" s="76"/>
    </row>
    <row r="552" spans="76:76">
      <c r="BX552" s="76"/>
    </row>
    <row r="553" spans="76:76">
      <c r="BX553" s="76"/>
    </row>
    <row r="554" spans="76:76">
      <c r="BX554" s="76"/>
    </row>
    <row r="555" spans="76:76">
      <c r="BX555" s="76"/>
    </row>
    <row r="556" spans="76:76">
      <c r="BX556" s="76"/>
    </row>
    <row r="557" spans="76:76">
      <c r="BX557" s="76"/>
    </row>
    <row r="558" spans="76:76">
      <c r="BX558" s="76"/>
    </row>
    <row r="559" spans="76:76">
      <c r="BX559" s="76"/>
    </row>
    <row r="560" spans="76:76">
      <c r="BX560" s="76"/>
    </row>
    <row r="561" spans="76:76">
      <c r="BX561" s="76"/>
    </row>
    <row r="562" spans="76:76">
      <c r="BX562" s="76"/>
    </row>
    <row r="563" spans="76:76">
      <c r="BX563" s="76"/>
    </row>
    <row r="564" spans="76:76">
      <c r="BX564" s="76"/>
    </row>
    <row r="565" spans="76:76">
      <c r="BX565" s="76"/>
    </row>
    <row r="566" spans="76:76">
      <c r="BX566" s="76"/>
    </row>
    <row r="567" spans="76:76">
      <c r="BX567" s="76"/>
    </row>
    <row r="568" spans="76:76">
      <c r="BX568" s="76"/>
    </row>
    <row r="569" spans="76:76">
      <c r="BX569" s="76"/>
    </row>
    <row r="570" spans="76:76">
      <c r="BX570" s="76"/>
    </row>
    <row r="571" spans="76:76">
      <c r="BX571" s="76"/>
    </row>
    <row r="572" spans="76:76">
      <c r="BX572" s="76"/>
    </row>
    <row r="573" spans="76:76">
      <c r="BX573" s="76"/>
    </row>
    <row r="574" spans="76:76">
      <c r="BX574" s="76"/>
    </row>
    <row r="575" spans="76:76">
      <c r="BX575" s="76"/>
    </row>
    <row r="576" spans="76:76">
      <c r="BX576" s="76"/>
    </row>
    <row r="577" spans="76:76">
      <c r="BX577" s="76"/>
    </row>
    <row r="578" spans="76:76">
      <c r="BX578" s="76"/>
    </row>
    <row r="579" spans="76:76">
      <c r="BX579" s="76"/>
    </row>
    <row r="580" spans="76:76">
      <c r="BX580" s="76"/>
    </row>
    <row r="581" spans="76:76">
      <c r="BX581" s="76"/>
    </row>
    <row r="582" spans="76:76">
      <c r="BX582" s="76"/>
    </row>
    <row r="583" spans="76:76">
      <c r="BX583" s="76"/>
    </row>
    <row r="584" spans="76:76">
      <c r="BX584" s="76"/>
    </row>
    <row r="585" spans="76:76">
      <c r="BX585" s="76"/>
    </row>
    <row r="586" spans="76:76">
      <c r="BX586" s="76"/>
    </row>
    <row r="587" spans="76:76">
      <c r="BX587" s="76"/>
    </row>
    <row r="588" spans="76:76">
      <c r="BX588" s="76"/>
    </row>
    <row r="589" spans="76:76">
      <c r="BX589" s="76"/>
    </row>
    <row r="590" spans="76:76">
      <c r="BX590" s="76"/>
    </row>
    <row r="591" spans="76:76">
      <c r="BX591" s="76"/>
    </row>
    <row r="592" spans="76:76">
      <c r="BX592" s="76"/>
    </row>
    <row r="593" spans="76:76">
      <c r="BX593" s="76"/>
    </row>
    <row r="594" spans="76:76">
      <c r="BX594" s="76"/>
    </row>
    <row r="595" spans="76:76">
      <c r="BX595" s="76"/>
    </row>
    <row r="596" spans="76:76">
      <c r="BX596" s="76"/>
    </row>
    <row r="597" spans="76:76">
      <c r="BX597" s="76"/>
    </row>
    <row r="598" spans="76:76">
      <c r="BX598" s="76"/>
    </row>
    <row r="599" spans="76:76">
      <c r="BX599" s="76"/>
    </row>
    <row r="600" spans="76:76">
      <c r="BX600" s="76"/>
    </row>
    <row r="601" spans="76:76">
      <c r="BX601" s="76"/>
    </row>
    <row r="602" spans="76:76">
      <c r="BX602" s="76"/>
    </row>
    <row r="603" spans="76:76">
      <c r="BX603" s="76"/>
    </row>
    <row r="604" spans="76:76">
      <c r="BX604" s="76"/>
    </row>
    <row r="605" spans="76:76">
      <c r="BX605" s="76"/>
    </row>
    <row r="606" spans="76:76">
      <c r="BX606" s="76"/>
    </row>
    <row r="607" spans="76:76">
      <c r="BX607" s="76"/>
    </row>
    <row r="608" spans="76:76">
      <c r="BX608" s="76"/>
    </row>
    <row r="609" spans="76:76">
      <c r="BX609" s="76"/>
    </row>
    <row r="610" spans="76:76">
      <c r="BX610" s="76"/>
    </row>
    <row r="611" spans="76:76">
      <c r="BX611" s="76"/>
    </row>
    <row r="612" spans="76:76">
      <c r="BX612" s="76"/>
    </row>
    <row r="613" spans="76:76">
      <c r="BX613" s="76"/>
    </row>
    <row r="614" spans="76:76">
      <c r="BX614" s="76"/>
    </row>
    <row r="615" spans="76:76">
      <c r="BX615" s="76"/>
    </row>
    <row r="616" spans="76:76">
      <c r="BX616" s="76"/>
    </row>
    <row r="617" spans="76:76">
      <c r="BX617" s="76"/>
    </row>
    <row r="618" spans="76:76">
      <c r="BX618" s="76"/>
    </row>
    <row r="619" spans="76:76">
      <c r="BX619" s="76"/>
    </row>
    <row r="620" spans="76:76">
      <c r="BX620" s="76"/>
    </row>
    <row r="621" spans="76:76">
      <c r="BX621" s="76"/>
    </row>
    <row r="622" spans="76:76">
      <c r="BX622" s="76"/>
    </row>
    <row r="623" spans="76:76">
      <c r="BX623" s="76"/>
    </row>
    <row r="624" spans="76:76">
      <c r="BX624" s="76"/>
    </row>
    <row r="625" spans="76:76">
      <c r="BX625" s="76"/>
    </row>
    <row r="626" spans="76:76">
      <c r="BX626" s="76"/>
    </row>
    <row r="627" spans="76:76">
      <c r="BX627" s="76"/>
    </row>
    <row r="628" spans="76:76">
      <c r="BX628" s="76"/>
    </row>
    <row r="629" spans="76:76">
      <c r="BX629" s="76"/>
    </row>
    <row r="630" spans="76:76">
      <c r="BX630" s="76"/>
    </row>
    <row r="631" spans="76:76">
      <c r="BX631" s="76"/>
    </row>
    <row r="632" spans="76:76">
      <c r="BX632" s="76"/>
    </row>
    <row r="633" spans="76:76">
      <c r="BX633" s="76"/>
    </row>
    <row r="634" spans="76:76">
      <c r="BX634" s="76"/>
    </row>
    <row r="635" spans="76:76">
      <c r="BX635" s="76"/>
    </row>
    <row r="636" spans="76:76">
      <c r="BX636" s="76"/>
    </row>
    <row r="637" spans="76:76">
      <c r="BX637" s="76"/>
    </row>
    <row r="638" spans="76:76">
      <c r="BX638" s="76"/>
    </row>
    <row r="639" spans="76:76">
      <c r="BX639" s="76"/>
    </row>
    <row r="640" spans="76:76">
      <c r="BX640" s="76"/>
    </row>
    <row r="641" spans="76:76">
      <c r="BX641" s="76"/>
    </row>
    <row r="642" spans="76:76">
      <c r="BX642" s="76"/>
    </row>
    <row r="643" spans="76:76">
      <c r="BX643" s="76"/>
    </row>
    <row r="644" spans="76:76">
      <c r="BX644" s="76"/>
    </row>
    <row r="645" spans="76:76">
      <c r="BX645" s="76"/>
    </row>
    <row r="646" spans="76:76">
      <c r="BX646" s="76"/>
    </row>
    <row r="647" spans="76:76">
      <c r="BX647" s="76"/>
    </row>
    <row r="648" spans="76:76">
      <c r="BX648" s="76"/>
    </row>
    <row r="649" spans="76:76">
      <c r="BX649" s="76"/>
    </row>
    <row r="650" spans="76:76">
      <c r="BX650" s="76"/>
    </row>
    <row r="651" spans="76:76">
      <c r="BX651" s="76"/>
    </row>
    <row r="652" spans="76:76">
      <c r="BX652" s="76"/>
    </row>
    <row r="653" spans="76:76">
      <c r="BX653" s="76"/>
    </row>
    <row r="654" spans="76:76">
      <c r="BX654" s="76"/>
    </row>
    <row r="655" spans="76:76">
      <c r="BX655" s="76"/>
    </row>
    <row r="656" spans="76:76">
      <c r="BX656" s="76"/>
    </row>
    <row r="657" spans="76:76">
      <c r="BX657" s="76"/>
    </row>
    <row r="658" spans="76:76">
      <c r="BX658" s="76"/>
    </row>
    <row r="659" spans="76:76">
      <c r="BX659" s="76"/>
    </row>
    <row r="660" spans="76:76">
      <c r="BX660" s="76"/>
    </row>
    <row r="661" spans="76:76">
      <c r="BX661" s="76"/>
    </row>
    <row r="662" spans="76:76">
      <c r="BX662" s="76"/>
    </row>
    <row r="663" spans="76:76">
      <c r="BX663" s="76"/>
    </row>
    <row r="664" spans="76:76">
      <c r="BX664" s="76"/>
    </row>
    <row r="665" spans="76:76">
      <c r="BX665" s="76"/>
    </row>
    <row r="666" spans="76:76">
      <c r="BX666" s="76"/>
    </row>
    <row r="667" spans="76:76">
      <c r="BX667" s="76"/>
    </row>
    <row r="668" spans="76:76">
      <c r="BX668" s="76"/>
    </row>
    <row r="669" spans="76:76">
      <c r="BX669" s="76"/>
    </row>
    <row r="670" spans="76:76">
      <c r="BX670" s="76"/>
    </row>
    <row r="671" spans="76:76">
      <c r="BX671" s="76"/>
    </row>
    <row r="672" spans="76:76">
      <c r="BX672" s="76"/>
    </row>
    <row r="673" spans="76:76">
      <c r="BX673" s="76"/>
    </row>
    <row r="674" spans="76:76">
      <c r="BX674" s="76"/>
    </row>
    <row r="675" spans="76:76">
      <c r="BX675" s="76"/>
    </row>
    <row r="676" spans="76:76">
      <c r="BX676" s="76"/>
    </row>
    <row r="677" spans="76:76">
      <c r="BX677" s="76"/>
    </row>
    <row r="678" spans="76:76">
      <c r="BX678" s="76"/>
    </row>
    <row r="679" spans="76:76">
      <c r="BX679" s="76"/>
    </row>
    <row r="680" spans="76:76">
      <c r="BX680" s="76"/>
    </row>
    <row r="681" spans="76:76">
      <c r="BX681" s="76"/>
    </row>
    <row r="682" spans="76:76">
      <c r="BX682" s="76"/>
    </row>
    <row r="683" spans="76:76">
      <c r="BX683" s="76"/>
    </row>
    <row r="684" spans="76:76">
      <c r="BX684" s="76"/>
    </row>
    <row r="685" spans="76:76">
      <c r="BX685" s="76"/>
    </row>
    <row r="686" spans="76:76">
      <c r="BX686" s="76"/>
    </row>
    <row r="687" spans="76:76">
      <c r="BX687" s="76"/>
    </row>
    <row r="688" spans="76:76">
      <c r="BX688" s="76"/>
    </row>
    <row r="689" spans="76:76">
      <c r="BX689" s="76"/>
    </row>
    <row r="690" spans="76:76">
      <c r="BX690" s="76"/>
    </row>
    <row r="691" spans="76:76">
      <c r="BX691" s="76"/>
    </row>
    <row r="692" spans="76:76">
      <c r="BX692" s="76"/>
    </row>
    <row r="693" spans="76:76">
      <c r="BX693" s="76"/>
    </row>
    <row r="694" spans="76:76">
      <c r="BX694" s="76"/>
    </row>
    <row r="695" spans="76:76">
      <c r="BX695" s="76"/>
    </row>
    <row r="696" spans="76:76">
      <c r="BX696" s="76"/>
    </row>
    <row r="697" spans="76:76">
      <c r="BX697" s="76"/>
    </row>
    <row r="698" spans="76:76">
      <c r="BX698" s="76"/>
    </row>
    <row r="699" spans="76:76">
      <c r="BX699" s="76"/>
    </row>
    <row r="700" spans="76:76">
      <c r="BX700" s="76"/>
    </row>
    <row r="701" spans="76:76">
      <c r="BX701" s="76"/>
    </row>
    <row r="702" spans="76:76">
      <c r="BX702" s="76"/>
    </row>
    <row r="703" spans="76:76">
      <c r="BX703" s="76"/>
    </row>
    <row r="704" spans="76:76">
      <c r="BX704" s="76"/>
    </row>
    <row r="705" spans="76:76">
      <c r="BX705" s="76"/>
    </row>
    <row r="706" spans="76:76">
      <c r="BX706" s="76"/>
    </row>
    <row r="707" spans="76:76">
      <c r="BX707" s="76"/>
    </row>
    <row r="708" spans="76:76">
      <c r="BX708" s="76"/>
    </row>
    <row r="709" spans="76:76">
      <c r="BX709" s="76"/>
    </row>
    <row r="710" spans="76:76">
      <c r="BX710" s="76"/>
    </row>
    <row r="711" spans="76:76">
      <c r="BX711" s="76"/>
    </row>
    <row r="712" spans="76:76">
      <c r="BX712" s="76"/>
    </row>
    <row r="713" spans="76:76">
      <c r="BX713" s="76"/>
    </row>
    <row r="714" spans="76:76">
      <c r="BX714" s="76"/>
    </row>
    <row r="715" spans="76:76">
      <c r="BX715" s="76"/>
    </row>
    <row r="716" spans="76:76">
      <c r="BX716" s="76"/>
    </row>
    <row r="717" spans="76:76">
      <c r="BX717" s="76"/>
    </row>
    <row r="718" spans="76:76">
      <c r="BX718" s="76"/>
    </row>
    <row r="719" spans="76:76">
      <c r="BX719" s="76"/>
    </row>
    <row r="720" spans="76:76">
      <c r="BX720" s="76"/>
    </row>
    <row r="721" spans="76:76">
      <c r="BX721" s="76"/>
    </row>
    <row r="722" spans="76:76">
      <c r="BX722" s="76"/>
    </row>
    <row r="723" spans="76:76">
      <c r="BX723" s="76"/>
    </row>
    <row r="724" spans="76:76">
      <c r="BX724" s="76"/>
    </row>
    <row r="725" spans="76:76">
      <c r="BX725" s="76"/>
    </row>
    <row r="726" spans="76:76">
      <c r="BX726" s="76"/>
    </row>
    <row r="727" spans="76:76">
      <c r="BX727" s="76"/>
    </row>
    <row r="728" spans="76:76">
      <c r="BX728" s="76"/>
    </row>
    <row r="729" spans="76:76">
      <c r="BX729" s="76"/>
    </row>
    <row r="730" spans="76:76">
      <c r="BX730" s="76"/>
    </row>
    <row r="731" spans="76:76">
      <c r="BX731" s="76"/>
    </row>
    <row r="732" spans="76:76">
      <c r="BX732" s="76"/>
    </row>
    <row r="733" spans="76:76">
      <c r="BX733" s="76"/>
    </row>
    <row r="734" spans="76:76">
      <c r="BX734" s="76"/>
    </row>
    <row r="735" spans="76:76">
      <c r="BX735" s="76"/>
    </row>
    <row r="736" spans="76:76">
      <c r="BX736" s="76"/>
    </row>
    <row r="737" spans="76:76">
      <c r="BX737" s="76"/>
    </row>
    <row r="738" spans="76:76">
      <c r="BX738" s="76"/>
    </row>
    <row r="739" spans="76:76">
      <c r="BX739" s="76"/>
    </row>
    <row r="740" spans="76:76">
      <c r="BX740" s="76"/>
    </row>
    <row r="741" spans="76:76">
      <c r="BX741" s="76"/>
    </row>
    <row r="742" spans="76:76">
      <c r="BX742" s="76"/>
    </row>
    <row r="743" spans="76:76">
      <c r="BX743" s="76"/>
    </row>
    <row r="744" spans="76:76">
      <c r="BX744" s="76"/>
    </row>
    <row r="745" spans="76:76">
      <c r="BX745" s="76"/>
    </row>
    <row r="746" spans="76:76">
      <c r="BX746" s="76"/>
    </row>
    <row r="747" spans="76:76">
      <c r="BX747" s="76"/>
    </row>
    <row r="748" spans="76:76">
      <c r="BX748" s="76"/>
    </row>
    <row r="749" spans="76:76">
      <c r="BX749" s="76"/>
    </row>
    <row r="750" spans="76:76">
      <c r="BX750" s="76"/>
    </row>
    <row r="751" spans="76:76">
      <c r="BX751" s="76"/>
    </row>
    <row r="752" spans="76:76">
      <c r="BX752" s="76"/>
    </row>
    <row r="753" spans="76:76">
      <c r="BX753" s="76"/>
    </row>
    <row r="754" spans="76:76">
      <c r="BX754" s="76"/>
    </row>
    <row r="755" spans="76:76">
      <c r="BX755" s="76"/>
    </row>
    <row r="756" spans="76:76">
      <c r="BX756" s="76"/>
    </row>
    <row r="757" spans="76:76">
      <c r="BX757" s="76"/>
    </row>
    <row r="758" spans="76:76">
      <c r="BX758" s="76"/>
    </row>
    <row r="759" spans="76:76">
      <c r="BX759" s="76"/>
    </row>
    <row r="760" spans="76:76">
      <c r="BX760" s="76"/>
    </row>
    <row r="761" spans="76:76">
      <c r="BX761" s="76"/>
    </row>
    <row r="762" spans="76:76">
      <c r="BX762" s="76"/>
    </row>
    <row r="763" spans="76:76">
      <c r="BX763" s="76"/>
    </row>
    <row r="764" spans="76:76">
      <c r="BX764" s="76"/>
    </row>
    <row r="765" spans="76:76">
      <c r="BX765" s="76"/>
    </row>
    <row r="766" spans="76:76">
      <c r="BX766" s="76"/>
    </row>
    <row r="767" spans="76:76">
      <c r="BX767" s="76"/>
    </row>
    <row r="768" spans="76:76">
      <c r="BX768" s="76"/>
    </row>
    <row r="769" spans="76:76">
      <c r="BX769" s="76"/>
    </row>
    <row r="770" spans="76:76">
      <c r="BX770" s="76"/>
    </row>
    <row r="771" spans="76:76">
      <c r="BX771" s="76"/>
    </row>
    <row r="772" spans="76:76">
      <c r="BX772" s="76"/>
    </row>
    <row r="773" spans="76:76">
      <c r="BX773" s="76"/>
    </row>
    <row r="774" spans="76:76">
      <c r="BX774" s="76"/>
    </row>
    <row r="775" spans="76:76">
      <c r="BX775" s="76"/>
    </row>
    <row r="776" spans="76:76">
      <c r="BX776" s="76"/>
    </row>
    <row r="777" spans="76:76">
      <c r="BX777" s="76"/>
    </row>
    <row r="778" spans="76:76">
      <c r="BX778" s="76"/>
    </row>
    <row r="779" spans="76:76">
      <c r="BX779" s="76"/>
    </row>
    <row r="780" spans="76:76">
      <c r="BX780" s="76"/>
    </row>
    <row r="781" spans="76:76">
      <c r="BX781" s="76"/>
    </row>
    <row r="782" spans="76:76">
      <c r="BX782" s="76"/>
    </row>
    <row r="783" spans="76:76">
      <c r="BX783" s="76"/>
    </row>
    <row r="784" spans="76:76">
      <c r="BX784" s="76"/>
    </row>
    <row r="785" spans="76:76">
      <c r="BX785" s="76"/>
    </row>
    <row r="786" spans="76:76">
      <c r="BX786" s="76"/>
    </row>
    <row r="787" spans="76:76">
      <c r="BX787" s="76"/>
    </row>
    <row r="788" spans="76:76">
      <c r="BX788" s="76"/>
    </row>
    <row r="789" spans="76:76">
      <c r="BX789" s="76"/>
    </row>
    <row r="790" spans="76:76">
      <c r="BX790" s="76"/>
    </row>
    <row r="791" spans="76:76">
      <c r="BX791" s="76"/>
    </row>
    <row r="792" spans="76:76">
      <c r="BX792" s="76"/>
    </row>
    <row r="793" spans="76:76">
      <c r="BX793" s="76"/>
    </row>
    <row r="794" spans="76:76">
      <c r="BX794" s="76"/>
    </row>
    <row r="795" spans="76:76">
      <c r="BX795" s="76"/>
    </row>
    <row r="796" spans="76:76">
      <c r="BX796" s="76"/>
    </row>
    <row r="797" spans="76:76">
      <c r="BX797" s="76"/>
    </row>
    <row r="798" spans="76:76">
      <c r="BX798" s="76"/>
    </row>
    <row r="799" spans="76:76">
      <c r="BX799" s="76"/>
    </row>
    <row r="800" spans="76:76">
      <c r="BX800" s="76"/>
    </row>
    <row r="801" spans="76:76">
      <c r="BX801" s="76"/>
    </row>
    <row r="802" spans="76:76">
      <c r="BX802" s="76"/>
    </row>
    <row r="803" spans="76:76">
      <c r="BX803" s="76"/>
    </row>
    <row r="804" spans="76:76">
      <c r="BX804" s="76"/>
    </row>
    <row r="805" spans="76:76">
      <c r="BX805" s="76"/>
    </row>
    <row r="806" spans="76:76">
      <c r="BX806" s="76"/>
    </row>
    <row r="807" spans="76:76">
      <c r="BX807" s="76"/>
    </row>
    <row r="808" spans="76:76">
      <c r="BX808" s="76"/>
    </row>
    <row r="809" spans="76:76">
      <c r="BX809" s="76"/>
    </row>
    <row r="810" spans="76:76">
      <c r="BX810" s="76"/>
    </row>
    <row r="811" spans="76:76">
      <c r="BX811" s="76"/>
    </row>
    <row r="812" spans="76:76">
      <c r="BX812" s="76"/>
    </row>
    <row r="813" spans="76:76">
      <c r="BX813" s="76"/>
    </row>
    <row r="814" spans="76:76">
      <c r="BX814" s="76"/>
    </row>
    <row r="815" spans="76:76">
      <c r="BX815" s="76"/>
    </row>
    <row r="816" spans="76:76">
      <c r="BX816" s="76"/>
    </row>
    <row r="817" spans="76:76">
      <c r="BX817" s="76"/>
    </row>
    <row r="818" spans="76:76">
      <c r="BX818" s="76"/>
    </row>
    <row r="819" spans="76:76">
      <c r="BX819" s="76"/>
    </row>
    <row r="820" spans="76:76">
      <c r="BX820" s="76"/>
    </row>
    <row r="821" spans="76:76">
      <c r="BX821" s="76"/>
    </row>
    <row r="822" spans="76:76">
      <c r="BX822" s="76"/>
    </row>
    <row r="823" spans="76:76">
      <c r="BX823" s="76"/>
    </row>
    <row r="824" spans="76:76">
      <c r="BX824" s="76"/>
    </row>
    <row r="825" spans="76:76">
      <c r="BX825" s="76"/>
    </row>
    <row r="826" spans="76:76">
      <c r="BX826" s="76"/>
    </row>
    <row r="827" spans="76:76">
      <c r="BX827" s="76"/>
    </row>
    <row r="828" spans="76:76">
      <c r="BX828" s="76"/>
    </row>
    <row r="829" spans="76:76">
      <c r="BX829" s="76"/>
    </row>
    <row r="830" spans="76:76">
      <c r="BX830" s="76"/>
    </row>
    <row r="831" spans="76:76">
      <c r="BX831" s="76"/>
    </row>
    <row r="832" spans="76:76">
      <c r="BX832" s="76"/>
    </row>
    <row r="833" spans="76:76">
      <c r="BX833" s="76"/>
    </row>
    <row r="834" spans="76:76">
      <c r="BX834" s="76"/>
    </row>
    <row r="835" spans="76:76">
      <c r="BX835" s="76"/>
    </row>
    <row r="836" spans="76:76">
      <c r="BX836" s="76"/>
    </row>
    <row r="837" spans="76:76">
      <c r="BX837" s="76"/>
    </row>
    <row r="838" spans="76:76">
      <c r="BX838" s="76"/>
    </row>
    <row r="839" spans="76:76">
      <c r="BX839" s="76"/>
    </row>
    <row r="840" spans="76:76">
      <c r="BX840" s="76"/>
    </row>
    <row r="841" spans="76:76">
      <c r="BX841" s="76"/>
    </row>
    <row r="842" spans="76:76">
      <c r="BX842" s="76"/>
    </row>
    <row r="843" spans="76:76">
      <c r="BX843" s="76"/>
    </row>
    <row r="844" spans="76:76">
      <c r="BX844" s="76"/>
    </row>
    <row r="845" spans="76:76">
      <c r="BX845" s="76"/>
    </row>
    <row r="846" spans="76:76">
      <c r="BX846" s="76"/>
    </row>
    <row r="847" spans="76:76">
      <c r="BX847" s="76"/>
    </row>
    <row r="848" spans="76:76">
      <c r="BX848" s="76"/>
    </row>
    <row r="849" spans="76:76">
      <c r="BX849" s="76"/>
    </row>
    <row r="850" spans="76:76">
      <c r="BX850" s="76"/>
    </row>
    <row r="851" spans="76:76">
      <c r="BX851" s="76"/>
    </row>
    <row r="852" spans="76:76">
      <c r="BX852" s="76"/>
    </row>
    <row r="853" spans="76:76">
      <c r="BX853" s="76"/>
    </row>
    <row r="854" spans="76:76">
      <c r="BX854" s="76"/>
    </row>
    <row r="855" spans="76:76">
      <c r="BX855" s="76"/>
    </row>
    <row r="856" spans="76:76">
      <c r="BX856" s="76"/>
    </row>
    <row r="857" spans="76:76">
      <c r="BX857" s="76"/>
    </row>
    <row r="858" spans="76:76">
      <c r="BX858" s="76"/>
    </row>
    <row r="859" spans="76:76">
      <c r="BX859" s="76"/>
    </row>
    <row r="860" spans="76:76">
      <c r="BX860" s="76"/>
    </row>
    <row r="861" spans="76:76">
      <c r="BX861" s="76"/>
    </row>
    <row r="862" spans="76:76">
      <c r="BX862" s="76"/>
    </row>
    <row r="863" spans="76:76">
      <c r="BX863" s="76"/>
    </row>
    <row r="864" spans="76:76">
      <c r="BX864" s="76"/>
    </row>
    <row r="865" spans="76:76">
      <c r="BX865" s="76"/>
    </row>
    <row r="866" spans="76:76">
      <c r="BX866" s="76"/>
    </row>
    <row r="867" spans="76:76">
      <c r="BX867" s="76"/>
    </row>
    <row r="868" spans="76:76">
      <c r="BX868" s="76"/>
    </row>
    <row r="869" spans="76:76">
      <c r="BX869" s="76"/>
    </row>
    <row r="870" spans="76:76">
      <c r="BX870" s="76"/>
    </row>
    <row r="871" spans="76:76">
      <c r="BX871" s="76"/>
    </row>
    <row r="872" spans="76:76">
      <c r="BX872" s="76"/>
    </row>
    <row r="873" spans="76:76">
      <c r="BX873" s="76"/>
    </row>
    <row r="874" spans="76:76">
      <c r="BX874" s="76"/>
    </row>
    <row r="875" spans="76:76">
      <c r="BX875" s="76"/>
    </row>
    <row r="876" spans="76:76">
      <c r="BX876" s="76"/>
    </row>
    <row r="877" spans="76:76">
      <c r="BX877" s="76"/>
    </row>
    <row r="878" spans="76:76">
      <c r="BX878" s="76"/>
    </row>
    <row r="879" spans="76:76">
      <c r="BX879" s="76"/>
    </row>
    <row r="880" spans="76:76">
      <c r="BX880" s="76"/>
    </row>
  </sheetData>
  <mergeCells count="85">
    <mergeCell ref="A1:CG1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CG3:CJ3"/>
    <mergeCell ref="BY3:CB3"/>
    <mergeCell ref="CC3:CF3"/>
    <mergeCell ref="B9:D9"/>
    <mergeCell ref="BI3:BL3"/>
    <mergeCell ref="BM3:BP3"/>
    <mergeCell ref="BQ3:BT3"/>
    <mergeCell ref="BU3:BX3"/>
    <mergeCell ref="AK3:AN3"/>
    <mergeCell ref="AO3:AR3"/>
    <mergeCell ref="AS3:AV3"/>
    <mergeCell ref="AW3:AZ3"/>
    <mergeCell ref="BA3:BD3"/>
    <mergeCell ref="BE3:BH3"/>
    <mergeCell ref="B4:D4"/>
    <mergeCell ref="B5:D5"/>
    <mergeCell ref="B7:D7"/>
    <mergeCell ref="B8:D8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33:D33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45:D45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57:D57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64:D64"/>
    <mergeCell ref="B65:D65"/>
    <mergeCell ref="B66:D66"/>
    <mergeCell ref="B58:D58"/>
    <mergeCell ref="B59:D59"/>
    <mergeCell ref="B60:D60"/>
    <mergeCell ref="B61:D61"/>
    <mergeCell ref="B62:D62"/>
    <mergeCell ref="B63:D63"/>
  </mergeCells>
  <pageMargins left="0" right="0" top="0" bottom="0" header="0" footer="0"/>
  <pageSetup paperSize="9" scale="83" orientation="landscape" r:id="rId1"/>
  <headerFooter alignWithMargins="0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12</vt:i4>
      </vt:variant>
    </vt:vector>
  </HeadingPairs>
  <TitlesOfParts>
    <vt:vector size="25" baseType="lpstr">
      <vt:lpstr>2</vt:lpstr>
      <vt:lpstr>2.2</vt:lpstr>
      <vt:lpstr>пр7</vt:lpstr>
      <vt:lpstr>5_</vt:lpstr>
      <vt:lpstr>9_</vt:lpstr>
      <vt:lpstr>пр6</vt:lpstr>
      <vt:lpstr>9 Анализ недоимки</vt:lpstr>
      <vt:lpstr>пр. 9</vt:lpstr>
      <vt:lpstr>6</vt:lpstr>
      <vt:lpstr>9пр</vt:lpstr>
      <vt:lpstr>9</vt:lpstr>
      <vt:lpstr>7</vt:lpstr>
      <vt:lpstr>6 (3)</vt:lpstr>
      <vt:lpstr>'2'!Область_печати</vt:lpstr>
      <vt:lpstr>'2.2'!Область_печати</vt:lpstr>
      <vt:lpstr>'5_'!Область_печати</vt:lpstr>
      <vt:lpstr>'6'!Область_печати</vt:lpstr>
      <vt:lpstr>'6 (3)'!Область_печати</vt:lpstr>
      <vt:lpstr>'7'!Область_печати</vt:lpstr>
      <vt:lpstr>'9'!Область_печати</vt:lpstr>
      <vt:lpstr>'9 Анализ недоимки'!Область_печати</vt:lpstr>
      <vt:lpstr>'9_'!Область_печати</vt:lpstr>
      <vt:lpstr>'пр. 9'!Область_печати</vt:lpstr>
      <vt:lpstr>пр6!Область_печати</vt:lpstr>
      <vt:lpstr>пр7!Область_печати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fin</cp:lastModifiedBy>
  <cp:lastPrinted>2024-03-28T06:31:45Z</cp:lastPrinted>
  <dcterms:created xsi:type="dcterms:W3CDTF">1996-10-08T23:32:33Z</dcterms:created>
  <dcterms:modified xsi:type="dcterms:W3CDTF">2024-03-28T06:31:47Z</dcterms:modified>
</cp:coreProperties>
</file>